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prasad\Dropbox\"/>
    </mc:Choice>
  </mc:AlternateContent>
  <bookViews>
    <workbookView xWindow="0" yWindow="0" windowWidth="28800" windowHeight="12300" tabRatio="796" activeTab="4"/>
  </bookViews>
  <sheets>
    <sheet name="SectorV2" sheetId="1" r:id="rId1"/>
    <sheet name="Robinhood_Sector" sheetId="11" r:id="rId2"/>
    <sheet name="QFocused" sheetId="3" r:id="rId3"/>
    <sheet name="QoFocused" sheetId="4" r:id="rId4"/>
    <sheet name="SunderDesai Ind" sheetId="9" r:id="rId5"/>
  </sheets>
  <definedNames>
    <definedName name="_xlnm._FilterDatabase" localSheetId="0" hidden="1">SectorV2!$A$1:$E$12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4" i="11" l="1"/>
  <c r="AB224" i="11" s="1"/>
  <c r="AE224" i="11"/>
  <c r="AF224" i="11" s="1"/>
  <c r="R224" i="11"/>
  <c r="S224" i="11"/>
  <c r="T224" i="11"/>
  <c r="U224" i="11"/>
  <c r="Y224" i="11"/>
  <c r="J224" i="11"/>
  <c r="L224" i="11"/>
  <c r="N224" i="11"/>
  <c r="P224" i="11"/>
  <c r="D224" i="11"/>
  <c r="E224" i="11" s="1"/>
  <c r="H224" i="11"/>
  <c r="AJ224" i="11"/>
  <c r="AO224" i="11" l="1"/>
  <c r="AG224" i="11"/>
  <c r="AH224" i="11"/>
  <c r="AC224" i="11"/>
  <c r="AP224" i="11"/>
  <c r="AD224" i="11"/>
  <c r="W224" i="11" s="1"/>
  <c r="X224" i="11"/>
  <c r="F224" i="11"/>
  <c r="G224" i="11" s="1"/>
  <c r="AA223" i="11"/>
  <c r="AB223" i="11" s="1"/>
  <c r="R223" i="11"/>
  <c r="S223" i="11" s="1"/>
  <c r="D223" i="11"/>
  <c r="F223" i="11" s="1"/>
  <c r="AJ223" i="11"/>
  <c r="H10" i="1"/>
  <c r="H7" i="1"/>
  <c r="H2" i="1"/>
  <c r="H8" i="1"/>
  <c r="H12" i="1"/>
  <c r="H11" i="1"/>
  <c r="H13" i="1"/>
  <c r="H9" i="1"/>
  <c r="AK224" i="11" l="1"/>
  <c r="AI224" i="11"/>
  <c r="V224" i="11"/>
  <c r="J223" i="11"/>
  <c r="L223" i="11" s="1"/>
  <c r="Y223" i="11" s="1"/>
  <c r="AE223" i="11"/>
  <c r="AF223" i="11" s="1"/>
  <c r="E223" i="11"/>
  <c r="G223" i="11" s="1"/>
  <c r="AG223" i="11"/>
  <c r="AO223" i="11"/>
  <c r="AH223" i="11"/>
  <c r="AP223" i="11"/>
  <c r="AC223" i="11"/>
  <c r="X223" i="11"/>
  <c r="AD223" i="11"/>
  <c r="U223" i="11"/>
  <c r="T223" i="11"/>
  <c r="N223" i="11"/>
  <c r="P223" i="11"/>
  <c r="AA222" i="11"/>
  <c r="AB222" i="11" s="1"/>
  <c r="AE222" i="11"/>
  <c r="AF222" i="11"/>
  <c r="AO222" i="11" s="1"/>
  <c r="AH222" i="11"/>
  <c r="R222" i="11"/>
  <c r="S222" i="11" s="1"/>
  <c r="Y222" i="11"/>
  <c r="D222" i="11"/>
  <c r="E222" i="11" s="1"/>
  <c r="J222" i="11"/>
  <c r="L222" i="11"/>
  <c r="P222" i="11" s="1"/>
  <c r="AA221" i="11"/>
  <c r="AB221" i="11" s="1"/>
  <c r="AE221" i="11"/>
  <c r="AF221" i="11" s="1"/>
  <c r="R221" i="11"/>
  <c r="S221" i="11" s="1"/>
  <c r="T221" i="11"/>
  <c r="U221" i="11"/>
  <c r="Y221" i="11"/>
  <c r="J221" i="11"/>
  <c r="L221" i="11" s="1"/>
  <c r="D221" i="11"/>
  <c r="E221" i="11" s="1"/>
  <c r="B221" i="11"/>
  <c r="H221" i="11"/>
  <c r="H220" i="11"/>
  <c r="AJ221" i="11"/>
  <c r="AJ222" i="11"/>
  <c r="H222" i="11"/>
  <c r="H223" i="11"/>
  <c r="I224" i="11" l="1"/>
  <c r="I223" i="11"/>
  <c r="AK223" i="11"/>
  <c r="AI223" i="11"/>
  <c r="V223" i="11"/>
  <c r="W223" i="11"/>
  <c r="I222" i="11"/>
  <c r="I221" i="11"/>
  <c r="AK222" i="11"/>
  <c r="AP222" i="11"/>
  <c r="AC222" i="11"/>
  <c r="X222" i="11"/>
  <c r="AD222" i="11"/>
  <c r="AI222" i="11" s="1"/>
  <c r="AG222" i="11"/>
  <c r="V222" i="11" s="1"/>
  <c r="U222" i="11"/>
  <c r="W222" i="11" s="1"/>
  <c r="T222" i="11"/>
  <c r="F222" i="11"/>
  <c r="G222" i="11" s="1"/>
  <c r="N222" i="11"/>
  <c r="AG221" i="11"/>
  <c r="AH221" i="11"/>
  <c r="AO221" i="11"/>
  <c r="AP221" i="11"/>
  <c r="X221" i="11"/>
  <c r="AC221" i="11"/>
  <c r="AD221" i="11"/>
  <c r="W221" i="11" s="1"/>
  <c r="N221" i="11"/>
  <c r="P221" i="11"/>
  <c r="F221" i="11"/>
  <c r="G221" i="11" s="1"/>
  <c r="W220" i="11"/>
  <c r="AA220" i="11"/>
  <c r="AB220" i="11" s="1"/>
  <c r="AE220" i="11"/>
  <c r="AF220" i="11"/>
  <c r="AG220" i="11"/>
  <c r="AH220" i="11"/>
  <c r="AO220" i="11"/>
  <c r="R220" i="11"/>
  <c r="S220" i="11" s="1"/>
  <c r="Y220" i="11"/>
  <c r="J220" i="11"/>
  <c r="L220" i="11"/>
  <c r="N220" i="11"/>
  <c r="P220" i="11"/>
  <c r="D220" i="11"/>
  <c r="E220" i="11" s="1"/>
  <c r="B220" i="11"/>
  <c r="AJ220" i="11"/>
  <c r="AK221" i="11" l="1"/>
  <c r="V221" i="11"/>
  <c r="AI221" i="11"/>
  <c r="AC220" i="11"/>
  <c r="V220" i="11" s="1"/>
  <c r="X220" i="11"/>
  <c r="AD220" i="11"/>
  <c r="AI220" i="11" s="1"/>
  <c r="AP220" i="11"/>
  <c r="U220" i="11"/>
  <c r="T220" i="11"/>
  <c r="F220" i="11"/>
  <c r="G220" i="11" s="1"/>
  <c r="AA219" i="11"/>
  <c r="AB219" i="11" s="1"/>
  <c r="AE219" i="11"/>
  <c r="AF219" i="11" s="1"/>
  <c r="R219" i="11"/>
  <c r="S219" i="11" s="1"/>
  <c r="Y219" i="11"/>
  <c r="J219" i="11"/>
  <c r="L219" i="11"/>
  <c r="N219" i="11"/>
  <c r="P219" i="11"/>
  <c r="D219" i="11"/>
  <c r="E219" i="11" s="1"/>
  <c r="B219" i="11"/>
  <c r="H219" i="11"/>
  <c r="AJ219" i="11"/>
  <c r="AK220" i="11" l="1"/>
  <c r="I220" i="11"/>
  <c r="AK219" i="11"/>
  <c r="AH219" i="11"/>
  <c r="AO219" i="11"/>
  <c r="AG219" i="11"/>
  <c r="AC219" i="11"/>
  <c r="X219" i="11"/>
  <c r="AD219" i="11"/>
  <c r="AP219" i="11"/>
  <c r="U219" i="11"/>
  <c r="T219" i="11"/>
  <c r="I219" i="11"/>
  <c r="F219" i="11"/>
  <c r="G219" i="11" s="1"/>
  <c r="W217" i="11"/>
  <c r="V217" i="11"/>
  <c r="V218" i="11"/>
  <c r="W218" i="11"/>
  <c r="AE218" i="11"/>
  <c r="AF218" i="11"/>
  <c r="AH218" i="11"/>
  <c r="AI218" i="11"/>
  <c r="U218" i="11"/>
  <c r="AA218" i="11"/>
  <c r="AB218" i="11"/>
  <c r="AC218" i="11" s="1"/>
  <c r="AD218" i="11"/>
  <c r="AO218" i="11"/>
  <c r="AP218" i="11"/>
  <c r="R218" i="11"/>
  <c r="S218" i="11" s="1"/>
  <c r="T218" i="11"/>
  <c r="X218" i="11"/>
  <c r="Y218" i="11"/>
  <c r="J218" i="11"/>
  <c r="L218" i="11"/>
  <c r="P218" i="11" s="1"/>
  <c r="D218" i="11"/>
  <c r="E218" i="11" s="1"/>
  <c r="G218" i="11" s="1"/>
  <c r="F218" i="11"/>
  <c r="B218" i="11"/>
  <c r="V219" i="11" l="1"/>
  <c r="AI219" i="11"/>
  <c r="W219" i="11"/>
  <c r="AG218" i="11"/>
  <c r="N218" i="11"/>
  <c r="R217" i="11"/>
  <c r="AA217" i="11"/>
  <c r="AB217" i="11"/>
  <c r="AC217" i="11"/>
  <c r="AD217" i="11"/>
  <c r="AP217" i="11"/>
  <c r="S217" i="11"/>
  <c r="T217" i="11"/>
  <c r="U217" i="11"/>
  <c r="X217" i="11"/>
  <c r="D217" i="11"/>
  <c r="E217" i="11"/>
  <c r="G217" i="11" s="1"/>
  <c r="F217" i="11"/>
  <c r="B217" i="11"/>
  <c r="I218" i="11" l="1"/>
  <c r="AK218" i="11"/>
  <c r="G10" i="4" a="1"/>
  <c r="E10" i="3" a="1"/>
  <c r="W5" i="9"/>
  <c r="K4" i="4"/>
  <c r="K6" i="4"/>
  <c r="K7" i="4"/>
  <c r="M30" i="9"/>
  <c r="K3" i="4"/>
  <c r="K2" i="4"/>
  <c r="K5" i="4"/>
  <c r="G10" i="4" l="1"/>
  <c r="R216" i="11"/>
  <c r="U216" i="11"/>
  <c r="W216" i="11" s="1"/>
  <c r="G212" i="11"/>
  <c r="G213" i="11"/>
  <c r="G214" i="11"/>
  <c r="G215" i="11"/>
  <c r="AD216" i="11"/>
  <c r="AC216" i="11"/>
  <c r="AA216" i="11"/>
  <c r="AB216" i="11" s="1"/>
  <c r="S216" i="11"/>
  <c r="D216" i="11"/>
  <c r="K8" i="3"/>
  <c r="K7" i="3"/>
  <c r="K6" i="3"/>
  <c r="K4" i="3"/>
  <c r="K5" i="3"/>
  <c r="K3" i="3"/>
  <c r="K2" i="3"/>
  <c r="AK217" i="11" l="1"/>
  <c r="I217" i="11"/>
  <c r="E216" i="11"/>
  <c r="J217" i="11"/>
  <c r="J216" i="11"/>
  <c r="E10" i="3"/>
  <c r="T216" i="11"/>
  <c r="AK216" i="11"/>
  <c r="AP216" i="11"/>
  <c r="X216" i="11"/>
  <c r="I216" i="11"/>
  <c r="F216" i="11"/>
  <c r="L216" i="11" l="1"/>
  <c r="AE216" i="11"/>
  <c r="AF216" i="11" s="1"/>
  <c r="L217" i="11"/>
  <c r="AE217" i="11"/>
  <c r="AF217" i="11" s="1"/>
  <c r="G216" i="11"/>
  <c r="C8" i="3"/>
  <c r="B11" i="3"/>
  <c r="B3" i="3"/>
  <c r="B4" i="3"/>
  <c r="B5" i="3"/>
  <c r="B6" i="3"/>
  <c r="B7" i="3"/>
  <c r="B8" i="3"/>
  <c r="B2" i="3"/>
  <c r="I8" i="3"/>
  <c r="H8" i="3"/>
  <c r="E8" i="3"/>
  <c r="F8" i="3"/>
  <c r="G8" i="3"/>
  <c r="D8" i="3"/>
  <c r="J8" i="3"/>
  <c r="L8" i="3"/>
  <c r="Y217" i="11" l="1"/>
  <c r="P217" i="11"/>
  <c r="N217" i="11"/>
  <c r="AH217" i="11"/>
  <c r="AI217" i="11" s="1"/>
  <c r="AG217" i="11"/>
  <c r="AO217" i="11"/>
  <c r="AO216" i="11"/>
  <c r="AH216" i="11"/>
  <c r="AI216" i="11" s="1"/>
  <c r="AG216" i="11"/>
  <c r="V216" i="11" s="1"/>
  <c r="Y216" i="11"/>
  <c r="N216" i="11"/>
  <c r="P216" i="11"/>
  <c r="M1" i="1"/>
  <c r="C15" i="1"/>
  <c r="AA215" i="11" l="1"/>
  <c r="AB215" i="11" s="1"/>
  <c r="R215" i="11"/>
  <c r="S215" i="11" s="1"/>
  <c r="D215" i="11"/>
  <c r="E215" i="11"/>
  <c r="F215" i="11"/>
  <c r="AC215" i="11" l="1"/>
  <c r="X215" i="11"/>
  <c r="AD215" i="11"/>
  <c r="AP215" i="11"/>
  <c r="U215" i="11"/>
  <c r="W215" i="11" s="1"/>
  <c r="T215" i="11"/>
  <c r="AA214" i="11"/>
  <c r="AB214" i="11" s="1"/>
  <c r="R214" i="11"/>
  <c r="S214" i="11" s="1"/>
  <c r="D214" i="11"/>
  <c r="E214" i="11" s="1"/>
  <c r="J215" i="11" l="1"/>
  <c r="AK215" i="11"/>
  <c r="I215" i="11"/>
  <c r="AD214" i="11"/>
  <c r="AP214" i="11"/>
  <c r="AC214" i="11"/>
  <c r="X214" i="11"/>
  <c r="T214" i="11"/>
  <c r="U214" i="11"/>
  <c r="F214" i="11"/>
  <c r="R13" i="1"/>
  <c r="I13" i="1"/>
  <c r="B24" i="1"/>
  <c r="D13" i="1"/>
  <c r="C13" i="1"/>
  <c r="AE215" i="11" l="1"/>
  <c r="W214" i="11"/>
  <c r="AA213" i="11"/>
  <c r="AB213" i="11" s="1"/>
  <c r="R213" i="11"/>
  <c r="S213" i="11" s="1"/>
  <c r="D213" i="11"/>
  <c r="I5" i="1"/>
  <c r="I12" i="1"/>
  <c r="I4" i="1"/>
  <c r="I10" i="1"/>
  <c r="I7" i="1"/>
  <c r="I6" i="1"/>
  <c r="I3" i="1"/>
  <c r="I8" i="1"/>
  <c r="I9" i="1"/>
  <c r="I2" i="1"/>
  <c r="I11" i="1"/>
  <c r="E213" i="11" l="1"/>
  <c r="J214" i="11"/>
  <c r="I214" i="11"/>
  <c r="AK214" i="11"/>
  <c r="X213" i="11"/>
  <c r="AC213" i="11"/>
  <c r="AD213" i="11"/>
  <c r="AP213" i="11"/>
  <c r="T213" i="11"/>
  <c r="U213" i="11"/>
  <c r="F213" i="11"/>
  <c r="AA212" i="11"/>
  <c r="AB212" i="11" s="1"/>
  <c r="R212" i="11"/>
  <c r="S212" i="11" s="1"/>
  <c r="D212" i="11"/>
  <c r="E212" i="11" l="1"/>
  <c r="J213" i="11"/>
  <c r="AE214" i="11"/>
  <c r="AK213" i="11"/>
  <c r="I213" i="11"/>
  <c r="W213" i="11"/>
  <c r="AC212" i="11"/>
  <c r="X212" i="11"/>
  <c r="AD212" i="11"/>
  <c r="AP212" i="11"/>
  <c r="U212" i="11"/>
  <c r="W212" i="11" s="1"/>
  <c r="T212" i="11"/>
  <c r="F212" i="11"/>
  <c r="AA211" i="11"/>
  <c r="S211" i="11"/>
  <c r="D211" i="11"/>
  <c r="J212" i="11" s="1"/>
  <c r="R211" i="11"/>
  <c r="T211" i="11" s="1"/>
  <c r="AA210" i="11"/>
  <c r="R210" i="11"/>
  <c r="U210" i="11" s="1"/>
  <c r="D210" i="11"/>
  <c r="E210" i="11" s="1"/>
  <c r="AE212" i="11" l="1"/>
  <c r="AE213" i="11"/>
  <c r="I212" i="11"/>
  <c r="AK212" i="11"/>
  <c r="I211" i="11"/>
  <c r="J211" i="11"/>
  <c r="F210" i="11"/>
  <c r="G210" i="11" s="1"/>
  <c r="F211" i="11"/>
  <c r="AE211" i="11"/>
  <c r="AK211" i="11"/>
  <c r="E211" i="11"/>
  <c r="G211" i="11" s="1"/>
  <c r="U211" i="11"/>
  <c r="AK210" i="11"/>
  <c r="T210" i="11"/>
  <c r="I210" i="11"/>
  <c r="Q209" i="11"/>
  <c r="R209" i="11" l="1"/>
  <c r="AA209" i="11"/>
  <c r="D209" i="11"/>
  <c r="E209" i="11" l="1"/>
  <c r="J210" i="11"/>
  <c r="S209" i="11"/>
  <c r="S210" i="11"/>
  <c r="T209" i="11"/>
  <c r="U209" i="11"/>
  <c r="F209" i="11"/>
  <c r="G209" i="11" s="1"/>
  <c r="R208" i="11"/>
  <c r="S208" i="11" s="1"/>
  <c r="AA208" i="11"/>
  <c r="D208" i="11"/>
  <c r="E208" i="11" s="1"/>
  <c r="J209" i="11" l="1"/>
  <c r="AE209" i="11" s="1"/>
  <c r="F208" i="11"/>
  <c r="G208" i="11"/>
  <c r="AE210" i="11"/>
  <c r="AK209" i="11"/>
  <c r="I209" i="11"/>
  <c r="U208" i="11"/>
  <c r="T208" i="11"/>
  <c r="R20" i="9" a="1"/>
  <c r="R7" i="9" a="1"/>
  <c r="Q3" i="9"/>
  <c r="Q7" i="9"/>
  <c r="Q14" i="9"/>
  <c r="Q5" i="9"/>
  <c r="Q20" i="9"/>
  <c r="Q2" i="9"/>
  <c r="Q18" i="9"/>
  <c r="Q4" i="9"/>
  <c r="Q15" i="9"/>
  <c r="Q6" i="9"/>
  <c r="Q11" i="9"/>
  <c r="Q12" i="9"/>
  <c r="Q19" i="9"/>
  <c r="Q16" i="9"/>
  <c r="Q13" i="9"/>
  <c r="Q17" i="9"/>
  <c r="Q10" i="9"/>
  <c r="J2" i="1" l="1"/>
  <c r="J10" i="1"/>
  <c r="J9" i="1"/>
  <c r="J6" i="1"/>
  <c r="J12" i="1"/>
  <c r="J4" i="1"/>
  <c r="J8" i="1"/>
  <c r="J7" i="1"/>
  <c r="J5" i="1"/>
  <c r="J11" i="1"/>
  <c r="J3" i="1"/>
  <c r="R7" i="9"/>
  <c r="AA207" i="11"/>
  <c r="R207" i="11"/>
  <c r="S207" i="11" s="1"/>
  <c r="D207" i="11"/>
  <c r="I15" i="1" l="1"/>
  <c r="E207" i="11"/>
  <c r="J208" i="11"/>
  <c r="I208" i="11"/>
  <c r="AK208" i="11"/>
  <c r="U207" i="11"/>
  <c r="T207" i="11"/>
  <c r="F207" i="11"/>
  <c r="G207" i="11" s="1"/>
  <c r="AA206" i="11"/>
  <c r="R206" i="11"/>
  <c r="S206" i="11" s="1"/>
  <c r="D206" i="11"/>
  <c r="J207" i="11" s="1"/>
  <c r="AE207" i="11" s="1"/>
  <c r="E206" i="11"/>
  <c r="G206" i="11" s="1"/>
  <c r="F206" i="11"/>
  <c r="AE208" i="11" l="1"/>
  <c r="I207" i="11"/>
  <c r="AK207" i="11"/>
  <c r="AK206" i="11"/>
  <c r="U206" i="11"/>
  <c r="T206" i="11"/>
  <c r="I206" i="11"/>
  <c r="AA205" i="11"/>
  <c r="R205" i="11"/>
  <c r="T205" i="11" s="1"/>
  <c r="S205" i="11"/>
  <c r="D205" i="11"/>
  <c r="E205" i="11" l="1"/>
  <c r="J206" i="11"/>
  <c r="AE206" i="11" s="1"/>
  <c r="U205" i="11"/>
  <c r="F205" i="11"/>
  <c r="AA204" i="11"/>
  <c r="R204" i="11"/>
  <c r="S204" i="11" s="1"/>
  <c r="D204" i="11"/>
  <c r="E204" i="11" s="1"/>
  <c r="J205" i="11" l="1"/>
  <c r="G205" i="11"/>
  <c r="I205" i="11"/>
  <c r="AK205" i="11"/>
  <c r="U204" i="11"/>
  <c r="T204" i="11"/>
  <c r="F204" i="11"/>
  <c r="G204" i="11" s="1"/>
  <c r="AA203" i="11"/>
  <c r="R203" i="11"/>
  <c r="S203" i="11" s="1"/>
  <c r="D203" i="11"/>
  <c r="E203" i="11" l="1"/>
  <c r="J204" i="11"/>
  <c r="AE204" i="11" s="1"/>
  <c r="AE205" i="11"/>
  <c r="AK204" i="11"/>
  <c r="I204" i="11"/>
  <c r="T203" i="11"/>
  <c r="U203" i="11"/>
  <c r="F203" i="11"/>
  <c r="AA202" i="11"/>
  <c r="R202" i="11"/>
  <c r="S202" i="11" s="1"/>
  <c r="D202" i="11"/>
  <c r="G203" i="11" l="1"/>
  <c r="J203" i="11"/>
  <c r="E202" i="11"/>
  <c r="AE203" i="11"/>
  <c r="AK203" i="11"/>
  <c r="I203" i="11"/>
  <c r="U202" i="11"/>
  <c r="T202" i="11"/>
  <c r="F202" i="11"/>
  <c r="AA201" i="11"/>
  <c r="R201" i="11"/>
  <c r="S201" i="11" s="1"/>
  <c r="U201" i="11"/>
  <c r="D201" i="11"/>
  <c r="E201" i="11" s="1"/>
  <c r="F201" i="11" l="1"/>
  <c r="G201" i="11" s="1"/>
  <c r="J202" i="11"/>
  <c r="AE202" i="11" s="1"/>
  <c r="G202" i="11"/>
  <c r="AK202" i="11"/>
  <c r="I202" i="11"/>
  <c r="T201" i="11"/>
  <c r="AA200" i="11"/>
  <c r="R200" i="11"/>
  <c r="S200" i="11" s="1"/>
  <c r="T200" i="11"/>
  <c r="U200" i="11"/>
  <c r="D200" i="11"/>
  <c r="E200" i="11" s="1"/>
  <c r="J201" i="11" l="1"/>
  <c r="AK201" i="11"/>
  <c r="I201" i="11"/>
  <c r="F200" i="11"/>
  <c r="G200" i="11" s="1"/>
  <c r="AA199" i="11"/>
  <c r="R199" i="11"/>
  <c r="S199" i="11" s="1"/>
  <c r="D199" i="11"/>
  <c r="E199" i="11" s="1"/>
  <c r="AE201" i="11" l="1"/>
  <c r="J200" i="11"/>
  <c r="AE200" i="11" s="1"/>
  <c r="I200" i="11"/>
  <c r="AK200" i="11"/>
  <c r="AK199" i="11"/>
  <c r="U199" i="11"/>
  <c r="T199" i="11"/>
  <c r="I199" i="11"/>
  <c r="F199" i="11"/>
  <c r="G199" i="11" s="1"/>
  <c r="R198" i="11"/>
  <c r="S198" i="11" s="1"/>
  <c r="D198" i="11"/>
  <c r="AA198" i="11"/>
  <c r="AA197" i="11"/>
  <c r="R197" i="11"/>
  <c r="S197" i="11" s="1"/>
  <c r="D197" i="11"/>
  <c r="E197" i="11" s="1"/>
  <c r="E198" i="11" l="1"/>
  <c r="J199" i="11"/>
  <c r="AE199" i="11" s="1"/>
  <c r="U198" i="11"/>
  <c r="T198" i="11"/>
  <c r="I198" i="11"/>
  <c r="J198" i="11"/>
  <c r="F198" i="11"/>
  <c r="AK198" i="11"/>
  <c r="U197" i="11"/>
  <c r="T197" i="11"/>
  <c r="F197" i="11"/>
  <c r="G197" i="11" s="1"/>
  <c r="AA196" i="11"/>
  <c r="R196" i="11"/>
  <c r="S196" i="11" s="1"/>
  <c r="D196" i="11"/>
  <c r="E196" i="11"/>
  <c r="F196" i="11"/>
  <c r="G196" i="11" l="1"/>
  <c r="G198" i="11"/>
  <c r="J197" i="11"/>
  <c r="I197" i="11"/>
  <c r="AK197" i="11"/>
  <c r="AE198" i="11"/>
  <c r="T196" i="11"/>
  <c r="U196" i="11"/>
  <c r="T195" i="11"/>
  <c r="AA195" i="11"/>
  <c r="R195" i="11"/>
  <c r="S195" i="11" s="1"/>
  <c r="D195" i="11"/>
  <c r="F195" i="11" s="1"/>
  <c r="AE197" i="11" l="1"/>
  <c r="J196" i="11"/>
  <c r="AE196" i="11" s="1"/>
  <c r="AK196" i="11"/>
  <c r="I196" i="11"/>
  <c r="U195" i="11"/>
  <c r="E195" i="11"/>
  <c r="G195" i="11" s="1"/>
  <c r="S9" i="4"/>
  <c r="S10" i="4"/>
  <c r="S8" i="4"/>
  <c r="S3" i="4"/>
  <c r="S4" i="4"/>
  <c r="S5" i="4"/>
  <c r="S6" i="4"/>
  <c r="S7" i="4"/>
  <c r="S2" i="4"/>
  <c r="R3" i="4"/>
  <c r="R4" i="4"/>
  <c r="R5" i="4"/>
  <c r="R6" i="4"/>
  <c r="R7" i="4"/>
  <c r="R2" i="4"/>
  <c r="Q3" i="1"/>
  <c r="U9" i="4"/>
  <c r="V7" i="4"/>
  <c r="V5" i="4"/>
  <c r="V2" i="4"/>
  <c r="U3" i="4"/>
  <c r="U5" i="4"/>
  <c r="U8" i="4"/>
  <c r="U4" i="4"/>
  <c r="U10" i="4"/>
  <c r="V3" i="4"/>
  <c r="V10" i="4"/>
  <c r="U6" i="4"/>
  <c r="V9" i="4"/>
  <c r="V8" i="4"/>
  <c r="V6" i="4"/>
  <c r="V4" i="4"/>
  <c r="U2" i="4"/>
  <c r="G2" i="4"/>
  <c r="U7" i="4"/>
  <c r="X7" i="4" l="1"/>
  <c r="X6" i="4"/>
  <c r="X5" i="4"/>
  <c r="X4" i="4"/>
  <c r="X3" i="4"/>
  <c r="X2" i="4"/>
  <c r="AA194" i="11" l="1"/>
  <c r="R194" i="11"/>
  <c r="T194" i="11" s="1"/>
  <c r="S194" i="11"/>
  <c r="D194" i="11"/>
  <c r="Q5" i="4"/>
  <c r="P3" i="4"/>
  <c r="O7" i="4"/>
  <c r="Q2" i="4"/>
  <c r="P5" i="4"/>
  <c r="O4" i="4"/>
  <c r="P2" i="4"/>
  <c r="O6" i="4"/>
  <c r="Q3" i="4"/>
  <c r="Q7" i="4"/>
  <c r="O3" i="4"/>
  <c r="P4" i="4"/>
  <c r="O2" i="4"/>
  <c r="O5" i="4"/>
  <c r="P6" i="4"/>
  <c r="Q4" i="4"/>
  <c r="P7" i="4"/>
  <c r="Q6" i="4"/>
  <c r="E194" i="11" l="1"/>
  <c r="J195" i="11"/>
  <c r="AE195" i="11" s="1"/>
  <c r="F194" i="11"/>
  <c r="I195" i="11"/>
  <c r="AK195" i="11"/>
  <c r="U194" i="11"/>
  <c r="AA193" i="11"/>
  <c r="AB193" i="11" s="1"/>
  <c r="AB194" i="11" s="1"/>
  <c r="R193" i="11"/>
  <c r="S193" i="11" s="1"/>
  <c r="D193" i="11"/>
  <c r="F193" i="11" s="1"/>
  <c r="AB195" i="11" l="1"/>
  <c r="AC194" i="11"/>
  <c r="AD194" i="11"/>
  <c r="X194" i="11"/>
  <c r="AP194" i="11"/>
  <c r="E193" i="11"/>
  <c r="J194" i="11"/>
  <c r="G193" i="11"/>
  <c r="AE194" i="11"/>
  <c r="G194" i="11"/>
  <c r="I194" i="11"/>
  <c r="AK194" i="11"/>
  <c r="W194" i="11"/>
  <c r="AC193" i="11"/>
  <c r="X193" i="11"/>
  <c r="AD193" i="11"/>
  <c r="AP193" i="11"/>
  <c r="U193" i="11"/>
  <c r="T193" i="11"/>
  <c r="AA192" i="11"/>
  <c r="AB192" i="11" s="1"/>
  <c r="R192" i="11"/>
  <c r="T192" i="11" s="1"/>
  <c r="S192" i="11"/>
  <c r="U192" i="11"/>
  <c r="D192" i="11"/>
  <c r="E192" i="11" s="1"/>
  <c r="AB196" i="11" l="1"/>
  <c r="AP195" i="11"/>
  <c r="AC195" i="11"/>
  <c r="AD195" i="11"/>
  <c r="W195" i="11" s="1"/>
  <c r="X195" i="11"/>
  <c r="J193" i="11"/>
  <c r="AK193" i="11"/>
  <c r="I193" i="11"/>
  <c r="W193" i="11"/>
  <c r="AC192" i="11"/>
  <c r="AP192" i="11"/>
  <c r="AD192" i="11"/>
  <c r="X192" i="11"/>
  <c r="W192" i="11"/>
  <c r="F192" i="11"/>
  <c r="G192" i="11" s="1"/>
  <c r="AA191" i="11"/>
  <c r="AB191" i="11"/>
  <c r="AC191" i="11"/>
  <c r="AD191" i="11"/>
  <c r="AP191" i="11"/>
  <c r="R191" i="11"/>
  <c r="S191" i="11" s="1"/>
  <c r="X191" i="11"/>
  <c r="D191" i="11"/>
  <c r="J192" i="11" s="1"/>
  <c r="E191" i="11"/>
  <c r="F191" i="11"/>
  <c r="AB197" i="11" l="1"/>
  <c r="AP196" i="11"/>
  <c r="X196" i="11"/>
  <c r="AC196" i="11"/>
  <c r="AD196" i="11"/>
  <c r="W196" i="11" s="1"/>
  <c r="G191" i="11"/>
  <c r="AE192" i="11"/>
  <c r="AE193" i="11"/>
  <c r="AK192" i="11"/>
  <c r="I192" i="11"/>
  <c r="U191" i="11"/>
  <c r="W191" i="11" s="1"/>
  <c r="T191" i="11"/>
  <c r="AA190" i="11"/>
  <c r="AB190" i="11" s="1"/>
  <c r="R190" i="11"/>
  <c r="S190" i="11" s="1"/>
  <c r="U190" i="11"/>
  <c r="D190" i="11"/>
  <c r="J191" i="11" s="1"/>
  <c r="AE191" i="11" s="1"/>
  <c r="E190" i="11"/>
  <c r="F190" i="11"/>
  <c r="G190" i="11" s="1"/>
  <c r="X197" i="11" l="1"/>
  <c r="AD197" i="11"/>
  <c r="W197" i="11" s="1"/>
  <c r="AC197" i="11"/>
  <c r="AP197" i="11"/>
  <c r="AB198" i="11"/>
  <c r="I191" i="11"/>
  <c r="AK191" i="11"/>
  <c r="AP190" i="11"/>
  <c r="AC190" i="11"/>
  <c r="X190" i="11"/>
  <c r="AD190" i="11"/>
  <c r="W190" i="11" s="1"/>
  <c r="T190" i="11"/>
  <c r="R188" i="11"/>
  <c r="D188" i="11"/>
  <c r="AA189" i="11"/>
  <c r="AB189" i="11"/>
  <c r="AC189" i="11" s="1"/>
  <c r="AD189" i="11"/>
  <c r="AP189" i="11"/>
  <c r="R189" i="11"/>
  <c r="S189" i="11" s="1"/>
  <c r="T189" i="11"/>
  <c r="U189" i="11"/>
  <c r="W189" i="11"/>
  <c r="X189" i="11"/>
  <c r="D189" i="11"/>
  <c r="J189" i="11" s="1"/>
  <c r="AE189" i="11" s="1"/>
  <c r="AB199" i="11" l="1"/>
  <c r="X198" i="11"/>
  <c r="AP198" i="11"/>
  <c r="AC198" i="11"/>
  <c r="AD198" i="11"/>
  <c r="W198" i="11" s="1"/>
  <c r="E189" i="11"/>
  <c r="J190" i="11"/>
  <c r="AE190" i="11" s="1"/>
  <c r="I190" i="11"/>
  <c r="AK190" i="11"/>
  <c r="AK189" i="11"/>
  <c r="I189" i="11"/>
  <c r="F189" i="11"/>
  <c r="AA188" i="11"/>
  <c r="AB188" i="11" s="1"/>
  <c r="S188" i="11"/>
  <c r="E188" i="11"/>
  <c r="F188" i="11"/>
  <c r="AB200" i="11" l="1"/>
  <c r="AP199" i="11"/>
  <c r="AD199" i="11"/>
  <c r="W199" i="11" s="1"/>
  <c r="AC199" i="11"/>
  <c r="X199" i="11"/>
  <c r="G188" i="11"/>
  <c r="G189" i="11"/>
  <c r="AP188" i="11"/>
  <c r="AC188" i="11"/>
  <c r="X188" i="11"/>
  <c r="AD188" i="11"/>
  <c r="U188" i="11"/>
  <c r="T188" i="11"/>
  <c r="D187" i="11"/>
  <c r="AA187" i="11"/>
  <c r="AB187" i="11" s="1"/>
  <c r="R187" i="11"/>
  <c r="S187" i="11" s="1"/>
  <c r="AB201" i="11" l="1"/>
  <c r="AC200" i="11"/>
  <c r="AD200" i="11"/>
  <c r="W200" i="11" s="1"/>
  <c r="AP200" i="11"/>
  <c r="X200" i="11"/>
  <c r="E187" i="11"/>
  <c r="J188" i="11"/>
  <c r="AE188" i="11" s="1"/>
  <c r="I188" i="11"/>
  <c r="AK188" i="11"/>
  <c r="W188" i="11"/>
  <c r="AC187" i="11"/>
  <c r="X187" i="11"/>
  <c r="AD187" i="11"/>
  <c r="AP187" i="11"/>
  <c r="T187" i="11"/>
  <c r="U187" i="11"/>
  <c r="F187" i="11"/>
  <c r="G187" i="11" s="1"/>
  <c r="J187" i="11"/>
  <c r="AA186" i="11"/>
  <c r="AB186" i="11" s="1"/>
  <c r="R186" i="11"/>
  <c r="S186" i="11" s="1"/>
  <c r="T186" i="11"/>
  <c r="U186" i="11"/>
  <c r="D186" i="11"/>
  <c r="F186" i="11" s="1"/>
  <c r="AB202" i="11" l="1"/>
  <c r="AC201" i="11"/>
  <c r="AD201" i="11"/>
  <c r="W201" i="11" s="1"/>
  <c r="AP201" i="11"/>
  <c r="X201" i="11"/>
  <c r="E186" i="11"/>
  <c r="G186" i="11" s="1"/>
  <c r="I187" i="11"/>
  <c r="AK187" i="11"/>
  <c r="AE187" i="11"/>
  <c r="W187" i="11"/>
  <c r="AC186" i="11"/>
  <c r="X186" i="11"/>
  <c r="AD186" i="11"/>
  <c r="W186" i="11" s="1"/>
  <c r="AP186" i="11"/>
  <c r="AA185" i="11"/>
  <c r="AB185" i="11"/>
  <c r="AC185" i="11" s="1"/>
  <c r="AD185" i="11"/>
  <c r="AP185" i="11"/>
  <c r="R185" i="11"/>
  <c r="S185" i="11" s="1"/>
  <c r="X185" i="11"/>
  <c r="D185" i="11"/>
  <c r="J186" i="11" s="1"/>
  <c r="AE186" i="11" s="1"/>
  <c r="AB203" i="11" l="1"/>
  <c r="AP202" i="11"/>
  <c r="X202" i="11"/>
  <c r="AD202" i="11"/>
  <c r="W202" i="11" s="1"/>
  <c r="AC202" i="11"/>
  <c r="F185" i="11"/>
  <c r="E185" i="11"/>
  <c r="G185" i="11" s="1"/>
  <c r="AK186" i="11"/>
  <c r="U185" i="11"/>
  <c r="W185" i="11" s="1"/>
  <c r="T185" i="11"/>
  <c r="AA184" i="11"/>
  <c r="AB184" i="11"/>
  <c r="AC184" i="11"/>
  <c r="AD184" i="11"/>
  <c r="W184" i="11" s="1"/>
  <c r="AP184" i="11"/>
  <c r="X184" i="11"/>
  <c r="S184" i="11"/>
  <c r="D184" i="11"/>
  <c r="E184" i="11" s="1"/>
  <c r="R184" i="11"/>
  <c r="T184" i="11"/>
  <c r="U184" i="11"/>
  <c r="AB204" i="11" l="1"/>
  <c r="X203" i="11"/>
  <c r="AC203" i="11"/>
  <c r="AD203" i="11"/>
  <c r="W203" i="11" s="1"/>
  <c r="AP203" i="11"/>
  <c r="F184" i="11"/>
  <c r="G184" i="11"/>
  <c r="J185" i="11"/>
  <c r="AE185" i="11" s="1"/>
  <c r="I186" i="11"/>
  <c r="AK185" i="11"/>
  <c r="AA183" i="11"/>
  <c r="AB183" i="11"/>
  <c r="AC183" i="11" s="1"/>
  <c r="AP183" i="11"/>
  <c r="R183" i="11"/>
  <c r="S183" i="11" s="1"/>
  <c r="D183" i="11"/>
  <c r="E183" i="11" s="1"/>
  <c r="AB205" i="11" l="1"/>
  <c r="AP204" i="11"/>
  <c r="AC204" i="11"/>
  <c r="X204" i="11"/>
  <c r="AD204" i="11"/>
  <c r="W204" i="11" s="1"/>
  <c r="J184" i="11"/>
  <c r="AE184" i="11" s="1"/>
  <c r="I185" i="11"/>
  <c r="AK184" i="11"/>
  <c r="AD183" i="11"/>
  <c r="X183" i="11"/>
  <c r="T183" i="11"/>
  <c r="U183" i="11"/>
  <c r="W183" i="11" s="1"/>
  <c r="F183" i="11"/>
  <c r="G183" i="11" s="1"/>
  <c r="AA182" i="11"/>
  <c r="AB182" i="11" s="1"/>
  <c r="S182" i="11"/>
  <c r="T182" i="11"/>
  <c r="U182" i="11"/>
  <c r="R182" i="11"/>
  <c r="D182" i="11"/>
  <c r="E182" i="11" s="1"/>
  <c r="J182" i="11"/>
  <c r="R181" i="11"/>
  <c r="S181" i="11" s="1"/>
  <c r="AA181" i="11"/>
  <c r="AB181" i="11" s="1"/>
  <c r="D181" i="11"/>
  <c r="F181" i="11" s="1"/>
  <c r="AB206" i="11" l="1"/>
  <c r="AC205" i="11"/>
  <c r="AD205" i="11"/>
  <c r="W205" i="11" s="1"/>
  <c r="X205" i="11"/>
  <c r="AP205" i="11"/>
  <c r="E181" i="11"/>
  <c r="I184" i="11"/>
  <c r="G181" i="11"/>
  <c r="AE182" i="11"/>
  <c r="J183" i="11"/>
  <c r="I183" i="11"/>
  <c r="AK183" i="11"/>
  <c r="AK182" i="11"/>
  <c r="AP182" i="11"/>
  <c r="AC182" i="11"/>
  <c r="AD182" i="11"/>
  <c r="W182" i="11" s="1"/>
  <c r="X182" i="11"/>
  <c r="I182" i="11"/>
  <c r="F182" i="11"/>
  <c r="G182" i="11" s="1"/>
  <c r="AC181" i="11"/>
  <c r="AD181" i="11"/>
  <c r="X181" i="11"/>
  <c r="AP181" i="11"/>
  <c r="U181" i="11"/>
  <c r="T181" i="11"/>
  <c r="AA180" i="11"/>
  <c r="AB180" i="11" s="1"/>
  <c r="R180" i="11"/>
  <c r="S180" i="11" s="1"/>
  <c r="T180" i="11"/>
  <c r="U180" i="11"/>
  <c r="AB207" i="11" l="1"/>
  <c r="AD206" i="11"/>
  <c r="W206" i="11" s="1"/>
  <c r="AP206" i="11"/>
  <c r="AC206" i="11"/>
  <c r="X206" i="11"/>
  <c r="AE183" i="11"/>
  <c r="AK181" i="11"/>
  <c r="W181" i="11"/>
  <c r="AP180" i="11"/>
  <c r="AC180" i="11"/>
  <c r="AD180" i="11"/>
  <c r="X180" i="11"/>
  <c r="W180" i="11"/>
  <c r="R179" i="11"/>
  <c r="D180" i="11"/>
  <c r="E180" i="11" s="1"/>
  <c r="AB208" i="11" l="1"/>
  <c r="AD207" i="11"/>
  <c r="W207" i="11" s="1"/>
  <c r="AP207" i="11"/>
  <c r="AC207" i="11"/>
  <c r="X207" i="11"/>
  <c r="F180" i="11"/>
  <c r="G180" i="11" s="1"/>
  <c r="J181" i="11"/>
  <c r="AE181" i="11" s="1"/>
  <c r="I181" i="11"/>
  <c r="AA179" i="11"/>
  <c r="AB179" i="11" s="1"/>
  <c r="S179" i="11"/>
  <c r="D179" i="11"/>
  <c r="AB209" i="11" l="1"/>
  <c r="X208" i="11"/>
  <c r="AC208" i="11"/>
  <c r="AD208" i="11"/>
  <c r="W208" i="11" s="1"/>
  <c r="AP208" i="11"/>
  <c r="E179" i="11"/>
  <c r="J180" i="11"/>
  <c r="AE180" i="11" s="1"/>
  <c r="F179" i="11"/>
  <c r="AK180" i="11"/>
  <c r="AC179" i="11"/>
  <c r="X179" i="11"/>
  <c r="AD179" i="11"/>
  <c r="AP179" i="11"/>
  <c r="U179" i="11"/>
  <c r="W179" i="11" s="1"/>
  <c r="T179" i="11"/>
  <c r="AA178" i="11"/>
  <c r="AB178" i="11" s="1"/>
  <c r="R178" i="11"/>
  <c r="S178" i="11" s="1"/>
  <c r="D178" i="11"/>
  <c r="AB210" i="11" l="1"/>
  <c r="X209" i="11"/>
  <c r="AP209" i="11"/>
  <c r="AD209" i="11"/>
  <c r="W209" i="11" s="1"/>
  <c r="AC209" i="11"/>
  <c r="G179" i="11"/>
  <c r="F178" i="11"/>
  <c r="E178" i="11"/>
  <c r="G178" i="11" s="1"/>
  <c r="J179" i="11"/>
  <c r="AE179" i="11" s="1"/>
  <c r="I180" i="11"/>
  <c r="AK179" i="11"/>
  <c r="I179" i="11"/>
  <c r="AP178" i="11"/>
  <c r="AC178" i="11"/>
  <c r="X178" i="11"/>
  <c r="AD178" i="11"/>
  <c r="U178" i="11"/>
  <c r="T178" i="11"/>
  <c r="AA177" i="11"/>
  <c r="AB177" i="11"/>
  <c r="AC177" i="11" s="1"/>
  <c r="AP177" i="11"/>
  <c r="R177" i="11"/>
  <c r="S177" i="11"/>
  <c r="T177" i="11"/>
  <c r="U177" i="11"/>
  <c r="X177" i="11"/>
  <c r="D177" i="11"/>
  <c r="J178" i="11" s="1"/>
  <c r="AE178" i="11" s="1"/>
  <c r="E177" i="11"/>
  <c r="G177" i="11" s="1"/>
  <c r="F177" i="11"/>
  <c r="X210" i="11" l="1"/>
  <c r="AP210" i="11"/>
  <c r="AB211" i="11"/>
  <c r="AC210" i="11"/>
  <c r="AD210" i="11"/>
  <c r="W210" i="11" s="1"/>
  <c r="I178" i="11"/>
  <c r="AK178" i="11"/>
  <c r="W178" i="11"/>
  <c r="AD177" i="11"/>
  <c r="W177" i="11" s="1"/>
  <c r="AL28" i="11"/>
  <c r="AA176" i="11"/>
  <c r="AB176" i="11" s="1"/>
  <c r="R176" i="11"/>
  <c r="S176" i="11" s="1"/>
  <c r="D176" i="11"/>
  <c r="E176" i="11" s="1"/>
  <c r="X211" i="11" l="1"/>
  <c r="AP211" i="11"/>
  <c r="AP1" i="11" s="1"/>
  <c r="AC211" i="11"/>
  <c r="AD211" i="11"/>
  <c r="W211" i="11" s="1"/>
  <c r="J177" i="11"/>
  <c r="AE177" i="11" s="1"/>
  <c r="AK177" i="11"/>
  <c r="I177" i="11"/>
  <c r="AC176" i="11"/>
  <c r="X176" i="11"/>
  <c r="AP176" i="11"/>
  <c r="AD176" i="11"/>
  <c r="T176" i="11"/>
  <c r="U176" i="11"/>
  <c r="F176" i="11"/>
  <c r="G176" i="11" s="1"/>
  <c r="AC175" i="11"/>
  <c r="T175" i="11"/>
  <c r="AA175" i="11"/>
  <c r="AB175" i="11" s="1"/>
  <c r="R175" i="11"/>
  <c r="S175" i="11"/>
  <c r="U175" i="11"/>
  <c r="D175" i="11"/>
  <c r="J176" i="11" s="1"/>
  <c r="F175" i="11" l="1"/>
  <c r="E175" i="11"/>
  <c r="AE176" i="11"/>
  <c r="G175" i="11"/>
  <c r="AK176" i="11"/>
  <c r="W176" i="11"/>
  <c r="AK175" i="11"/>
  <c r="AP175" i="11"/>
  <c r="X175" i="11"/>
  <c r="AD175" i="11"/>
  <c r="W175" i="11" s="1"/>
  <c r="D4" i="1"/>
  <c r="D12" i="1"/>
  <c r="D6" i="1"/>
  <c r="D10" i="1"/>
  <c r="D11" i="1"/>
  <c r="D2" i="1"/>
  <c r="D7" i="1"/>
  <c r="D8" i="1"/>
  <c r="D3" i="1"/>
  <c r="D5" i="1"/>
  <c r="F5" i="1" l="1"/>
  <c r="F8" i="1"/>
  <c r="F7" i="1"/>
  <c r="F2" i="1"/>
  <c r="F11" i="1"/>
  <c r="F10" i="1"/>
  <c r="F6" i="1"/>
  <c r="F12" i="1"/>
  <c r="F4" i="1"/>
  <c r="I176" i="11"/>
  <c r="I175" i="11"/>
  <c r="R174" i="11"/>
  <c r="R173" i="11"/>
  <c r="D174" i="11"/>
  <c r="J175" i="11" s="1"/>
  <c r="AA174" i="11"/>
  <c r="AA173" i="11"/>
  <c r="D173" i="11"/>
  <c r="H3" i="1"/>
  <c r="H6" i="1"/>
  <c r="H5" i="1"/>
  <c r="D9" i="1"/>
  <c r="H4" i="1"/>
  <c r="F9" i="1" l="1"/>
  <c r="AE175" i="11"/>
  <c r="E173" i="11"/>
  <c r="E174" i="11"/>
  <c r="S174" i="11"/>
  <c r="F174" i="11"/>
  <c r="G174" i="11" s="1"/>
  <c r="J174" i="11"/>
  <c r="AK174" i="11"/>
  <c r="U173" i="11"/>
  <c r="F173" i="11"/>
  <c r="G173" i="11" s="1"/>
  <c r="R172" i="11"/>
  <c r="AA172" i="11"/>
  <c r="D172" i="11"/>
  <c r="E172" i="11" l="1"/>
  <c r="J173" i="11"/>
  <c r="AE173" i="11" s="1"/>
  <c r="S173" i="11"/>
  <c r="I174" i="11"/>
  <c r="AK173" i="11"/>
  <c r="AE174" i="11"/>
  <c r="U172" i="11"/>
  <c r="F172" i="11"/>
  <c r="G172" i="11" s="1"/>
  <c r="AA171" i="11"/>
  <c r="D171" i="11"/>
  <c r="F171" i="11" s="1"/>
  <c r="R171" i="11"/>
  <c r="U171" i="11" s="1"/>
  <c r="S172" i="11" l="1"/>
  <c r="J172" i="11"/>
  <c r="S171" i="11"/>
  <c r="I173" i="11"/>
  <c r="AK172" i="11"/>
  <c r="E171" i="11"/>
  <c r="G171" i="11" s="1"/>
  <c r="AA170" i="11"/>
  <c r="U170" i="11"/>
  <c r="R170" i="11"/>
  <c r="AE172" i="11" l="1"/>
  <c r="I172" i="11"/>
  <c r="AK171" i="11"/>
  <c r="D170" i="11"/>
  <c r="E170" i="11" l="1"/>
  <c r="J171" i="11"/>
  <c r="F170" i="11"/>
  <c r="AA169" i="11"/>
  <c r="R169" i="11"/>
  <c r="S170" i="11" s="1"/>
  <c r="U169" i="11"/>
  <c r="D169" i="11"/>
  <c r="J170" i="11" s="1"/>
  <c r="E169" i="11" l="1"/>
  <c r="AE170" i="11"/>
  <c r="F169" i="11"/>
  <c r="G169" i="11" s="1"/>
  <c r="AE171" i="11"/>
  <c r="G170" i="11"/>
  <c r="I171" i="11"/>
  <c r="AK170" i="11"/>
  <c r="AA168" i="11" l="1"/>
  <c r="R168" i="11"/>
  <c r="D168" i="11"/>
  <c r="E168" i="11" l="1"/>
  <c r="J169" i="11"/>
  <c r="S169" i="11"/>
  <c r="I170" i="11"/>
  <c r="AK169" i="11"/>
  <c r="U168" i="11"/>
  <c r="F168" i="11"/>
  <c r="G168" i="11" s="1"/>
  <c r="AA167" i="11"/>
  <c r="R167" i="11"/>
  <c r="S168" i="11" l="1"/>
  <c r="D167" i="11"/>
  <c r="AE169" i="11"/>
  <c r="I169" i="11"/>
  <c r="I168" i="11"/>
  <c r="AK168" i="11"/>
  <c r="U167" i="11"/>
  <c r="AA166" i="11"/>
  <c r="R166" i="11"/>
  <c r="U166" i="11"/>
  <c r="D166" i="11"/>
  <c r="E166" i="11" l="1"/>
  <c r="F167" i="11"/>
  <c r="J167" i="11"/>
  <c r="AE167" i="11" s="1"/>
  <c r="J168" i="11"/>
  <c r="AE168" i="11" s="1"/>
  <c r="S166" i="11"/>
  <c r="S167" i="11"/>
  <c r="E167" i="11"/>
  <c r="I167" i="11"/>
  <c r="AK167" i="11"/>
  <c r="F166" i="11"/>
  <c r="G166" i="11" s="1"/>
  <c r="AA165" i="11"/>
  <c r="R165" i="11"/>
  <c r="U165" i="11"/>
  <c r="D165" i="11"/>
  <c r="J166" i="11" s="1"/>
  <c r="AE166" i="11" s="1"/>
  <c r="E165" i="11"/>
  <c r="F165" i="11" l="1"/>
  <c r="G165" i="11" s="1"/>
  <c r="G167" i="11"/>
  <c r="AK166" i="11"/>
  <c r="I166" i="11"/>
  <c r="AA164" i="11" l="1"/>
  <c r="R164" i="11"/>
  <c r="D164" i="11"/>
  <c r="F164" i="11" l="1"/>
  <c r="J165" i="11"/>
  <c r="AE165" i="11" s="1"/>
  <c r="S165" i="11"/>
  <c r="E164" i="11"/>
  <c r="G164" i="11" s="1"/>
  <c r="AK165" i="11"/>
  <c r="AK164" i="11"/>
  <c r="U164" i="11"/>
  <c r="AA163" i="11"/>
  <c r="R163" i="11"/>
  <c r="D163" i="11"/>
  <c r="S164" i="11" l="1"/>
  <c r="U163" i="11"/>
  <c r="I165" i="11"/>
  <c r="I164" i="11"/>
  <c r="E163" i="11"/>
  <c r="J164" i="11"/>
  <c r="F163" i="11"/>
  <c r="AA162" i="11"/>
  <c r="R162" i="11"/>
  <c r="D162" i="11"/>
  <c r="J163" i="11" s="1"/>
  <c r="AE163" i="11" s="1"/>
  <c r="S163" i="11" l="1"/>
  <c r="G163" i="11"/>
  <c r="F162" i="11"/>
  <c r="E162" i="11"/>
  <c r="G162" i="11" s="1"/>
  <c r="AE164" i="11"/>
  <c r="AK163" i="11"/>
  <c r="U162" i="11"/>
  <c r="AA161" i="11"/>
  <c r="R161" i="11"/>
  <c r="D161" i="11"/>
  <c r="E161" i="11" s="1"/>
  <c r="U161" i="11" l="1"/>
  <c r="S162" i="11"/>
  <c r="J162" i="11"/>
  <c r="I163" i="11"/>
  <c r="I162" i="11"/>
  <c r="AK162" i="11"/>
  <c r="F161" i="11"/>
  <c r="G161" i="11" s="1"/>
  <c r="AA160" i="11"/>
  <c r="R160" i="11"/>
  <c r="U160" i="11"/>
  <c r="D160" i="11"/>
  <c r="J161" i="11" s="1"/>
  <c r="AE161" i="11" s="1"/>
  <c r="E160" i="11"/>
  <c r="F160" i="11"/>
  <c r="G160" i="11"/>
  <c r="S161" i="11" l="1"/>
  <c r="AE162" i="11"/>
  <c r="I161" i="11"/>
  <c r="AK161" i="11"/>
  <c r="AA159" i="11"/>
  <c r="R159" i="11"/>
  <c r="D159" i="11"/>
  <c r="J160" i="11" s="1"/>
  <c r="AE160" i="11" s="1"/>
  <c r="E159" i="11"/>
  <c r="F159" i="11" l="1"/>
  <c r="G159" i="11" s="1"/>
  <c r="S160" i="11"/>
  <c r="I160" i="11"/>
  <c r="AK160" i="11"/>
  <c r="U159" i="11"/>
  <c r="AA158" i="11"/>
  <c r="R158" i="11"/>
  <c r="D158" i="11"/>
  <c r="E158" i="11" s="1"/>
  <c r="M2" i="9"/>
  <c r="S159" i="11" l="1"/>
  <c r="J159" i="11"/>
  <c r="AK159" i="11"/>
  <c r="AK158" i="11"/>
  <c r="U158" i="11"/>
  <c r="F158" i="11"/>
  <c r="G158" i="11" s="1"/>
  <c r="AA157" i="11"/>
  <c r="R157" i="11"/>
  <c r="U157" i="11" s="1"/>
  <c r="D157" i="11"/>
  <c r="J158" i="11" s="1"/>
  <c r="F157" i="11" l="1"/>
  <c r="E157" i="11"/>
  <c r="G157" i="11" s="1"/>
  <c r="S158" i="11"/>
  <c r="AE159" i="11"/>
  <c r="I159" i="11"/>
  <c r="I158" i="11"/>
  <c r="AE158" i="11"/>
  <c r="AA156" i="11"/>
  <c r="R156" i="11"/>
  <c r="U156" i="11"/>
  <c r="D156" i="11"/>
  <c r="E156" i="11" s="1"/>
  <c r="S157" i="11" l="1"/>
  <c r="J157" i="11"/>
  <c r="F156" i="11"/>
  <c r="G156" i="11" s="1"/>
  <c r="AA155" i="11"/>
  <c r="R155" i="11"/>
  <c r="U155" i="11"/>
  <c r="D155" i="11"/>
  <c r="J156" i="11" s="1"/>
  <c r="S156" i="11" l="1"/>
  <c r="AE156" i="11"/>
  <c r="F155" i="11"/>
  <c r="E155" i="11"/>
  <c r="G155" i="11" s="1"/>
  <c r="AE157" i="11"/>
  <c r="I157" i="11"/>
  <c r="AK157" i="11"/>
  <c r="AA154" i="11"/>
  <c r="R154" i="11"/>
  <c r="D154" i="11"/>
  <c r="E154" i="11" s="1"/>
  <c r="U154" i="11" l="1"/>
  <c r="S155" i="11"/>
  <c r="J155" i="11"/>
  <c r="I156" i="11"/>
  <c r="AK156" i="11"/>
  <c r="F154" i="11"/>
  <c r="G154" i="11" s="1"/>
  <c r="AA153" i="11"/>
  <c r="R153" i="11"/>
  <c r="S154" i="11" s="1"/>
  <c r="U153" i="11"/>
  <c r="D153" i="11"/>
  <c r="J154" i="11" s="1"/>
  <c r="E153" i="11"/>
  <c r="F153" i="11"/>
  <c r="G153" i="11" l="1"/>
  <c r="AE154" i="11"/>
  <c r="AE155" i="11"/>
  <c r="I155" i="11"/>
  <c r="AK155" i="11"/>
  <c r="AK154" i="11"/>
  <c r="I154" i="11"/>
  <c r="AA152" i="11"/>
  <c r="R152" i="11"/>
  <c r="S153" i="11" s="1"/>
  <c r="U152" i="11"/>
  <c r="D152" i="11"/>
  <c r="E152" i="11" l="1"/>
  <c r="J153" i="11"/>
  <c r="AE153" i="11" s="1"/>
  <c r="AK153" i="11"/>
  <c r="I153" i="11"/>
  <c r="F152" i="11"/>
  <c r="L6" i="3"/>
  <c r="H6" i="3"/>
  <c r="G5" i="3"/>
  <c r="G2" i="3"/>
  <c r="L4" i="3"/>
  <c r="I7" i="3"/>
  <c r="J4" i="3"/>
  <c r="J5" i="3"/>
  <c r="L3" i="3"/>
  <c r="J6" i="3"/>
  <c r="G3" i="3"/>
  <c r="J7" i="3"/>
  <c r="H2" i="3"/>
  <c r="I4" i="3"/>
  <c r="J2" i="3"/>
  <c r="I6" i="3"/>
  <c r="G4" i="3"/>
  <c r="I3" i="3"/>
  <c r="G7" i="3"/>
  <c r="L2" i="3"/>
  <c r="H4" i="3"/>
  <c r="H7" i="3"/>
  <c r="G6" i="3"/>
  <c r="I5" i="3"/>
  <c r="J3" i="3"/>
  <c r="L5" i="3"/>
  <c r="H3" i="3"/>
  <c r="H5" i="3"/>
  <c r="L7" i="3"/>
  <c r="I2" i="3"/>
  <c r="G152" i="11" l="1"/>
  <c r="AA151" i="11"/>
  <c r="R151" i="11"/>
  <c r="U151" i="11"/>
  <c r="D151" i="11"/>
  <c r="D6" i="3"/>
  <c r="D3" i="3"/>
  <c r="C11" i="1"/>
  <c r="C8" i="1"/>
  <c r="C3" i="1"/>
  <c r="C7" i="1"/>
  <c r="C4" i="1"/>
  <c r="C5" i="1"/>
  <c r="D4" i="3"/>
  <c r="F2" i="3"/>
  <c r="D7" i="3"/>
  <c r="C12" i="1"/>
  <c r="C2" i="1"/>
  <c r="D2" i="3"/>
  <c r="C6" i="1"/>
  <c r="D5" i="3"/>
  <c r="C10" i="1"/>
  <c r="C9" i="1"/>
  <c r="H15" i="9" l="1"/>
  <c r="H14" i="9"/>
  <c r="H18" i="9"/>
  <c r="H13" i="9"/>
  <c r="H19" i="9"/>
  <c r="H11" i="9"/>
  <c r="H10" i="9"/>
  <c r="H16" i="9"/>
  <c r="H17" i="9"/>
  <c r="H12" i="9"/>
  <c r="H20" i="9"/>
  <c r="T173" i="11"/>
  <c r="T171" i="11"/>
  <c r="T172" i="11"/>
  <c r="T170" i="11"/>
  <c r="T169" i="11"/>
  <c r="T168" i="11"/>
  <c r="T167" i="11"/>
  <c r="T166" i="11"/>
  <c r="T165" i="11"/>
  <c r="T164" i="11"/>
  <c r="T163" i="11"/>
  <c r="T161" i="11"/>
  <c r="T162" i="11"/>
  <c r="T160" i="11"/>
  <c r="T159" i="11"/>
  <c r="T158" i="11"/>
  <c r="T157" i="11"/>
  <c r="T156" i="11"/>
  <c r="T155" i="11"/>
  <c r="T154" i="11"/>
  <c r="T153" i="11"/>
  <c r="S152" i="11"/>
  <c r="T152" i="11"/>
  <c r="E151" i="11"/>
  <c r="J152" i="11"/>
  <c r="AE152" i="11" s="1"/>
  <c r="AK152" i="11"/>
  <c r="I152" i="11"/>
  <c r="F151" i="11"/>
  <c r="AA150" i="11"/>
  <c r="R150" i="11"/>
  <c r="D150" i="11"/>
  <c r="E150" i="11" s="1"/>
  <c r="G151" i="11" l="1"/>
  <c r="S151" i="11"/>
  <c r="J151" i="11"/>
  <c r="AK151" i="11"/>
  <c r="I151" i="11"/>
  <c r="AE151" i="11"/>
  <c r="AK150" i="11"/>
  <c r="U150" i="11"/>
  <c r="I150" i="11"/>
  <c r="F150" i="11"/>
  <c r="G150" i="11" s="1"/>
  <c r="R149" i="11"/>
  <c r="S150" i="11" s="1"/>
  <c r="U149" i="11"/>
  <c r="D149" i="11"/>
  <c r="F4" i="4"/>
  <c r="F3" i="4"/>
  <c r="M31" i="9"/>
  <c r="L20" i="9"/>
  <c r="M7" i="9"/>
  <c r="M6" i="9"/>
  <c r="M18" i="9"/>
  <c r="L6" i="9"/>
  <c r="G4" i="4"/>
  <c r="L3" i="9"/>
  <c r="M32" i="9"/>
  <c r="E4" i="3"/>
  <c r="L4" i="9"/>
  <c r="M15" i="9"/>
  <c r="M33" i="9"/>
  <c r="F7" i="4"/>
  <c r="F6" i="4"/>
  <c r="M20" i="9"/>
  <c r="L13" i="9"/>
  <c r="L10" i="9"/>
  <c r="M11" i="9"/>
  <c r="L15" i="9"/>
  <c r="L16" i="9"/>
  <c r="F7" i="3"/>
  <c r="M13" i="9"/>
  <c r="E3" i="3"/>
  <c r="M14" i="9"/>
  <c r="L11" i="9"/>
  <c r="L2" i="9"/>
  <c r="L5" i="9"/>
  <c r="M5" i="9"/>
  <c r="G5" i="4"/>
  <c r="L17" i="9"/>
  <c r="L19" i="9"/>
  <c r="M17" i="9"/>
  <c r="F3" i="3"/>
  <c r="E5" i="3"/>
  <c r="M16" i="9"/>
  <c r="F5" i="4"/>
  <c r="M3" i="9"/>
  <c r="G7" i="4"/>
  <c r="F5" i="3"/>
  <c r="M12" i="9"/>
  <c r="E2" i="3"/>
  <c r="F4" i="3"/>
  <c r="M19" i="9"/>
  <c r="L14" i="9"/>
  <c r="F6" i="3"/>
  <c r="E6" i="3"/>
  <c r="E7" i="3"/>
  <c r="G6" i="4"/>
  <c r="M10" i="9"/>
  <c r="F2" i="4"/>
  <c r="G3" i="4"/>
  <c r="M4" i="9"/>
  <c r="L7" i="9"/>
  <c r="L18" i="9"/>
  <c r="L12" i="9"/>
  <c r="O23" i="9" l="1"/>
  <c r="F10" i="3"/>
  <c r="O11" i="9"/>
  <c r="O12" i="9"/>
  <c r="O14" i="9"/>
  <c r="O18" i="9"/>
  <c r="O15" i="9"/>
  <c r="O13" i="9"/>
  <c r="O17" i="9"/>
  <c r="O16" i="9"/>
  <c r="O19" i="9"/>
  <c r="O20" i="9"/>
  <c r="O10" i="9"/>
  <c r="E149" i="11"/>
  <c r="J150" i="11"/>
  <c r="AE150" i="11" s="1"/>
  <c r="AK149" i="11"/>
  <c r="AA149" i="11"/>
  <c r="I149" i="11"/>
  <c r="F149" i="11"/>
  <c r="G149" i="11" l="1"/>
  <c r="AK148" i="11"/>
  <c r="AA148" i="11"/>
  <c r="R148" i="11"/>
  <c r="I148" i="11"/>
  <c r="D148" i="11"/>
  <c r="S149" i="11" l="1"/>
  <c r="E148" i="11"/>
  <c r="J149" i="11"/>
  <c r="AE149" i="11" s="1"/>
  <c r="U148" i="11"/>
  <c r="F148" i="11"/>
  <c r="G148" i="11" s="1"/>
  <c r="AK147" i="11" l="1"/>
  <c r="R147" i="11"/>
  <c r="I147" i="11"/>
  <c r="D147" i="11"/>
  <c r="M2" i="1"/>
  <c r="U147" i="11" l="1"/>
  <c r="S148" i="11"/>
  <c r="E147" i="11"/>
  <c r="J148" i="11"/>
  <c r="AA147" i="11"/>
  <c r="F147" i="11"/>
  <c r="G147" i="11" s="1"/>
  <c r="AE148" i="11" l="1"/>
  <c r="AK146" i="11"/>
  <c r="AA146" i="11" l="1"/>
  <c r="C146" i="11"/>
  <c r="R146" i="11" s="1"/>
  <c r="U146" i="11" l="1"/>
  <c r="S147" i="11"/>
  <c r="D146" i="11"/>
  <c r="E146" i="11" s="1"/>
  <c r="F146" i="11"/>
  <c r="G146" i="11" s="1"/>
  <c r="J147" i="11"/>
  <c r="I146" i="11"/>
  <c r="C145" i="11"/>
  <c r="D145" i="11"/>
  <c r="R145" i="11"/>
  <c r="J146" i="11" l="1"/>
  <c r="S146" i="11"/>
  <c r="AE146" i="11"/>
  <c r="AE147" i="11"/>
  <c r="F145" i="11"/>
  <c r="AK145" i="11"/>
  <c r="AA145" i="11"/>
  <c r="U145" i="11"/>
  <c r="I145" i="11"/>
  <c r="E145" i="11"/>
  <c r="D144" i="11"/>
  <c r="E144" i="11" s="1"/>
  <c r="R144" i="11"/>
  <c r="J145" i="11" l="1"/>
  <c r="S145" i="11"/>
  <c r="AE145" i="11"/>
  <c r="G145" i="11"/>
  <c r="AK144" i="11"/>
  <c r="AA144" i="11"/>
  <c r="U144" i="11"/>
  <c r="I144" i="11"/>
  <c r="F144" i="11"/>
  <c r="G144" i="11" s="1"/>
  <c r="D143" i="11"/>
  <c r="E143" i="11" s="1"/>
  <c r="R143" i="11"/>
  <c r="U143" i="11" s="1"/>
  <c r="J144" i="11" l="1"/>
  <c r="S144" i="11"/>
  <c r="AE144" i="11"/>
  <c r="AA143" i="11"/>
  <c r="AK143" i="11"/>
  <c r="I143" i="11"/>
  <c r="F143" i="11"/>
  <c r="G143" i="11" s="1"/>
  <c r="R142" i="11"/>
  <c r="S143" i="11" s="1"/>
  <c r="U142" i="11"/>
  <c r="D142" i="11"/>
  <c r="E142" i="11" s="1"/>
  <c r="J143" i="11" l="1"/>
  <c r="AE143" i="11" s="1"/>
  <c r="AK142" i="11"/>
  <c r="AA142" i="11"/>
  <c r="I142" i="11"/>
  <c r="F142" i="11"/>
  <c r="G142" i="11" s="1"/>
  <c r="R141" i="11"/>
  <c r="U141" i="11" s="1"/>
  <c r="D141" i="11"/>
  <c r="E141" i="11" s="1"/>
  <c r="S142" i="11" l="1"/>
  <c r="F141" i="11"/>
  <c r="G141" i="11" s="1"/>
  <c r="J142" i="11"/>
  <c r="AE142" i="11" s="1"/>
  <c r="AK141" i="11"/>
  <c r="AA141" i="11"/>
  <c r="I141" i="11"/>
  <c r="D140" i="11" l="1"/>
  <c r="F140" i="11"/>
  <c r="R140" i="11"/>
  <c r="R139" i="11"/>
  <c r="U139" i="11" s="1"/>
  <c r="D139" i="11"/>
  <c r="E139" i="11" s="1"/>
  <c r="S141" i="11" l="1"/>
  <c r="S139" i="11"/>
  <c r="S140" i="11"/>
  <c r="J140" i="11"/>
  <c r="AE140" i="11" s="1"/>
  <c r="J141" i="11"/>
  <c r="E140" i="11"/>
  <c r="G140" i="11" s="1"/>
  <c r="F139" i="11"/>
  <c r="G139" i="11" s="1"/>
  <c r="AK140" i="11"/>
  <c r="AA140" i="11"/>
  <c r="I140" i="11"/>
  <c r="U140" i="11"/>
  <c r="I139" i="11"/>
  <c r="AA139" i="11"/>
  <c r="AK139" i="11"/>
  <c r="R138" i="11"/>
  <c r="D138" i="11"/>
  <c r="E138" i="11" s="1"/>
  <c r="U138" i="11" l="1"/>
  <c r="J139" i="11"/>
  <c r="AE139" i="11" s="1"/>
  <c r="AE141" i="11"/>
  <c r="AA138" i="11"/>
  <c r="AK138" i="11"/>
  <c r="I138" i="11"/>
  <c r="F138" i="11"/>
  <c r="G138" i="11" s="1"/>
  <c r="R137" i="11"/>
  <c r="D137" i="11"/>
  <c r="S138" i="11" l="1"/>
  <c r="E137" i="11"/>
  <c r="J138" i="11"/>
  <c r="AE138" i="11" s="1"/>
  <c r="AK137" i="11"/>
  <c r="AA137" i="11"/>
  <c r="U137" i="11"/>
  <c r="I137" i="11"/>
  <c r="F137" i="11"/>
  <c r="R136" i="11"/>
  <c r="U136" i="11" s="1"/>
  <c r="D136" i="11"/>
  <c r="E136" i="11" s="1"/>
  <c r="G137" i="11" l="1"/>
  <c r="S137" i="11"/>
  <c r="F136" i="11"/>
  <c r="G136" i="11"/>
  <c r="J137" i="11"/>
  <c r="AE137" i="11" s="1"/>
  <c r="I136" i="11"/>
  <c r="AK136" i="11"/>
  <c r="AA136" i="11"/>
  <c r="D135" i="11"/>
  <c r="J136" i="11" s="1"/>
  <c r="R135" i="11"/>
  <c r="U135" i="11" l="1"/>
  <c r="S136" i="11"/>
  <c r="AE136" i="11"/>
  <c r="F135" i="11"/>
  <c r="E135" i="11"/>
  <c r="R134" i="11"/>
  <c r="D134" i="11"/>
  <c r="E134" i="11" s="1"/>
  <c r="J135" i="11" l="1"/>
  <c r="AK135" i="11"/>
  <c r="AA135" i="11"/>
  <c r="I135" i="11"/>
  <c r="AE135" i="11"/>
  <c r="S134" i="11"/>
  <c r="S135" i="11"/>
  <c r="G135" i="11"/>
  <c r="F134" i="11"/>
  <c r="G134" i="11" s="1"/>
  <c r="U134" i="11"/>
  <c r="R133" i="11"/>
  <c r="D133" i="11"/>
  <c r="E133" i="11" s="1"/>
  <c r="I134" i="11" l="1"/>
  <c r="AA134" i="11"/>
  <c r="AK134" i="11"/>
  <c r="J134" i="11"/>
  <c r="AE134" i="11" s="1"/>
  <c r="U133" i="11"/>
  <c r="F133" i="11"/>
  <c r="G133" i="11" s="1"/>
  <c r="R132" i="11"/>
  <c r="D132" i="11"/>
  <c r="E132" i="11" s="1"/>
  <c r="F132" i="11" l="1"/>
  <c r="AK133" i="11"/>
  <c r="I133" i="11"/>
  <c r="AA133" i="11"/>
  <c r="G132" i="11"/>
  <c r="U132" i="11"/>
  <c r="S133" i="11"/>
  <c r="J133" i="11"/>
  <c r="AK132" i="11"/>
  <c r="AA132" i="11"/>
  <c r="I132" i="11"/>
  <c r="J18" i="9"/>
  <c r="J2" i="9"/>
  <c r="K2" i="9" s="1"/>
  <c r="AE133" i="11" l="1"/>
  <c r="M8" i="1"/>
  <c r="M9" i="1"/>
  <c r="M10" i="1"/>
  <c r="M11" i="1"/>
  <c r="M12" i="1"/>
  <c r="AK131" i="11" l="1"/>
  <c r="AA131" i="11"/>
  <c r="R131" i="11"/>
  <c r="I131" i="11"/>
  <c r="D131" i="11"/>
  <c r="J132" i="11" s="1"/>
  <c r="AE132" i="11" s="1"/>
  <c r="U6" i="1"/>
  <c r="U4" i="1"/>
  <c r="U5" i="1"/>
  <c r="U3" i="1"/>
  <c r="U2" i="1"/>
  <c r="T151" i="11" l="1"/>
  <c r="T150" i="11"/>
  <c r="T149" i="11"/>
  <c r="T148" i="11"/>
  <c r="T147" i="11"/>
  <c r="T146" i="11"/>
  <c r="T145" i="11"/>
  <c r="T144" i="11"/>
  <c r="T142" i="11"/>
  <c r="T143" i="11"/>
  <c r="T141" i="11"/>
  <c r="T140" i="11"/>
  <c r="T139" i="11"/>
  <c r="T137" i="11"/>
  <c r="T138" i="11"/>
  <c r="T136" i="11"/>
  <c r="U131" i="11"/>
  <c r="T135" i="11"/>
  <c r="T134" i="11"/>
  <c r="T133" i="11"/>
  <c r="T132" i="11"/>
  <c r="S132" i="11"/>
  <c r="E131" i="11"/>
  <c r="F131" i="11"/>
  <c r="AK130" i="11"/>
  <c r="AA130" i="11"/>
  <c r="I130" i="11"/>
  <c r="R130" i="11"/>
  <c r="U130" i="11"/>
  <c r="D130" i="11"/>
  <c r="E130" i="11" s="1"/>
  <c r="G131" i="11" l="1"/>
  <c r="S131" i="11"/>
  <c r="J131" i="11"/>
  <c r="F130" i="11"/>
  <c r="G130" i="11" s="1"/>
  <c r="AK129" i="11"/>
  <c r="AA129" i="11"/>
  <c r="R129" i="11"/>
  <c r="S130" i="11" s="1"/>
  <c r="I129" i="11"/>
  <c r="D129" i="11"/>
  <c r="E129" i="11" s="1"/>
  <c r="F129" i="11" l="1"/>
  <c r="G129" i="11" s="1"/>
  <c r="U129" i="11"/>
  <c r="AE131" i="11"/>
  <c r="J130" i="11"/>
  <c r="AA128" i="11"/>
  <c r="AK128" i="11"/>
  <c r="I128" i="11"/>
  <c r="R128" i="11"/>
  <c r="D128" i="11"/>
  <c r="J129" i="11" s="1"/>
  <c r="F128" i="11" l="1"/>
  <c r="S129" i="11"/>
  <c r="AE129" i="11"/>
  <c r="AE130" i="11"/>
  <c r="E128" i="11"/>
  <c r="G128" i="11" s="1"/>
  <c r="U128" i="11"/>
  <c r="R127" i="11"/>
  <c r="AA127" i="11"/>
  <c r="AK127" i="11"/>
  <c r="D127" i="11"/>
  <c r="I127" i="11"/>
  <c r="S128" i="11" l="1"/>
  <c r="F127" i="11"/>
  <c r="J128" i="11"/>
  <c r="AE128" i="11" s="1"/>
  <c r="E127" i="11"/>
  <c r="U127" i="11"/>
  <c r="R126" i="11"/>
  <c r="D126" i="11"/>
  <c r="J127" i="11" s="1"/>
  <c r="AE127" i="11" s="1"/>
  <c r="F126" i="11" l="1"/>
  <c r="S127" i="11"/>
  <c r="G127" i="11"/>
  <c r="E126" i="11"/>
  <c r="G126" i="11" s="1"/>
  <c r="AA126" i="11"/>
  <c r="AK126" i="11"/>
  <c r="U126" i="11"/>
  <c r="I126" i="11"/>
  <c r="R125" i="11"/>
  <c r="S126" i="11" s="1"/>
  <c r="D125" i="11"/>
  <c r="F125" i="11" s="1"/>
  <c r="J126" i="11" l="1"/>
  <c r="AE126" i="11" s="1"/>
  <c r="AK125" i="11"/>
  <c r="AA125" i="11"/>
  <c r="U125" i="11"/>
  <c r="I125" i="11"/>
  <c r="E125" i="11"/>
  <c r="G125" i="11" s="1"/>
  <c r="R124" i="11"/>
  <c r="D124" i="11"/>
  <c r="E124" i="11" s="1"/>
  <c r="J125" i="11" l="1"/>
  <c r="AE125" i="11" s="1"/>
  <c r="S125" i="11"/>
  <c r="AA124" i="11"/>
  <c r="AK124" i="11"/>
  <c r="U124" i="11"/>
  <c r="I124" i="11"/>
  <c r="F124" i="11"/>
  <c r="G124" i="11" s="1"/>
  <c r="R123" i="11"/>
  <c r="U123" i="11" s="1"/>
  <c r="D123" i="11"/>
  <c r="S124" i="11" l="1"/>
  <c r="F123" i="11"/>
  <c r="J124" i="11"/>
  <c r="AE124" i="11" s="1"/>
  <c r="AK123" i="11"/>
  <c r="AA123" i="11"/>
  <c r="E123" i="11"/>
  <c r="R122" i="11"/>
  <c r="U122" i="11" s="1"/>
  <c r="D122" i="11"/>
  <c r="F122" i="11" s="1"/>
  <c r="I123" i="11" l="1"/>
  <c r="G123" i="11"/>
  <c r="J123" i="11"/>
  <c r="S123" i="11"/>
  <c r="AE123" i="11"/>
  <c r="E122" i="11"/>
  <c r="G122" i="11" s="1"/>
  <c r="AA122" i="11"/>
  <c r="R121" i="11"/>
  <c r="D121" i="11"/>
  <c r="F121" i="11" s="1"/>
  <c r="I122" i="11" l="1"/>
  <c r="AK122" i="11"/>
  <c r="S121" i="11"/>
  <c r="S122" i="11"/>
  <c r="E121" i="11"/>
  <c r="G121" i="11" s="1"/>
  <c r="J122" i="11"/>
  <c r="AA121" i="11"/>
  <c r="U121" i="11"/>
  <c r="R120" i="11"/>
  <c r="D120" i="11"/>
  <c r="E120" i="11" s="1"/>
  <c r="I121" i="11" l="1"/>
  <c r="AK121" i="11"/>
  <c r="U120" i="11"/>
  <c r="J121" i="11"/>
  <c r="AE122" i="11"/>
  <c r="AA120" i="11"/>
  <c r="F120" i="11"/>
  <c r="G120" i="11" s="1"/>
  <c r="R119" i="11"/>
  <c r="D119" i="11"/>
  <c r="AK120" i="11" l="1"/>
  <c r="I120" i="11"/>
  <c r="S120" i="11"/>
  <c r="F119" i="11"/>
  <c r="J120" i="11"/>
  <c r="AE121" i="11"/>
  <c r="AA119" i="11"/>
  <c r="U119" i="11"/>
  <c r="E119" i="11"/>
  <c r="R118" i="11"/>
  <c r="D118" i="11"/>
  <c r="G119" i="11" l="1"/>
  <c r="AK119" i="11"/>
  <c r="I119" i="11"/>
  <c r="S119" i="11"/>
  <c r="F118" i="11"/>
  <c r="J119" i="11"/>
  <c r="AE119" i="11" s="1"/>
  <c r="AE120" i="11"/>
  <c r="U118" i="11"/>
  <c r="E118" i="11"/>
  <c r="R117" i="11"/>
  <c r="U117" i="11"/>
  <c r="D117" i="11"/>
  <c r="F117" i="11" s="1"/>
  <c r="I118" i="11" l="1"/>
  <c r="AA118" i="11"/>
  <c r="AK118" i="11"/>
  <c r="S118" i="11"/>
  <c r="G118" i="11"/>
  <c r="J118" i="11"/>
  <c r="E117" i="11"/>
  <c r="G117" i="11" s="1"/>
  <c r="R116" i="11"/>
  <c r="D116" i="11"/>
  <c r="F116" i="11" s="1"/>
  <c r="AA117" i="11" l="1"/>
  <c r="I117" i="11"/>
  <c r="AK117" i="11"/>
  <c r="S117" i="11"/>
  <c r="AE118" i="11"/>
  <c r="J117" i="11"/>
  <c r="E116" i="11"/>
  <c r="G116" i="11" s="1"/>
  <c r="U116" i="11"/>
  <c r="R115" i="11"/>
  <c r="U115" i="11"/>
  <c r="D115" i="11"/>
  <c r="E115" i="11" s="1"/>
  <c r="I116" i="11" l="1"/>
  <c r="AA116" i="11"/>
  <c r="AK116" i="11"/>
  <c r="S116" i="11"/>
  <c r="AE117" i="11"/>
  <c r="J116" i="11"/>
  <c r="F115" i="11"/>
  <c r="G115" i="11" s="1"/>
  <c r="R114" i="11"/>
  <c r="D114" i="11"/>
  <c r="F114" i="11" s="1"/>
  <c r="I115" i="11" l="1"/>
  <c r="AA115" i="11"/>
  <c r="AK115" i="11"/>
  <c r="S115" i="11"/>
  <c r="AE116" i="11"/>
  <c r="J115" i="11"/>
  <c r="E114" i="11"/>
  <c r="G114" i="11" s="1"/>
  <c r="U114" i="11"/>
  <c r="AE115" i="11" l="1"/>
  <c r="R113" i="11"/>
  <c r="D113" i="11"/>
  <c r="AA114" i="11" l="1"/>
  <c r="AK114" i="11"/>
  <c r="I114" i="11"/>
  <c r="S114" i="11"/>
  <c r="S113" i="11"/>
  <c r="F113" i="11"/>
  <c r="J114" i="11"/>
  <c r="U113" i="11"/>
  <c r="E113" i="11"/>
  <c r="R112" i="11"/>
  <c r="D112" i="11"/>
  <c r="F112" i="11" s="1"/>
  <c r="I113" i="11" l="1"/>
  <c r="AA113" i="11"/>
  <c r="AK113" i="11"/>
  <c r="G113" i="11"/>
  <c r="J113" i="11"/>
  <c r="AE113" i="11" s="1"/>
  <c r="AE114" i="11"/>
  <c r="U112" i="11"/>
  <c r="E112" i="11"/>
  <c r="G112" i="11" s="1"/>
  <c r="R111" i="11"/>
  <c r="D111" i="11"/>
  <c r="F111" i="11" s="1"/>
  <c r="AK112" i="11" l="1"/>
  <c r="I112" i="11"/>
  <c r="AA112" i="11"/>
  <c r="S112" i="11"/>
  <c r="J112" i="11"/>
  <c r="U111" i="11"/>
  <c r="E111" i="11"/>
  <c r="G111" i="11" s="1"/>
  <c r="N2" i="9"/>
  <c r="AE112" i="11" l="1"/>
  <c r="R110" i="11"/>
  <c r="S111" i="11" s="1"/>
  <c r="D110" i="11"/>
  <c r="J111" i="11" s="1"/>
  <c r="AE111" i="11" s="1"/>
  <c r="I111" i="11" l="1"/>
  <c r="AA111" i="11"/>
  <c r="AK111" i="11"/>
  <c r="F110" i="11"/>
  <c r="E110" i="11"/>
  <c r="U110" i="11"/>
  <c r="G110" i="11" l="1"/>
  <c r="R3" i="1" l="1"/>
  <c r="R4" i="1"/>
  <c r="R5" i="1"/>
  <c r="R6" i="1"/>
  <c r="R7" i="1"/>
  <c r="R8" i="1"/>
  <c r="R9" i="1"/>
  <c r="R10" i="1"/>
  <c r="R11" i="1"/>
  <c r="R12" i="1"/>
  <c r="R2" i="1"/>
  <c r="Q2" i="1" l="1"/>
  <c r="T3" i="1" l="1"/>
  <c r="T2" i="1"/>
  <c r="V2" i="1" s="1"/>
  <c r="W6" i="1"/>
  <c r="T4" i="1"/>
  <c r="Q6" i="1"/>
  <c r="Y2" i="1" l="1"/>
  <c r="R109" i="11"/>
  <c r="U109" i="11" s="1"/>
  <c r="D109" i="11"/>
  <c r="E109" i="11" s="1"/>
  <c r="I110" i="11" l="1"/>
  <c r="AA110" i="11"/>
  <c r="AK110" i="11"/>
  <c r="T117" i="11"/>
  <c r="T116" i="11"/>
  <c r="T115" i="11"/>
  <c r="T114" i="11"/>
  <c r="T113" i="11"/>
  <c r="T112" i="11"/>
  <c r="T111" i="11"/>
  <c r="S110" i="11"/>
  <c r="T110" i="11"/>
  <c r="T120" i="11"/>
  <c r="T119" i="11"/>
  <c r="T118" i="11"/>
  <c r="T131" i="11"/>
  <c r="T130" i="11"/>
  <c r="T129" i="11"/>
  <c r="T128" i="11"/>
  <c r="T127" i="11"/>
  <c r="T126" i="11"/>
  <c r="T125" i="11"/>
  <c r="T124" i="11"/>
  <c r="T123" i="11"/>
  <c r="T122" i="11"/>
  <c r="T121" i="11"/>
  <c r="F109" i="11"/>
  <c r="G109" i="11" s="1"/>
  <c r="J110" i="11"/>
  <c r="AE110" i="11" s="1"/>
  <c r="AA109" i="11"/>
  <c r="I109" i="11"/>
  <c r="R108" i="11"/>
  <c r="D108" i="11"/>
  <c r="E108" i="11" s="1"/>
  <c r="AK109" i="11" l="1"/>
  <c r="S109" i="11"/>
  <c r="J109" i="11"/>
  <c r="AE109" i="11" s="1"/>
  <c r="AA108" i="11"/>
  <c r="U108" i="11"/>
  <c r="I108" i="11"/>
  <c r="F108" i="11"/>
  <c r="G108" i="11" s="1"/>
  <c r="R107" i="11"/>
  <c r="U107" i="11" s="1"/>
  <c r="D107" i="11"/>
  <c r="J108" i="11" s="1"/>
  <c r="AE108" i="11" s="1"/>
  <c r="AK108" i="11" l="1"/>
  <c r="S108" i="11"/>
  <c r="E107" i="11"/>
  <c r="F107" i="11"/>
  <c r="AA107" i="11"/>
  <c r="I107" i="11"/>
  <c r="R106" i="11"/>
  <c r="D106" i="11"/>
  <c r="E106" i="11" s="1"/>
  <c r="AK107" i="11" l="1"/>
  <c r="S107" i="11"/>
  <c r="G107" i="11"/>
  <c r="J107" i="11"/>
  <c r="AA106" i="11"/>
  <c r="U106" i="11"/>
  <c r="I106" i="11"/>
  <c r="F106" i="11"/>
  <c r="G106" i="11" s="1"/>
  <c r="R105" i="11"/>
  <c r="D105" i="11"/>
  <c r="F105" i="11" s="1"/>
  <c r="AK106" i="11" l="1"/>
  <c r="S106" i="11"/>
  <c r="J106" i="11"/>
  <c r="AE106" i="11" s="1"/>
  <c r="AE107" i="11"/>
  <c r="AA105" i="11"/>
  <c r="U105" i="11"/>
  <c r="I105" i="11"/>
  <c r="E105" i="11"/>
  <c r="G105" i="11" s="1"/>
  <c r="R104" i="11"/>
  <c r="D104" i="11"/>
  <c r="E104" i="11" s="1"/>
  <c r="AK105" i="11" l="1"/>
  <c r="U104" i="11"/>
  <c r="S105" i="11"/>
  <c r="J105" i="11"/>
  <c r="AE105" i="11" s="1"/>
  <c r="AA104" i="11"/>
  <c r="I104" i="11"/>
  <c r="F104" i="11"/>
  <c r="G104" i="11" s="1"/>
  <c r="R103" i="11"/>
  <c r="U103" i="11" s="1"/>
  <c r="D103" i="11"/>
  <c r="AK104" i="11" l="1"/>
  <c r="S104" i="11"/>
  <c r="F103" i="11"/>
  <c r="J104" i="11"/>
  <c r="E103" i="11"/>
  <c r="AA103" i="11"/>
  <c r="I103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28" i="11"/>
  <c r="AL29" i="11" l="1"/>
  <c r="AN28" i="11"/>
  <c r="AM28" i="11"/>
  <c r="G103" i="11"/>
  <c r="AE104" i="11"/>
  <c r="R102" i="11"/>
  <c r="D102" i="11"/>
  <c r="AK102" i="11" l="1"/>
  <c r="AK103" i="11"/>
  <c r="S103" i="11"/>
  <c r="AL30" i="11"/>
  <c r="AM29" i="11"/>
  <c r="AN29" i="11"/>
  <c r="F102" i="11"/>
  <c r="J103" i="11"/>
  <c r="AE103" i="11" s="1"/>
  <c r="AA102" i="11"/>
  <c r="U102" i="11"/>
  <c r="I102" i="11"/>
  <c r="E102" i="11"/>
  <c r="R101" i="11"/>
  <c r="D101" i="11"/>
  <c r="F101" i="11" s="1"/>
  <c r="S102" i="11" l="1"/>
  <c r="AL31" i="11"/>
  <c r="AN30" i="11"/>
  <c r="AM30" i="11"/>
  <c r="G102" i="11"/>
  <c r="J102" i="11"/>
  <c r="E101" i="11"/>
  <c r="G101" i="11" s="1"/>
  <c r="AA101" i="11"/>
  <c r="U101" i="11"/>
  <c r="I101" i="11"/>
  <c r="R100" i="11"/>
  <c r="D100" i="11"/>
  <c r="E100" i="11" s="1"/>
  <c r="S101" i="11" l="1"/>
  <c r="AL32" i="11"/>
  <c r="AM31" i="11"/>
  <c r="AN31" i="11"/>
  <c r="AE102" i="11"/>
  <c r="J101" i="11"/>
  <c r="AA100" i="11"/>
  <c r="U100" i="11"/>
  <c r="I100" i="11"/>
  <c r="F100" i="11"/>
  <c r="G100" i="11" s="1"/>
  <c r="R99" i="11"/>
  <c r="U99" i="11"/>
  <c r="D99" i="11"/>
  <c r="S100" i="11" l="1"/>
  <c r="AL33" i="11"/>
  <c r="AM32" i="11"/>
  <c r="AN32" i="11"/>
  <c r="F99" i="11"/>
  <c r="J100" i="11"/>
  <c r="AE100" i="11" s="1"/>
  <c r="AE101" i="11"/>
  <c r="E99" i="11"/>
  <c r="AA99" i="11"/>
  <c r="I99" i="11"/>
  <c r="R98" i="11"/>
  <c r="S99" i="11" s="1"/>
  <c r="D98" i="11"/>
  <c r="E98" i="11" s="1"/>
  <c r="G99" i="11" l="1"/>
  <c r="AL34" i="11"/>
  <c r="AN33" i="11"/>
  <c r="AM33" i="11"/>
  <c r="J99" i="11"/>
  <c r="AA98" i="11"/>
  <c r="U98" i="11"/>
  <c r="I98" i="11"/>
  <c r="F98" i="11"/>
  <c r="G98" i="11" s="1"/>
  <c r="R97" i="11"/>
  <c r="D97" i="11"/>
  <c r="F97" i="11" s="1"/>
  <c r="S98" i="11" l="1"/>
  <c r="AL35" i="11"/>
  <c r="AM34" i="11"/>
  <c r="AN34" i="11"/>
  <c r="AE99" i="11"/>
  <c r="J98" i="11"/>
  <c r="AA97" i="11"/>
  <c r="U97" i="11"/>
  <c r="I97" i="11"/>
  <c r="E97" i="11"/>
  <c r="G97" i="11" s="1"/>
  <c r="R96" i="11"/>
  <c r="D96" i="11"/>
  <c r="F96" i="11" s="1"/>
  <c r="S97" i="11" l="1"/>
  <c r="AL36" i="11"/>
  <c r="AM35" i="11"/>
  <c r="AN35" i="11"/>
  <c r="E96" i="11"/>
  <c r="G96" i="11" s="1"/>
  <c r="J97" i="11"/>
  <c r="AE98" i="11"/>
  <c r="AA96" i="11"/>
  <c r="U96" i="11"/>
  <c r="I96" i="11"/>
  <c r="R95" i="11"/>
  <c r="U95" i="11" s="1"/>
  <c r="D95" i="11"/>
  <c r="E95" i="11" s="1"/>
  <c r="S96" i="11" l="1"/>
  <c r="AL37" i="11"/>
  <c r="AN36" i="11"/>
  <c r="AM36" i="11"/>
  <c r="AE97" i="11"/>
  <c r="J96" i="11"/>
  <c r="AA95" i="11"/>
  <c r="I95" i="11"/>
  <c r="F95" i="11"/>
  <c r="G95" i="11" s="1"/>
  <c r="R94" i="11"/>
  <c r="D94" i="11"/>
  <c r="S95" i="11" l="1"/>
  <c r="AL38" i="11"/>
  <c r="AN37" i="11"/>
  <c r="AM37" i="11"/>
  <c r="AE96" i="11"/>
  <c r="F94" i="11"/>
  <c r="J95" i="11"/>
  <c r="E94" i="11"/>
  <c r="AA94" i="11"/>
  <c r="U94" i="11"/>
  <c r="I94" i="11"/>
  <c r="R93" i="11"/>
  <c r="U93" i="11" s="1"/>
  <c r="D93" i="11"/>
  <c r="J94" i="11" s="1"/>
  <c r="AE94" i="11" s="1"/>
  <c r="S94" i="11" l="1"/>
  <c r="AL39" i="11"/>
  <c r="AN38" i="11"/>
  <c r="AM38" i="11"/>
  <c r="F93" i="11"/>
  <c r="AE95" i="11"/>
  <c r="G94" i="11"/>
  <c r="E93" i="11"/>
  <c r="AA93" i="11"/>
  <c r="I93" i="11"/>
  <c r="R92" i="11"/>
  <c r="D92" i="11"/>
  <c r="G93" i="11" l="1"/>
  <c r="S93" i="11"/>
  <c r="AL40" i="11"/>
  <c r="AN39" i="11"/>
  <c r="AM39" i="11"/>
  <c r="E92" i="11"/>
  <c r="J93" i="11"/>
  <c r="AA92" i="11"/>
  <c r="U92" i="11"/>
  <c r="I92" i="11"/>
  <c r="F92" i="11"/>
  <c r="AF4" i="11"/>
  <c r="AH4" i="11" l="1"/>
  <c r="AO4" i="11"/>
  <c r="AG4" i="11"/>
  <c r="AL41" i="11"/>
  <c r="AM40" i="11"/>
  <c r="AN40" i="11"/>
  <c r="G92" i="11"/>
  <c r="AE93" i="11"/>
  <c r="AL42" i="11" l="1"/>
  <c r="AM41" i="11"/>
  <c r="AN41" i="11"/>
  <c r="R91" i="11"/>
  <c r="D91" i="11"/>
  <c r="S92" i="11" l="1"/>
  <c r="AL43" i="11"/>
  <c r="AM42" i="11"/>
  <c r="AN42" i="11"/>
  <c r="F91" i="11"/>
  <c r="J92" i="11"/>
  <c r="E91" i="11"/>
  <c r="AA91" i="11"/>
  <c r="U91" i="11"/>
  <c r="I91" i="11"/>
  <c r="R90" i="11"/>
  <c r="D90" i="11"/>
  <c r="E90" i="11" s="1"/>
  <c r="S91" i="11" l="1"/>
  <c r="AL44" i="11"/>
  <c r="AM43" i="11"/>
  <c r="AN43" i="11"/>
  <c r="J91" i="11"/>
  <c r="AE91" i="11" s="1"/>
  <c r="G91" i="11"/>
  <c r="AE92" i="11"/>
  <c r="U90" i="11"/>
  <c r="AA90" i="11"/>
  <c r="I90" i="11"/>
  <c r="F90" i="11"/>
  <c r="G90" i="11" s="1"/>
  <c r="AL45" i="11" l="1"/>
  <c r="AN44" i="11"/>
  <c r="AM44" i="11"/>
  <c r="R89" i="11"/>
  <c r="D89" i="11"/>
  <c r="J90" i="11" s="1"/>
  <c r="AE90" i="11" s="1"/>
  <c r="S90" i="11" l="1"/>
  <c r="AL46" i="11"/>
  <c r="AN45" i="11"/>
  <c r="AM45" i="11"/>
  <c r="F89" i="11"/>
  <c r="E89" i="11"/>
  <c r="AA89" i="11"/>
  <c r="U89" i="11"/>
  <c r="I89" i="11"/>
  <c r="R88" i="11"/>
  <c r="D88" i="11"/>
  <c r="E88" i="11" s="1"/>
  <c r="S89" i="11" l="1"/>
  <c r="AL47" i="11"/>
  <c r="AN46" i="11"/>
  <c r="AM46" i="11"/>
  <c r="G89" i="11"/>
  <c r="J89" i="11"/>
  <c r="F88" i="11"/>
  <c r="G88" i="11" s="1"/>
  <c r="AA88" i="11"/>
  <c r="U88" i="11"/>
  <c r="I88" i="11"/>
  <c r="AL48" i="11" l="1"/>
  <c r="AN47" i="11"/>
  <c r="AM47" i="11"/>
  <c r="AE89" i="11"/>
  <c r="W3" i="1"/>
  <c r="W4" i="1"/>
  <c r="W5" i="1"/>
  <c r="W2" i="1"/>
  <c r="T5" i="1"/>
  <c r="T6" i="1"/>
  <c r="V6" i="1" s="1"/>
  <c r="Y6" i="1" s="1"/>
  <c r="T7" i="1"/>
  <c r="T8" i="1"/>
  <c r="T9" i="1"/>
  <c r="T10" i="1"/>
  <c r="T11" i="1"/>
  <c r="T12" i="1"/>
  <c r="AL49" i="11" l="1"/>
  <c r="AN48" i="11"/>
  <c r="AM48" i="11"/>
  <c r="V3" i="1"/>
  <c r="Y3" i="1" s="1"/>
  <c r="V5" i="1"/>
  <c r="Y5" i="1" s="1"/>
  <c r="V4" i="1"/>
  <c r="Y4" i="1" s="1"/>
  <c r="AL50" i="11" l="1"/>
  <c r="AN49" i="11"/>
  <c r="AM49" i="11"/>
  <c r="R87" i="11"/>
  <c r="U87" i="11"/>
  <c r="D87" i="11"/>
  <c r="T109" i="11" l="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S88" i="11"/>
  <c r="T88" i="11"/>
  <c r="AL51" i="11"/>
  <c r="AN50" i="11"/>
  <c r="AM50" i="11"/>
  <c r="E87" i="11"/>
  <c r="J88" i="11"/>
  <c r="AE88" i="11" s="1"/>
  <c r="AA87" i="11"/>
  <c r="I87" i="11"/>
  <c r="F87" i="11"/>
  <c r="AL52" i="11" l="1"/>
  <c r="AM51" i="11"/>
  <c r="AN51" i="11"/>
  <c r="G87" i="11"/>
  <c r="R86" i="11"/>
  <c r="D86" i="11"/>
  <c r="S87" i="11" l="1"/>
  <c r="AL53" i="11"/>
  <c r="AN52" i="11"/>
  <c r="AM52" i="11"/>
  <c r="E86" i="11"/>
  <c r="F86" i="11"/>
  <c r="J87" i="11"/>
  <c r="AE87" i="11" s="1"/>
  <c r="AA86" i="11"/>
  <c r="U86" i="11"/>
  <c r="I86" i="11"/>
  <c r="R85" i="11"/>
  <c r="D85" i="11"/>
  <c r="E85" i="11" s="1"/>
  <c r="S86" i="11" l="1"/>
  <c r="AL54" i="11"/>
  <c r="AN53" i="11"/>
  <c r="AM53" i="11"/>
  <c r="G86" i="11"/>
  <c r="J86" i="11"/>
  <c r="AE86" i="11" s="1"/>
  <c r="AA85" i="11"/>
  <c r="U85" i="11"/>
  <c r="I85" i="11"/>
  <c r="F85" i="11"/>
  <c r="G85" i="11" s="1"/>
  <c r="D84" i="11"/>
  <c r="J85" i="11" s="1"/>
  <c r="AE85" i="11" s="1"/>
  <c r="D83" i="11"/>
  <c r="R84" i="11"/>
  <c r="S85" i="11" l="1"/>
  <c r="AL55" i="11"/>
  <c r="AN54" i="11"/>
  <c r="AM54" i="11"/>
  <c r="E84" i="11"/>
  <c r="F84" i="11"/>
  <c r="J84" i="11"/>
  <c r="AE84" i="11" s="1"/>
  <c r="AA84" i="11"/>
  <c r="U84" i="11"/>
  <c r="I84" i="11"/>
  <c r="R83" i="11"/>
  <c r="E83" i="11"/>
  <c r="U83" i="11" l="1"/>
  <c r="S84" i="11"/>
  <c r="AL56" i="11"/>
  <c r="AN55" i="11"/>
  <c r="AM55" i="11"/>
  <c r="G84" i="11"/>
  <c r="AA83" i="11"/>
  <c r="I83" i="11"/>
  <c r="F83" i="11"/>
  <c r="G83" i="11" s="1"/>
  <c r="D82" i="11"/>
  <c r="J83" i="11" s="1"/>
  <c r="AE83" i="11" s="1"/>
  <c r="AL57" i="11" l="1"/>
  <c r="AN56" i="11"/>
  <c r="AM56" i="11"/>
  <c r="E82" i="11"/>
  <c r="R82" i="11"/>
  <c r="F82" i="11"/>
  <c r="AA82" i="11"/>
  <c r="I82" i="11"/>
  <c r="R81" i="11"/>
  <c r="D81" i="11"/>
  <c r="E81" i="11" s="1"/>
  <c r="AL58" i="11" l="1"/>
  <c r="AN57" i="11"/>
  <c r="AM57" i="11"/>
  <c r="J82" i="11"/>
  <c r="AE82" i="11" s="1"/>
  <c r="S82" i="11"/>
  <c r="S83" i="11"/>
  <c r="U82" i="11"/>
  <c r="G82" i="11"/>
  <c r="AA81" i="11"/>
  <c r="U81" i="11"/>
  <c r="I81" i="11"/>
  <c r="F81" i="11"/>
  <c r="G81" i="11" s="1"/>
  <c r="AD3" i="11"/>
  <c r="AI3" i="11" s="1"/>
  <c r="AC3" i="11"/>
  <c r="M3" i="11"/>
  <c r="AA4" i="11"/>
  <c r="AB4" i="11" s="1"/>
  <c r="I4" i="11"/>
  <c r="K4" i="11" s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5" i="11"/>
  <c r="X4" i="11" l="1"/>
  <c r="AP4" i="11"/>
  <c r="AL59" i="11"/>
  <c r="AN58" i="11"/>
  <c r="AM58" i="11"/>
  <c r="AB5" i="11"/>
  <c r="AD4" i="11"/>
  <c r="AC4" i="11"/>
  <c r="V4" i="11" s="1"/>
  <c r="R80" i="11"/>
  <c r="D80" i="11"/>
  <c r="J81" i="11" s="1"/>
  <c r="AE81" i="11" s="1"/>
  <c r="X5" i="11" l="1"/>
  <c r="AP5" i="11"/>
  <c r="S81" i="11"/>
  <c r="AL60" i="11"/>
  <c r="AN59" i="11"/>
  <c r="AM59" i="11"/>
  <c r="AI4" i="11"/>
  <c r="AB6" i="11"/>
  <c r="AP6" i="11" s="1"/>
  <c r="AC5" i="11"/>
  <c r="AD5" i="11"/>
  <c r="F80" i="11"/>
  <c r="E80" i="11"/>
  <c r="G80" i="11" s="1"/>
  <c r="U80" i="11"/>
  <c r="I80" i="11"/>
  <c r="R79" i="11"/>
  <c r="D79" i="11"/>
  <c r="E79" i="11" s="1"/>
  <c r="S80" i="11" l="1"/>
  <c r="AL61" i="11"/>
  <c r="AN60" i="11"/>
  <c r="AM60" i="11"/>
  <c r="AB7" i="11"/>
  <c r="AP7" i="11" s="1"/>
  <c r="AC6" i="11"/>
  <c r="X6" i="11"/>
  <c r="AD6" i="11"/>
  <c r="F79" i="11"/>
  <c r="G79" i="11"/>
  <c r="J80" i="11"/>
  <c r="AE80" i="11" s="1"/>
  <c r="U79" i="11"/>
  <c r="I79" i="11"/>
  <c r="R78" i="11"/>
  <c r="S79" i="11" s="1"/>
  <c r="D78" i="11"/>
  <c r="E78" i="11" s="1"/>
  <c r="AL62" i="11" l="1"/>
  <c r="AN61" i="11"/>
  <c r="AM61" i="11"/>
  <c r="AB8" i="11"/>
  <c r="AP8" i="11" s="1"/>
  <c r="AC7" i="11"/>
  <c r="X7" i="11"/>
  <c r="AD7" i="11"/>
  <c r="F78" i="11"/>
  <c r="J79" i="11"/>
  <c r="AE79" i="11" s="1"/>
  <c r="G78" i="11"/>
  <c r="U78" i="11"/>
  <c r="I78" i="11"/>
  <c r="R77" i="11"/>
  <c r="D77" i="11"/>
  <c r="J78" i="11" s="1"/>
  <c r="AE78" i="11" s="1"/>
  <c r="S78" i="11" l="1"/>
  <c r="AL63" i="11"/>
  <c r="AN62" i="11"/>
  <c r="AM62" i="11"/>
  <c r="AB9" i="11"/>
  <c r="AC8" i="11"/>
  <c r="AD8" i="11"/>
  <c r="X8" i="11"/>
  <c r="E77" i="11"/>
  <c r="F77" i="11"/>
  <c r="U77" i="11"/>
  <c r="I77" i="11"/>
  <c r="D76" i="11"/>
  <c r="R76" i="11"/>
  <c r="S77" i="11" s="1"/>
  <c r="X9" i="11" l="1"/>
  <c r="AP9" i="11"/>
  <c r="AL64" i="11"/>
  <c r="AN63" i="11"/>
  <c r="AM63" i="11"/>
  <c r="AB10" i="11"/>
  <c r="AD9" i="11"/>
  <c r="AC9" i="11"/>
  <c r="G77" i="11"/>
  <c r="E76" i="11"/>
  <c r="J77" i="11"/>
  <c r="AE77" i="11" s="1"/>
  <c r="F76" i="11"/>
  <c r="G76" i="11" s="1"/>
  <c r="I76" i="11"/>
  <c r="U76" i="11"/>
  <c r="R75" i="11"/>
  <c r="U75" i="11" s="1"/>
  <c r="D75" i="11"/>
  <c r="F75" i="11" s="1"/>
  <c r="X10" i="11" l="1"/>
  <c r="AP10" i="11"/>
  <c r="S76" i="11"/>
  <c r="AL65" i="11"/>
  <c r="AN64" i="11"/>
  <c r="AM64" i="11"/>
  <c r="AB11" i="11"/>
  <c r="AP11" i="11" s="1"/>
  <c r="AD10" i="11"/>
  <c r="AC10" i="11"/>
  <c r="J76" i="11"/>
  <c r="AE76" i="11" s="1"/>
  <c r="E75" i="11"/>
  <c r="I75" i="11"/>
  <c r="G75" i="11"/>
  <c r="R74" i="11"/>
  <c r="D74" i="11"/>
  <c r="E74" i="11" s="1"/>
  <c r="S75" i="11" l="1"/>
  <c r="AL66" i="11"/>
  <c r="AM65" i="11"/>
  <c r="AN65" i="11"/>
  <c r="AB12" i="11"/>
  <c r="AP12" i="11" s="1"/>
  <c r="X11" i="11"/>
  <c r="AD11" i="11"/>
  <c r="AC11" i="11"/>
  <c r="J75" i="11"/>
  <c r="AE75" i="11" s="1"/>
  <c r="U74" i="11"/>
  <c r="I74" i="11"/>
  <c r="F74" i="11"/>
  <c r="G74" i="11" s="1"/>
  <c r="R73" i="11"/>
  <c r="S74" i="11" s="1"/>
  <c r="D73" i="11"/>
  <c r="E73" i="11" s="1"/>
  <c r="AL67" i="11" l="1"/>
  <c r="AM66" i="11"/>
  <c r="AN66" i="11"/>
  <c r="AB13" i="11"/>
  <c r="AP13" i="11" s="1"/>
  <c r="X12" i="11"/>
  <c r="AD12" i="11"/>
  <c r="AC12" i="11"/>
  <c r="J74" i="11"/>
  <c r="AE74" i="11" s="1"/>
  <c r="U73" i="11"/>
  <c r="I73" i="11"/>
  <c r="F73" i="11"/>
  <c r="G73" i="11" s="1"/>
  <c r="R72" i="11"/>
  <c r="D72" i="11"/>
  <c r="E72" i="11" s="1"/>
  <c r="S73" i="11" l="1"/>
  <c r="AL68" i="11"/>
  <c r="AM67" i="11"/>
  <c r="AN67" i="11"/>
  <c r="AB14" i="11"/>
  <c r="AP14" i="11" s="1"/>
  <c r="AC13" i="11"/>
  <c r="X13" i="11"/>
  <c r="AD13" i="11"/>
  <c r="J73" i="11"/>
  <c r="AE73" i="11" s="1"/>
  <c r="U72" i="11"/>
  <c r="I72" i="11"/>
  <c r="F72" i="11"/>
  <c r="G72" i="11" s="1"/>
  <c r="D71" i="11"/>
  <c r="E71" i="11" s="1"/>
  <c r="R71" i="11"/>
  <c r="U71" i="11" s="1"/>
  <c r="S72" i="11" l="1"/>
  <c r="AL69" i="11"/>
  <c r="AN68" i="11"/>
  <c r="AM68" i="11"/>
  <c r="AB15" i="11"/>
  <c r="AP15" i="11" s="1"/>
  <c r="AC14" i="11"/>
  <c r="X14" i="11"/>
  <c r="AD14" i="11"/>
  <c r="J72" i="11"/>
  <c r="AE72" i="11" s="1"/>
  <c r="I71" i="11"/>
  <c r="F71" i="11"/>
  <c r="G71" i="11" s="1"/>
  <c r="D70" i="11"/>
  <c r="E70" i="11" s="1"/>
  <c r="R70" i="11"/>
  <c r="U70" i="11" s="1"/>
  <c r="S71" i="11" l="1"/>
  <c r="AL70" i="11"/>
  <c r="AN69" i="11"/>
  <c r="AM69" i="11"/>
  <c r="AB16" i="11"/>
  <c r="AP16" i="11" s="1"/>
  <c r="AC15" i="11"/>
  <c r="X15" i="11"/>
  <c r="AD15" i="11"/>
  <c r="J71" i="11"/>
  <c r="AE71" i="11" s="1"/>
  <c r="I70" i="11"/>
  <c r="F70" i="11"/>
  <c r="G70" i="11" s="1"/>
  <c r="D69" i="11"/>
  <c r="F69" i="11" s="1"/>
  <c r="R69" i="11"/>
  <c r="S70" i="11" l="1"/>
  <c r="AL71" i="11"/>
  <c r="AN70" i="11"/>
  <c r="AM70" i="11"/>
  <c r="AB17" i="11"/>
  <c r="AP17" i="11" s="1"/>
  <c r="AD16" i="11"/>
  <c r="AC16" i="11"/>
  <c r="X16" i="11"/>
  <c r="E69" i="11"/>
  <c r="G69" i="11" s="1"/>
  <c r="J70" i="11"/>
  <c r="AE70" i="11" s="1"/>
  <c r="I69" i="11"/>
  <c r="U69" i="11"/>
  <c r="B3" i="4"/>
  <c r="I3" i="4" s="1"/>
  <c r="B4" i="4"/>
  <c r="I4" i="4" s="1"/>
  <c r="B5" i="4"/>
  <c r="I5" i="4" s="1"/>
  <c r="B6" i="4"/>
  <c r="I6" i="4" s="1"/>
  <c r="B7" i="4"/>
  <c r="I7" i="4" s="1"/>
  <c r="B2" i="4"/>
  <c r="I2" i="4" l="1"/>
  <c r="W2" i="9"/>
  <c r="AL72" i="11"/>
  <c r="AM71" i="11"/>
  <c r="AN71" i="11"/>
  <c r="AB18" i="11"/>
  <c r="AP18" i="11" s="1"/>
  <c r="AD17" i="11"/>
  <c r="AC17" i="11"/>
  <c r="X17" i="11"/>
  <c r="R68" i="11"/>
  <c r="D68" i="11"/>
  <c r="S69" i="11" l="1"/>
  <c r="AL73" i="11"/>
  <c r="AN72" i="11"/>
  <c r="AM72" i="11"/>
  <c r="AB19" i="11"/>
  <c r="AP19" i="11" s="1"/>
  <c r="AD18" i="11"/>
  <c r="AC18" i="11"/>
  <c r="X18" i="11"/>
  <c r="F68" i="11"/>
  <c r="J69" i="11"/>
  <c r="AE69" i="11" s="1"/>
  <c r="U68" i="11"/>
  <c r="I68" i="11"/>
  <c r="E68" i="11"/>
  <c r="M3" i="1"/>
  <c r="AL74" i="11" l="1"/>
  <c r="AN73" i="11"/>
  <c r="AM73" i="11"/>
  <c r="AB20" i="11"/>
  <c r="AP20" i="11" s="1"/>
  <c r="X19" i="11"/>
  <c r="AD19" i="11"/>
  <c r="AC19" i="11"/>
  <c r="G68" i="11"/>
  <c r="R67" i="11"/>
  <c r="D67" i="11"/>
  <c r="E67" i="11" s="1"/>
  <c r="U67" i="11" l="1"/>
  <c r="T87" i="11"/>
  <c r="T86" i="11"/>
  <c r="T85" i="11"/>
  <c r="T84" i="11"/>
  <c r="T83" i="11"/>
  <c r="T81" i="11"/>
  <c r="T82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S68" i="11"/>
  <c r="T68" i="11"/>
  <c r="AL75" i="11"/>
  <c r="AM74" i="11"/>
  <c r="AN74" i="11"/>
  <c r="AB21" i="11"/>
  <c r="AP21" i="11" s="1"/>
  <c r="X20" i="11"/>
  <c r="AD20" i="11"/>
  <c r="AC20" i="11"/>
  <c r="F67" i="11"/>
  <c r="G67" i="11" s="1"/>
  <c r="J68" i="11"/>
  <c r="AE68" i="11" s="1"/>
  <c r="I67" i="11"/>
  <c r="R66" i="11"/>
  <c r="D66" i="11"/>
  <c r="S67" i="11" l="1"/>
  <c r="AL76" i="11"/>
  <c r="AM75" i="11"/>
  <c r="AN75" i="11"/>
  <c r="AB22" i="11"/>
  <c r="AP22" i="11" s="1"/>
  <c r="AC21" i="11"/>
  <c r="X21" i="11"/>
  <c r="AD21" i="11"/>
  <c r="E66" i="11"/>
  <c r="J67" i="11"/>
  <c r="AE67" i="11" s="1"/>
  <c r="U66" i="11"/>
  <c r="I66" i="11"/>
  <c r="F66" i="11"/>
  <c r="R65" i="11"/>
  <c r="D65" i="11"/>
  <c r="F65" i="11" s="1"/>
  <c r="S66" i="11" l="1"/>
  <c r="AL77" i="11"/>
  <c r="AN76" i="11"/>
  <c r="AM76" i="11"/>
  <c r="AB23" i="11"/>
  <c r="AP23" i="11" s="1"/>
  <c r="AD22" i="11"/>
  <c r="AC22" i="11"/>
  <c r="X22" i="11"/>
  <c r="J66" i="11"/>
  <c r="AE66" i="11" s="1"/>
  <c r="G66" i="11"/>
  <c r="U65" i="11"/>
  <c r="I65" i="11"/>
  <c r="E65" i="11"/>
  <c r="G65" i="11" s="1"/>
  <c r="R64" i="11"/>
  <c r="D64" i="11"/>
  <c r="F64" i="11" s="1"/>
  <c r="S65" i="11" l="1"/>
  <c r="AL78" i="11"/>
  <c r="AN77" i="11"/>
  <c r="AM77" i="11"/>
  <c r="AB24" i="11"/>
  <c r="AP24" i="11" s="1"/>
  <c r="AC23" i="11"/>
  <c r="X23" i="11"/>
  <c r="AD23" i="11"/>
  <c r="J65" i="11"/>
  <c r="AE65" i="11" s="1"/>
  <c r="U64" i="11"/>
  <c r="I64" i="11"/>
  <c r="E64" i="11"/>
  <c r="G64" i="11" s="1"/>
  <c r="R63" i="11"/>
  <c r="S64" i="11" s="1"/>
  <c r="D63" i="11"/>
  <c r="J64" i="11" s="1"/>
  <c r="AE64" i="11" s="1"/>
  <c r="U63" i="11" l="1"/>
  <c r="AL79" i="11"/>
  <c r="AN78" i="11"/>
  <c r="AM78" i="11"/>
  <c r="AB25" i="11"/>
  <c r="AP25" i="11" s="1"/>
  <c r="AC24" i="11"/>
  <c r="X24" i="11"/>
  <c r="AD24" i="11"/>
  <c r="E63" i="11"/>
  <c r="F63" i="11"/>
  <c r="I63" i="11"/>
  <c r="R62" i="11"/>
  <c r="D62" i="11"/>
  <c r="E62" i="11" s="1"/>
  <c r="S63" i="11" l="1"/>
  <c r="AL80" i="11"/>
  <c r="AN79" i="11"/>
  <c r="AM79" i="11"/>
  <c r="AB26" i="11"/>
  <c r="AP26" i="11" s="1"/>
  <c r="AD25" i="11"/>
  <c r="X25" i="11"/>
  <c r="AC25" i="11"/>
  <c r="G63" i="11"/>
  <c r="J63" i="11"/>
  <c r="AE63" i="11" s="1"/>
  <c r="U62" i="11"/>
  <c r="I62" i="11"/>
  <c r="F62" i="11"/>
  <c r="G62" i="11" s="1"/>
  <c r="D61" i="11"/>
  <c r="E61" i="11" s="1"/>
  <c r="R61" i="11"/>
  <c r="U61" i="11" s="1"/>
  <c r="S62" i="11" l="1"/>
  <c r="AL81" i="11"/>
  <c r="AN80" i="11"/>
  <c r="AM80" i="11"/>
  <c r="AB27" i="11"/>
  <c r="AP27" i="11" s="1"/>
  <c r="AD26" i="11"/>
  <c r="X26" i="11"/>
  <c r="AC26" i="11"/>
  <c r="J62" i="11"/>
  <c r="AE62" i="11" s="1"/>
  <c r="I61" i="11"/>
  <c r="F61" i="11"/>
  <c r="G61" i="11" s="1"/>
  <c r="R60" i="11"/>
  <c r="S61" i="11" s="1"/>
  <c r="D60" i="11"/>
  <c r="F60" i="11" s="1"/>
  <c r="AL82" i="11" l="1"/>
  <c r="AN81" i="11"/>
  <c r="AM81" i="11"/>
  <c r="AB28" i="11"/>
  <c r="AP28" i="11" s="1"/>
  <c r="X27" i="11"/>
  <c r="AD27" i="11"/>
  <c r="AC27" i="11"/>
  <c r="E60" i="11"/>
  <c r="G60" i="11" s="1"/>
  <c r="J61" i="11"/>
  <c r="AE61" i="11" s="1"/>
  <c r="U60" i="11"/>
  <c r="I60" i="11"/>
  <c r="R59" i="11"/>
  <c r="S60" i="11" s="1"/>
  <c r="D59" i="11"/>
  <c r="E59" i="11" s="1"/>
  <c r="AL83" i="11" l="1"/>
  <c r="AM82" i="11"/>
  <c r="AN82" i="11"/>
  <c r="AB29" i="11"/>
  <c r="AP29" i="11" s="1"/>
  <c r="X28" i="11"/>
  <c r="AD28" i="11"/>
  <c r="AC28" i="11"/>
  <c r="J60" i="11"/>
  <c r="AE60" i="11" s="1"/>
  <c r="U59" i="11"/>
  <c r="I59" i="11"/>
  <c r="F59" i="11"/>
  <c r="G59" i="11" s="1"/>
  <c r="D58" i="11"/>
  <c r="J59" i="11" s="1"/>
  <c r="AE59" i="11" s="1"/>
  <c r="R58" i="11"/>
  <c r="S59" i="11" s="1"/>
  <c r="U58" i="11"/>
  <c r="AL84" i="11" l="1"/>
  <c r="AM83" i="11"/>
  <c r="AN83" i="11"/>
  <c r="AB30" i="11"/>
  <c r="AP30" i="11" s="1"/>
  <c r="X29" i="11"/>
  <c r="AD29" i="11"/>
  <c r="AC29" i="11"/>
  <c r="F58" i="11"/>
  <c r="E58" i="11"/>
  <c r="I58" i="11"/>
  <c r="R57" i="11"/>
  <c r="D57" i="11"/>
  <c r="E57" i="11" s="1"/>
  <c r="G58" i="11" l="1"/>
  <c r="S58" i="11"/>
  <c r="AL85" i="11"/>
  <c r="AN84" i="11"/>
  <c r="AM84" i="11"/>
  <c r="AB31" i="11"/>
  <c r="AP31" i="11" s="1"/>
  <c r="X30" i="11"/>
  <c r="AC30" i="11"/>
  <c r="AD30" i="11"/>
  <c r="J58" i="11"/>
  <c r="AE58" i="11" s="1"/>
  <c r="F57" i="11"/>
  <c r="G57" i="11" s="1"/>
  <c r="U57" i="11"/>
  <c r="I57" i="11"/>
  <c r="R56" i="11"/>
  <c r="D56" i="11"/>
  <c r="S57" i="11" l="1"/>
  <c r="AL86" i="11"/>
  <c r="AN85" i="11"/>
  <c r="AM85" i="11"/>
  <c r="AB32" i="11"/>
  <c r="AP32" i="11" s="1"/>
  <c r="AC31" i="11"/>
  <c r="X31" i="11"/>
  <c r="AD31" i="11"/>
  <c r="F56" i="11"/>
  <c r="J57" i="11"/>
  <c r="AE57" i="11" s="1"/>
  <c r="U56" i="11"/>
  <c r="I56" i="11"/>
  <c r="E56" i="11"/>
  <c r="D55" i="11"/>
  <c r="R55" i="11"/>
  <c r="U55" i="11" l="1"/>
  <c r="G56" i="11"/>
  <c r="S56" i="11"/>
  <c r="AL87" i="11"/>
  <c r="AN86" i="11"/>
  <c r="AM86" i="11"/>
  <c r="AB33" i="11"/>
  <c r="AP33" i="11" s="1"/>
  <c r="AC32" i="11"/>
  <c r="X32" i="11"/>
  <c r="AD32" i="11"/>
  <c r="E55" i="11"/>
  <c r="J56" i="11"/>
  <c r="AE56" i="11" s="1"/>
  <c r="I55" i="11"/>
  <c r="F55" i="11"/>
  <c r="G55" i="11" s="1"/>
  <c r="D54" i="11"/>
  <c r="E54" i="11" s="1"/>
  <c r="R54" i="11"/>
  <c r="S55" i="11" l="1"/>
  <c r="AL88" i="11"/>
  <c r="AM87" i="11"/>
  <c r="AN87" i="11"/>
  <c r="AB34" i="11"/>
  <c r="AP34" i="11" s="1"/>
  <c r="AC33" i="11"/>
  <c r="AD33" i="11"/>
  <c r="X33" i="11"/>
  <c r="J55" i="11"/>
  <c r="AE55" i="11" s="1"/>
  <c r="I54" i="11"/>
  <c r="F54" i="11"/>
  <c r="G54" i="11" s="1"/>
  <c r="U54" i="11"/>
  <c r="AL89" i="11" l="1"/>
  <c r="AM88" i="11"/>
  <c r="AN88" i="11"/>
  <c r="AB35" i="11"/>
  <c r="AP35" i="11" s="1"/>
  <c r="AD34" i="11"/>
  <c r="X34" i="11"/>
  <c r="AC34" i="11"/>
  <c r="AL90" i="11" l="1"/>
  <c r="AN89" i="11"/>
  <c r="AM89" i="11"/>
  <c r="AB36" i="11"/>
  <c r="AP36" i="11" s="1"/>
  <c r="X35" i="11"/>
  <c r="AD35" i="11"/>
  <c r="AC35" i="11"/>
  <c r="R53" i="11"/>
  <c r="D53" i="11"/>
  <c r="S54" i="11" l="1"/>
  <c r="AL91" i="11"/>
  <c r="AM90" i="11"/>
  <c r="AN90" i="11"/>
  <c r="AB37" i="11"/>
  <c r="AP37" i="11" s="1"/>
  <c r="X36" i="11"/>
  <c r="AD36" i="11"/>
  <c r="AC36" i="11"/>
  <c r="E53" i="11"/>
  <c r="J54" i="11"/>
  <c r="AE54" i="11" s="1"/>
  <c r="U53" i="11"/>
  <c r="I53" i="11"/>
  <c r="F53" i="11"/>
  <c r="R52" i="11"/>
  <c r="D52" i="11"/>
  <c r="F52" i="11" s="1"/>
  <c r="J53" i="11" l="1"/>
  <c r="AE53" i="11" s="1"/>
  <c r="S53" i="11"/>
  <c r="AL92" i="11"/>
  <c r="AM91" i="11"/>
  <c r="AN91" i="11"/>
  <c r="AB38" i="11"/>
  <c r="AP38" i="11" s="1"/>
  <c r="X37" i="11"/>
  <c r="AD37" i="11"/>
  <c r="AC37" i="11"/>
  <c r="E52" i="11"/>
  <c r="G52" i="11" s="1"/>
  <c r="G53" i="11"/>
  <c r="U52" i="11"/>
  <c r="I52" i="11"/>
  <c r="R51" i="11"/>
  <c r="U51" i="11"/>
  <c r="D51" i="11"/>
  <c r="S52" i="11" l="1"/>
  <c r="AL93" i="11"/>
  <c r="AN92" i="11"/>
  <c r="AM92" i="11"/>
  <c r="AB39" i="11"/>
  <c r="AP39" i="11" s="1"/>
  <c r="AC38" i="11"/>
  <c r="X38" i="11"/>
  <c r="AD38" i="11"/>
  <c r="E51" i="11"/>
  <c r="J52" i="11"/>
  <c r="AE52" i="11" s="1"/>
  <c r="I51" i="11"/>
  <c r="F51" i="11"/>
  <c r="R50" i="11"/>
  <c r="D50" i="11"/>
  <c r="E50" i="11" s="1"/>
  <c r="S51" i="11" l="1"/>
  <c r="AL94" i="11"/>
  <c r="AM93" i="11"/>
  <c r="AN93" i="11"/>
  <c r="AB40" i="11"/>
  <c r="AP40" i="11" s="1"/>
  <c r="AC39" i="11"/>
  <c r="X39" i="11"/>
  <c r="AD39" i="11"/>
  <c r="J51" i="11"/>
  <c r="AE51" i="11" s="1"/>
  <c r="G51" i="11"/>
  <c r="U50" i="11"/>
  <c r="I50" i="11"/>
  <c r="F50" i="11"/>
  <c r="G50" i="11" s="1"/>
  <c r="D49" i="11"/>
  <c r="E49" i="11" s="1"/>
  <c r="R49" i="11"/>
  <c r="U49" i="11" s="1"/>
  <c r="S50" i="11" l="1"/>
  <c r="AL95" i="11"/>
  <c r="AM94" i="11"/>
  <c r="AN94" i="11"/>
  <c r="AB41" i="11"/>
  <c r="AP41" i="11" s="1"/>
  <c r="AC40" i="11"/>
  <c r="X40" i="11"/>
  <c r="AD40" i="11"/>
  <c r="J50" i="11"/>
  <c r="AE50" i="11" s="1"/>
  <c r="I49" i="11"/>
  <c r="F49" i="11"/>
  <c r="G49" i="11" s="1"/>
  <c r="R48" i="11"/>
  <c r="D48" i="11"/>
  <c r="J49" i="11" s="1"/>
  <c r="AE49" i="11" s="1"/>
  <c r="S49" i="11" l="1"/>
  <c r="AL96" i="11"/>
  <c r="AM95" i="11"/>
  <c r="AN95" i="11"/>
  <c r="AB42" i="11"/>
  <c r="AP42" i="11" s="1"/>
  <c r="AD41" i="11"/>
  <c r="AC41" i="11"/>
  <c r="X41" i="11"/>
  <c r="F48" i="11"/>
  <c r="E48" i="11"/>
  <c r="U48" i="11"/>
  <c r="I48" i="11"/>
  <c r="D47" i="11"/>
  <c r="E47" i="11" s="1"/>
  <c r="R47" i="11"/>
  <c r="U47" i="11"/>
  <c r="S48" i="11" l="1"/>
  <c r="AL97" i="11"/>
  <c r="AM96" i="11"/>
  <c r="AN96" i="11"/>
  <c r="AB43" i="11"/>
  <c r="AP43" i="11" s="1"/>
  <c r="AD42" i="11"/>
  <c r="X42" i="11"/>
  <c r="AC42" i="11"/>
  <c r="G48" i="11"/>
  <c r="J48" i="11"/>
  <c r="AE48" i="11" s="1"/>
  <c r="I47" i="11"/>
  <c r="F47" i="11"/>
  <c r="G47" i="11" s="1"/>
  <c r="R46" i="11"/>
  <c r="D46" i="11"/>
  <c r="E46" i="11" s="1"/>
  <c r="S47" i="11" l="1"/>
  <c r="AL98" i="11"/>
  <c r="AN97" i="11"/>
  <c r="AM97" i="11"/>
  <c r="AB44" i="11"/>
  <c r="AP44" i="11" s="1"/>
  <c r="X43" i="11"/>
  <c r="AD43" i="11"/>
  <c r="AC43" i="11"/>
  <c r="J47" i="11"/>
  <c r="AE47" i="11" s="1"/>
  <c r="U46" i="11"/>
  <c r="I46" i="11"/>
  <c r="F46" i="11"/>
  <c r="G46" i="11" s="1"/>
  <c r="J17" i="9"/>
  <c r="J16" i="9"/>
  <c r="J15" i="9"/>
  <c r="J14" i="9"/>
  <c r="J12" i="9"/>
  <c r="J20" i="9"/>
  <c r="J19" i="9"/>
  <c r="J10" i="9"/>
  <c r="J11" i="9"/>
  <c r="J13" i="9"/>
  <c r="Q4" i="1"/>
  <c r="Q5" i="1"/>
  <c r="Q7" i="1"/>
  <c r="Q8" i="1"/>
  <c r="Q9" i="1"/>
  <c r="Q10" i="1"/>
  <c r="Q11" i="1"/>
  <c r="Q12" i="1"/>
  <c r="K16" i="9" l="1"/>
  <c r="R20" i="9"/>
  <c r="W4" i="9" s="1"/>
  <c r="P23" i="9"/>
  <c r="N10" i="9"/>
  <c r="AL99" i="11"/>
  <c r="AM98" i="11"/>
  <c r="AN98" i="11"/>
  <c r="K10" i="9"/>
  <c r="N15" i="9"/>
  <c r="K15" i="9"/>
  <c r="N19" i="9"/>
  <c r="K19" i="9"/>
  <c r="K17" i="9"/>
  <c r="N17" i="9"/>
  <c r="N20" i="9"/>
  <c r="K20" i="9"/>
  <c r="K11" i="9"/>
  <c r="N11" i="9"/>
  <c r="K14" i="9"/>
  <c r="N14" i="9"/>
  <c r="N18" i="9"/>
  <c r="K18" i="9"/>
  <c r="N12" i="9"/>
  <c r="K12" i="9"/>
  <c r="K13" i="9"/>
  <c r="N13" i="9"/>
  <c r="N16" i="9"/>
  <c r="AB45" i="11"/>
  <c r="AP45" i="11" s="1"/>
  <c r="X44" i="11"/>
  <c r="AD44" i="11"/>
  <c r="AC44" i="11"/>
  <c r="M4" i="1"/>
  <c r="N4" i="1" s="1"/>
  <c r="O4" i="1" s="1"/>
  <c r="M5" i="1"/>
  <c r="M6" i="1"/>
  <c r="M7" i="1"/>
  <c r="AL100" i="11" l="1"/>
  <c r="AM99" i="11"/>
  <c r="AN99" i="11"/>
  <c r="AB46" i="11"/>
  <c r="AP46" i="11" s="1"/>
  <c r="AC45" i="11"/>
  <c r="X45" i="11"/>
  <c r="AD45" i="11"/>
  <c r="N8" i="1"/>
  <c r="O8" i="1" s="1"/>
  <c r="N12" i="1"/>
  <c r="O12" i="1" s="1"/>
  <c r="N9" i="1"/>
  <c r="O9" i="1" s="1"/>
  <c r="N11" i="1"/>
  <c r="O11" i="1" s="1"/>
  <c r="N10" i="1"/>
  <c r="O10" i="1" s="1"/>
  <c r="AL101" i="11" l="1"/>
  <c r="AN100" i="11"/>
  <c r="AM100" i="11"/>
  <c r="AB47" i="11"/>
  <c r="AP47" i="11" s="1"/>
  <c r="AC46" i="11"/>
  <c r="X46" i="11"/>
  <c r="AD46" i="11"/>
  <c r="N2" i="1"/>
  <c r="D45" i="11"/>
  <c r="J46" i="11" s="1"/>
  <c r="AE46" i="11" s="1"/>
  <c r="R45" i="11"/>
  <c r="U45" i="11" l="1"/>
  <c r="W45" i="11" s="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S46" i="11"/>
  <c r="T46" i="11"/>
  <c r="AL102" i="11"/>
  <c r="AM101" i="11"/>
  <c r="AN101" i="11"/>
  <c r="W46" i="11"/>
  <c r="AB48" i="11"/>
  <c r="AP48" i="11" s="1"/>
  <c r="X47" i="11"/>
  <c r="AD47" i="11"/>
  <c r="AC47" i="11"/>
  <c r="E45" i="11"/>
  <c r="I45" i="11"/>
  <c r="F45" i="11"/>
  <c r="R44" i="11"/>
  <c r="D44" i="11"/>
  <c r="E44" i="11" s="1"/>
  <c r="S45" i="11" l="1"/>
  <c r="AM102" i="11"/>
  <c r="AN102" i="11"/>
  <c r="AL103" i="11"/>
  <c r="W47" i="11"/>
  <c r="AB49" i="11"/>
  <c r="AP49" i="11" s="1"/>
  <c r="AC48" i="11"/>
  <c r="X48" i="11"/>
  <c r="AD48" i="11"/>
  <c r="J45" i="11"/>
  <c r="AE45" i="11" s="1"/>
  <c r="F44" i="11"/>
  <c r="G44" i="11" s="1"/>
  <c r="G45" i="11"/>
  <c r="U44" i="11"/>
  <c r="W44" i="11" s="1"/>
  <c r="I44" i="11"/>
  <c r="D43" i="11"/>
  <c r="E43" i="11" s="1"/>
  <c r="R43" i="11"/>
  <c r="U43" i="11" s="1"/>
  <c r="W43" i="11" s="1"/>
  <c r="S44" i="11" l="1"/>
  <c r="AL104" i="11"/>
  <c r="AM103" i="11"/>
  <c r="AN103" i="11"/>
  <c r="W48" i="11"/>
  <c r="AB50" i="11"/>
  <c r="AP50" i="11" s="1"/>
  <c r="AC49" i="11"/>
  <c r="AD49" i="11"/>
  <c r="X49" i="11"/>
  <c r="J44" i="11"/>
  <c r="AE44" i="11" s="1"/>
  <c r="F43" i="11"/>
  <c r="G43" i="11" s="1"/>
  <c r="I43" i="11"/>
  <c r="D42" i="11"/>
  <c r="E42" i="11" s="1"/>
  <c r="R42" i="11"/>
  <c r="S43" i="11" s="1"/>
  <c r="U42" i="11"/>
  <c r="W42" i="11" s="1"/>
  <c r="AL105" i="11" l="1"/>
  <c r="AM104" i="11"/>
  <c r="AN104" i="11"/>
  <c r="W49" i="11"/>
  <c r="AB51" i="11"/>
  <c r="AP51" i="11" s="1"/>
  <c r="AD50" i="11"/>
  <c r="AC50" i="11"/>
  <c r="X50" i="11"/>
  <c r="J43" i="11"/>
  <c r="AE43" i="11" s="1"/>
  <c r="I42" i="11"/>
  <c r="F42" i="11"/>
  <c r="G42" i="11" s="1"/>
  <c r="D41" i="11"/>
  <c r="E41" i="11" s="1"/>
  <c r="R41" i="11"/>
  <c r="U41" i="11" s="1"/>
  <c r="W41" i="11" s="1"/>
  <c r="S42" i="11" l="1"/>
  <c r="AL106" i="11"/>
  <c r="AN105" i="11"/>
  <c r="AM105" i="11"/>
  <c r="W50" i="11"/>
  <c r="AB52" i="11"/>
  <c r="AP52" i="11" s="1"/>
  <c r="X51" i="11"/>
  <c r="AD51" i="11"/>
  <c r="AC51" i="11"/>
  <c r="J42" i="11"/>
  <c r="AE42" i="11" s="1"/>
  <c r="I41" i="11"/>
  <c r="F41" i="11"/>
  <c r="G41" i="11" s="1"/>
  <c r="AL107" i="11" l="1"/>
  <c r="AM106" i="11"/>
  <c r="AN106" i="11"/>
  <c r="W51" i="11"/>
  <c r="AB53" i="11"/>
  <c r="AP53" i="11" s="1"/>
  <c r="X52" i="11"/>
  <c r="AD52" i="11"/>
  <c r="AC52" i="11"/>
  <c r="AL108" i="11" l="1"/>
  <c r="AM107" i="11"/>
  <c r="AN107" i="11"/>
  <c r="W52" i="11"/>
  <c r="AB54" i="11"/>
  <c r="AP54" i="11" s="1"/>
  <c r="X53" i="11"/>
  <c r="AD53" i="11"/>
  <c r="AC53" i="11"/>
  <c r="D40" i="11"/>
  <c r="R40" i="11"/>
  <c r="S41" i="11" s="1"/>
  <c r="U40" i="11" l="1"/>
  <c r="W40" i="11" s="1"/>
  <c r="AL109" i="11"/>
  <c r="AM108" i="11"/>
  <c r="AN108" i="11"/>
  <c r="W53" i="11"/>
  <c r="AB55" i="11"/>
  <c r="AP55" i="11" s="1"/>
  <c r="X54" i="11"/>
  <c r="AD54" i="11"/>
  <c r="AC54" i="11"/>
  <c r="E40" i="11"/>
  <c r="J41" i="11"/>
  <c r="AE41" i="11" s="1"/>
  <c r="I40" i="11"/>
  <c r="F40" i="11"/>
  <c r="R39" i="11"/>
  <c r="D39" i="11"/>
  <c r="E39" i="11" s="1"/>
  <c r="G40" i="11" l="1"/>
  <c r="S40" i="11"/>
  <c r="AL110" i="11"/>
  <c r="AM109" i="11"/>
  <c r="AN109" i="11"/>
  <c r="W54" i="11"/>
  <c r="AB56" i="11"/>
  <c r="AP56" i="11" s="1"/>
  <c r="X55" i="11"/>
  <c r="AD55" i="11"/>
  <c r="AC55" i="11"/>
  <c r="J40" i="11"/>
  <c r="AE40" i="11" s="1"/>
  <c r="U39" i="11"/>
  <c r="W39" i="11" s="1"/>
  <c r="I39" i="11"/>
  <c r="F39" i="11"/>
  <c r="G39" i="11" s="1"/>
  <c r="D38" i="11"/>
  <c r="F38" i="11" s="1"/>
  <c r="E38" i="11"/>
  <c r="R38" i="11"/>
  <c r="S39" i="11" l="1"/>
  <c r="AL111" i="11"/>
  <c r="AM110" i="11"/>
  <c r="AN110" i="11"/>
  <c r="W55" i="11"/>
  <c r="AB57" i="11"/>
  <c r="AP57" i="11" s="1"/>
  <c r="X56" i="11"/>
  <c r="AC56" i="11"/>
  <c r="AD56" i="11"/>
  <c r="G38" i="11"/>
  <c r="J39" i="11"/>
  <c r="AE39" i="11" s="1"/>
  <c r="I38" i="11"/>
  <c r="U38" i="11"/>
  <c r="W38" i="11" s="1"/>
  <c r="D37" i="11"/>
  <c r="E37" i="11" s="1"/>
  <c r="R37" i="11"/>
  <c r="S38" i="11" l="1"/>
  <c r="AL112" i="11"/>
  <c r="AM111" i="11"/>
  <c r="AN111" i="11"/>
  <c r="W56" i="11"/>
  <c r="AB58" i="11"/>
  <c r="AP58" i="11" s="1"/>
  <c r="AC57" i="11"/>
  <c r="X57" i="11"/>
  <c r="AD57" i="11"/>
  <c r="J38" i="11"/>
  <c r="AE38" i="11" s="1"/>
  <c r="I37" i="11"/>
  <c r="F37" i="11"/>
  <c r="G37" i="11" s="1"/>
  <c r="U37" i="11"/>
  <c r="W37" i="11" s="1"/>
  <c r="D36" i="11"/>
  <c r="E36" i="11" s="1"/>
  <c r="R36" i="11"/>
  <c r="S37" i="11" s="1"/>
  <c r="J37" i="11" l="1"/>
  <c r="AE37" i="11" s="1"/>
  <c r="AL113" i="11"/>
  <c r="AM112" i="11"/>
  <c r="AN112" i="11"/>
  <c r="W57" i="11"/>
  <c r="AB59" i="11"/>
  <c r="AP59" i="11" s="1"/>
  <c r="AD58" i="11"/>
  <c r="AC58" i="11"/>
  <c r="X58" i="11"/>
  <c r="I36" i="11"/>
  <c r="F36" i="11"/>
  <c r="G36" i="11" s="1"/>
  <c r="U36" i="11"/>
  <c r="W36" i="11" s="1"/>
  <c r="D35" i="11"/>
  <c r="F35" i="11" s="1"/>
  <c r="R35" i="11"/>
  <c r="S36" i="11" s="1"/>
  <c r="U35" i="11"/>
  <c r="W35" i="11" s="1"/>
  <c r="AL114" i="11" l="1"/>
  <c r="AN113" i="11"/>
  <c r="AM113" i="11"/>
  <c r="W58" i="11"/>
  <c r="AB60" i="11"/>
  <c r="AP60" i="11" s="1"/>
  <c r="X59" i="11"/>
  <c r="AD59" i="11"/>
  <c r="AC59" i="11"/>
  <c r="J36" i="11"/>
  <c r="AE36" i="11" s="1"/>
  <c r="E35" i="11"/>
  <c r="G35" i="11" s="1"/>
  <c r="I35" i="11"/>
  <c r="R34" i="11"/>
  <c r="S35" i="11" s="1"/>
  <c r="D34" i="11"/>
  <c r="F34" i="11" s="1"/>
  <c r="U34" i="11" l="1"/>
  <c r="W34" i="11" s="1"/>
  <c r="AM114" i="11"/>
  <c r="AL115" i="11"/>
  <c r="AN114" i="11"/>
  <c r="W59" i="11"/>
  <c r="AB61" i="11"/>
  <c r="AP61" i="11" s="1"/>
  <c r="X60" i="11"/>
  <c r="AD60" i="11"/>
  <c r="AC60" i="11"/>
  <c r="J35" i="11"/>
  <c r="AE35" i="11" s="1"/>
  <c r="I34" i="11"/>
  <c r="E34" i="11"/>
  <c r="G34" i="11" s="1"/>
  <c r="R33" i="11"/>
  <c r="D33" i="11"/>
  <c r="E33" i="11" s="1"/>
  <c r="S34" i="11" l="1"/>
  <c r="AL116" i="11"/>
  <c r="AM115" i="11"/>
  <c r="AN115" i="11"/>
  <c r="W60" i="11"/>
  <c r="AB62" i="11"/>
  <c r="AP62" i="11" s="1"/>
  <c r="X61" i="11"/>
  <c r="AD61" i="11"/>
  <c r="AC61" i="11"/>
  <c r="J34" i="11"/>
  <c r="AE34" i="11" s="1"/>
  <c r="U33" i="11"/>
  <c r="W33" i="11" s="1"/>
  <c r="I33" i="11"/>
  <c r="F33" i="11"/>
  <c r="G33" i="11" s="1"/>
  <c r="D32" i="11"/>
  <c r="E32" i="11" s="1"/>
  <c r="R32" i="11"/>
  <c r="S33" i="11" l="1"/>
  <c r="AL117" i="11"/>
  <c r="AN116" i="11"/>
  <c r="AM116" i="11"/>
  <c r="W61" i="11"/>
  <c r="AB63" i="11"/>
  <c r="AP63" i="11" s="1"/>
  <c r="X62" i="11"/>
  <c r="AD62" i="11"/>
  <c r="AC62" i="11"/>
  <c r="J33" i="11"/>
  <c r="AE33" i="11" s="1"/>
  <c r="I32" i="11"/>
  <c r="U32" i="11"/>
  <c r="W32" i="11" s="1"/>
  <c r="F32" i="11"/>
  <c r="G32" i="11" s="1"/>
  <c r="AL118" i="11" l="1"/>
  <c r="AN117" i="11"/>
  <c r="AM117" i="11"/>
  <c r="W62" i="11"/>
  <c r="AB64" i="11"/>
  <c r="AP64" i="11" s="1"/>
  <c r="X63" i="11"/>
  <c r="AD63" i="11"/>
  <c r="AC63" i="11"/>
  <c r="R31" i="11"/>
  <c r="D31" i="11"/>
  <c r="S32" i="11" l="1"/>
  <c r="AL119" i="11"/>
  <c r="AM118" i="11"/>
  <c r="AN118" i="11"/>
  <c r="W63" i="11"/>
  <c r="AB65" i="11"/>
  <c r="AP65" i="11" s="1"/>
  <c r="X64" i="11"/>
  <c r="AD64" i="11"/>
  <c r="AC64" i="11"/>
  <c r="F31" i="11"/>
  <c r="J32" i="11"/>
  <c r="AE32" i="11" s="1"/>
  <c r="U31" i="11"/>
  <c r="W31" i="11" s="1"/>
  <c r="I31" i="11"/>
  <c r="E31" i="11"/>
  <c r="D30" i="11"/>
  <c r="E30" i="11" s="1"/>
  <c r="R30" i="11"/>
  <c r="S31" i="11" s="1"/>
  <c r="G31" i="11" l="1"/>
  <c r="AL120" i="11"/>
  <c r="AN119" i="11"/>
  <c r="AM119" i="11"/>
  <c r="W64" i="11"/>
  <c r="AB66" i="11"/>
  <c r="AP66" i="11" s="1"/>
  <c r="AC65" i="11"/>
  <c r="AD65" i="11"/>
  <c r="X65" i="11"/>
  <c r="J31" i="11"/>
  <c r="AE31" i="11" s="1"/>
  <c r="U30" i="11"/>
  <c r="W30" i="11" s="1"/>
  <c r="I30" i="11"/>
  <c r="F30" i="11"/>
  <c r="G30" i="11" s="1"/>
  <c r="D29" i="11"/>
  <c r="R29" i="11"/>
  <c r="AL121" i="11" l="1"/>
  <c r="AN120" i="11"/>
  <c r="AM120" i="11"/>
  <c r="W65" i="11"/>
  <c r="AB67" i="11"/>
  <c r="AP67" i="11" s="1"/>
  <c r="AD66" i="11"/>
  <c r="AC66" i="11"/>
  <c r="X66" i="11"/>
  <c r="F29" i="11"/>
  <c r="J30" i="11"/>
  <c r="AE30" i="11" s="1"/>
  <c r="S30" i="11"/>
  <c r="E29" i="11"/>
  <c r="G29" i="11" s="1"/>
  <c r="I29" i="11"/>
  <c r="U29" i="11"/>
  <c r="W29" i="11" s="1"/>
  <c r="D28" i="11"/>
  <c r="J29" i="11" s="1"/>
  <c r="AE29" i="11" s="1"/>
  <c r="R28" i="11"/>
  <c r="U28" i="11" s="1"/>
  <c r="W28" i="11" s="1"/>
  <c r="AL122" i="11" l="1"/>
  <c r="AM121" i="11"/>
  <c r="AN121" i="11"/>
  <c r="AB68" i="11"/>
  <c r="X67" i="11"/>
  <c r="AD67" i="11"/>
  <c r="AC67" i="11"/>
  <c r="W66" i="11"/>
  <c r="S29" i="11"/>
  <c r="E28" i="11"/>
  <c r="I28" i="11"/>
  <c r="F28" i="11"/>
  <c r="G28" i="11" s="1"/>
  <c r="X68" i="11" l="1"/>
  <c r="AP68" i="11"/>
  <c r="AL123" i="11"/>
  <c r="AM122" i="11"/>
  <c r="AN122" i="11"/>
  <c r="W67" i="11"/>
  <c r="AB69" i="11"/>
  <c r="AP69" i="11" s="1"/>
  <c r="AD68" i="11"/>
  <c r="AC68" i="11"/>
  <c r="I27" i="11"/>
  <c r="D27" i="11"/>
  <c r="R27" i="11"/>
  <c r="AL124" i="11" l="1"/>
  <c r="AM123" i="11"/>
  <c r="AN123" i="11"/>
  <c r="W68" i="11"/>
  <c r="AB70" i="11"/>
  <c r="AP70" i="11" s="1"/>
  <c r="AC69" i="11"/>
  <c r="X69" i="11"/>
  <c r="AD69" i="11"/>
  <c r="U27" i="11"/>
  <c r="W27" i="11" s="1"/>
  <c r="S28" i="11"/>
  <c r="E27" i="11"/>
  <c r="J28" i="11"/>
  <c r="AE28" i="11" s="1"/>
  <c r="F27" i="11"/>
  <c r="I26" i="11"/>
  <c r="R26" i="11"/>
  <c r="D26" i="11"/>
  <c r="F26" i="11" s="1"/>
  <c r="AL125" i="11" l="1"/>
  <c r="AM124" i="11"/>
  <c r="AN124" i="11"/>
  <c r="W69" i="11"/>
  <c r="AB71" i="11"/>
  <c r="AP71" i="11" s="1"/>
  <c r="AC70" i="11"/>
  <c r="X70" i="11"/>
  <c r="AD70" i="11"/>
  <c r="E26" i="11"/>
  <c r="G26" i="11" s="1"/>
  <c r="S27" i="11"/>
  <c r="G27" i="11"/>
  <c r="J27" i="11"/>
  <c r="AE27" i="11" s="1"/>
  <c r="U26" i="11"/>
  <c r="W26" i="11" s="1"/>
  <c r="AL126" i="11" l="1"/>
  <c r="AL127" i="11" s="1"/>
  <c r="AM125" i="11"/>
  <c r="AN125" i="11"/>
  <c r="AB72" i="11"/>
  <c r="AP72" i="11" s="1"/>
  <c r="AC71" i="11"/>
  <c r="X71" i="11"/>
  <c r="AD71" i="11"/>
  <c r="W70" i="11"/>
  <c r="I25" i="11"/>
  <c r="D25" i="11"/>
  <c r="R25" i="11"/>
  <c r="S26" i="11" s="1"/>
  <c r="AL128" i="11" l="1"/>
  <c r="AM127" i="11"/>
  <c r="AN127" i="11"/>
  <c r="AM126" i="11"/>
  <c r="AN126" i="11"/>
  <c r="W71" i="11"/>
  <c r="AB73" i="11"/>
  <c r="AP73" i="11" s="1"/>
  <c r="AC72" i="11"/>
  <c r="X72" i="11"/>
  <c r="AD72" i="11"/>
  <c r="U25" i="11"/>
  <c r="W25" i="11" s="1"/>
  <c r="E25" i="11"/>
  <c r="J26" i="11"/>
  <c r="AE26" i="11" s="1"/>
  <c r="F25" i="11"/>
  <c r="G25" i="11" l="1"/>
  <c r="AL129" i="11"/>
  <c r="AM128" i="11"/>
  <c r="AN128" i="11"/>
  <c r="W72" i="11"/>
  <c r="AB74" i="11"/>
  <c r="AP74" i="11" s="1"/>
  <c r="AC73" i="11"/>
  <c r="AD73" i="11"/>
  <c r="X73" i="11"/>
  <c r="AL130" i="11" l="1"/>
  <c r="AM129" i="11"/>
  <c r="AN129" i="11"/>
  <c r="AB75" i="11"/>
  <c r="AP75" i="11" s="1"/>
  <c r="AD74" i="11"/>
  <c r="X74" i="11"/>
  <c r="AC74" i="11"/>
  <c r="W73" i="11"/>
  <c r="J7" i="9"/>
  <c r="J6" i="9"/>
  <c r="J5" i="9"/>
  <c r="J4" i="9"/>
  <c r="J3" i="9"/>
  <c r="N5" i="9" l="1"/>
  <c r="K5" i="9"/>
  <c r="K6" i="9"/>
  <c r="N6" i="9"/>
  <c r="W3" i="9"/>
  <c r="K4" i="9"/>
  <c r="N4" i="9"/>
  <c r="N7" i="9"/>
  <c r="K7" i="9"/>
  <c r="O8" i="9"/>
  <c r="N3" i="9"/>
  <c r="K3" i="9"/>
  <c r="P8" i="9" a="1"/>
  <c r="P8" i="9" s="1"/>
  <c r="AL131" i="11"/>
  <c r="AN130" i="11"/>
  <c r="AM130" i="11"/>
  <c r="W74" i="11"/>
  <c r="AB76" i="11"/>
  <c r="AP76" i="11" s="1"/>
  <c r="X75" i="11"/>
  <c r="AD75" i="11"/>
  <c r="AC75" i="11"/>
  <c r="O2" i="1"/>
  <c r="R24" i="11"/>
  <c r="I24" i="11"/>
  <c r="D24" i="11"/>
  <c r="M29" i="9" l="1"/>
  <c r="T45" i="11"/>
  <c r="T44" i="11"/>
  <c r="T42" i="11"/>
  <c r="T43" i="11"/>
  <c r="T41" i="11"/>
  <c r="T40" i="11"/>
  <c r="T39" i="11"/>
  <c r="T38" i="11"/>
  <c r="T37" i="11"/>
  <c r="T36" i="11"/>
  <c r="T35" i="11"/>
  <c r="T34" i="11"/>
  <c r="T33" i="11"/>
  <c r="T32" i="11"/>
  <c r="T31" i="11"/>
  <c r="N24" i="9" a="1"/>
  <c r="N24" i="9" s="1"/>
  <c r="N29" i="9" a="1"/>
  <c r="AM131" i="11"/>
  <c r="AL132" i="11"/>
  <c r="AN131" i="11"/>
  <c r="W75" i="11"/>
  <c r="AB77" i="11"/>
  <c r="AP77" i="11" s="1"/>
  <c r="AC76" i="11"/>
  <c r="X76" i="11"/>
  <c r="AD76" i="11"/>
  <c r="T24" i="11"/>
  <c r="T30" i="11"/>
  <c r="T29" i="11"/>
  <c r="T28" i="11"/>
  <c r="T27" i="11"/>
  <c r="T26" i="11"/>
  <c r="S25" i="11"/>
  <c r="T25" i="11"/>
  <c r="E24" i="11"/>
  <c r="J25" i="11"/>
  <c r="AE25" i="11" s="1"/>
  <c r="U24" i="11"/>
  <c r="W24" i="11" s="1"/>
  <c r="F24" i="11"/>
  <c r="G24" i="11" s="1"/>
  <c r="I23" i="11"/>
  <c r="D23" i="11"/>
  <c r="F23" i="11" s="1"/>
  <c r="R23" i="11"/>
  <c r="S24" i="11" s="1"/>
  <c r="U23" i="11" l="1"/>
  <c r="W23" i="11" s="1"/>
  <c r="T23" i="11"/>
  <c r="AM132" i="11"/>
  <c r="AL133" i="11"/>
  <c r="AN132" i="11"/>
  <c r="W76" i="11"/>
  <c r="AB78" i="11"/>
  <c r="AP78" i="11" s="1"/>
  <c r="AC77" i="11"/>
  <c r="X77" i="11"/>
  <c r="AD77" i="11"/>
  <c r="E23" i="11"/>
  <c r="G23" i="11" s="1"/>
  <c r="J24" i="11"/>
  <c r="I22" i="11"/>
  <c r="D22" i="11"/>
  <c r="F22" i="11" s="1"/>
  <c r="E22" i="11"/>
  <c r="G22" i="11" s="1"/>
  <c r="R22" i="11"/>
  <c r="S23" i="11" s="1"/>
  <c r="J23" i="11" l="1"/>
  <c r="T22" i="11"/>
  <c r="U22" i="11"/>
  <c r="W22" i="11" s="1"/>
  <c r="AE24" i="11"/>
  <c r="AE23" i="11"/>
  <c r="AM133" i="11"/>
  <c r="AL134" i="11"/>
  <c r="AN133" i="11"/>
  <c r="W77" i="11"/>
  <c r="AB79" i="11"/>
  <c r="AP79" i="11" s="1"/>
  <c r="AC78" i="11"/>
  <c r="X78" i="11"/>
  <c r="AD78" i="11"/>
  <c r="R21" i="11"/>
  <c r="S22" i="11" s="1"/>
  <c r="D21" i="11"/>
  <c r="R20" i="11"/>
  <c r="I20" i="11"/>
  <c r="D20" i="11"/>
  <c r="E20" i="11" s="1"/>
  <c r="J21" i="11" l="1"/>
  <c r="J22" i="11"/>
  <c r="AE22" i="11" s="1"/>
  <c r="AL135" i="11"/>
  <c r="AL136" i="11" s="1"/>
  <c r="AN134" i="11"/>
  <c r="AM134" i="11"/>
  <c r="W78" i="11"/>
  <c r="AB80" i="11"/>
  <c r="AP80" i="11" s="1"/>
  <c r="AC79" i="11"/>
  <c r="X79" i="11"/>
  <c r="AD79" i="11"/>
  <c r="T21" i="11"/>
  <c r="U21" i="11"/>
  <c r="W21" i="11" s="1"/>
  <c r="S21" i="11"/>
  <c r="E21" i="11"/>
  <c r="G21" i="11" s="1"/>
  <c r="F21" i="11"/>
  <c r="I21" i="11"/>
  <c r="U20" i="11"/>
  <c r="W20" i="11" s="1"/>
  <c r="T20" i="11"/>
  <c r="F20" i="11"/>
  <c r="G20" i="11" s="1"/>
  <c r="R19" i="11"/>
  <c r="T19" i="11" s="1"/>
  <c r="D19" i="11"/>
  <c r="E19" i="11" s="1"/>
  <c r="AM136" i="11" l="1"/>
  <c r="AL137" i="11"/>
  <c r="AN136" i="11"/>
  <c r="AE21" i="11"/>
  <c r="J20" i="11"/>
  <c r="AM135" i="11"/>
  <c r="AN135" i="11"/>
  <c r="W79" i="11"/>
  <c r="AC80" i="11"/>
  <c r="X80" i="11"/>
  <c r="AD80" i="11"/>
  <c r="AB81" i="11"/>
  <c r="AP81" i="11" s="1"/>
  <c r="S20" i="11"/>
  <c r="J19" i="11"/>
  <c r="F19" i="11"/>
  <c r="G19" i="11" s="1"/>
  <c r="U19" i="11"/>
  <c r="W19" i="11" s="1"/>
  <c r="I19" i="11"/>
  <c r="I18" i="11"/>
  <c r="D18" i="11"/>
  <c r="F18" i="11" s="1"/>
  <c r="R18" i="11"/>
  <c r="T18" i="11" s="1"/>
  <c r="AL138" i="11" l="1"/>
  <c r="AN137" i="11"/>
  <c r="AM137" i="11"/>
  <c r="AE19" i="11"/>
  <c r="AE20" i="11"/>
  <c r="W80" i="11"/>
  <c r="AB82" i="11"/>
  <c r="AP82" i="11" s="1"/>
  <c r="X81" i="11"/>
  <c r="AD81" i="11"/>
  <c r="AC81" i="11"/>
  <c r="N6" i="1"/>
  <c r="O6" i="1" s="1"/>
  <c r="N3" i="1"/>
  <c r="O3" i="1" s="1"/>
  <c r="N5" i="1"/>
  <c r="O5" i="1" s="1"/>
  <c r="N7" i="1"/>
  <c r="O7" i="1" s="1"/>
  <c r="S19" i="11"/>
  <c r="U18" i="11"/>
  <c r="W18" i="11" s="1"/>
  <c r="E18" i="11"/>
  <c r="G18" i="11" s="1"/>
  <c r="R17" i="11"/>
  <c r="S18" i="11" s="1"/>
  <c r="I17" i="11"/>
  <c r="D17" i="11"/>
  <c r="AL139" i="11" l="1"/>
  <c r="AN138" i="11"/>
  <c r="AM138" i="11"/>
  <c r="E17" i="11"/>
  <c r="J18" i="11"/>
  <c r="W81" i="11"/>
  <c r="AB83" i="11"/>
  <c r="AP83" i="11" s="1"/>
  <c r="AC82" i="11"/>
  <c r="AD82" i="11"/>
  <c r="X82" i="11"/>
  <c r="U17" i="11"/>
  <c r="W17" i="11" s="1"/>
  <c r="T17" i="11"/>
  <c r="F17" i="11"/>
  <c r="G17" i="11" s="1"/>
  <c r="I16" i="11"/>
  <c r="D16" i="11"/>
  <c r="E16" i="11" s="1"/>
  <c r="F16" i="11"/>
  <c r="R16" i="11"/>
  <c r="T16" i="11" s="1"/>
  <c r="AL140" i="11" l="1"/>
  <c r="AN139" i="11"/>
  <c r="AM139" i="11"/>
  <c r="J17" i="11"/>
  <c r="AE17" i="11" s="1"/>
  <c r="G16" i="11"/>
  <c r="AE18" i="11"/>
  <c r="W82" i="11"/>
  <c r="AB84" i="11"/>
  <c r="AP84" i="11" s="1"/>
  <c r="AC83" i="11"/>
  <c r="AD83" i="11"/>
  <c r="X83" i="11"/>
  <c r="U16" i="11"/>
  <c r="W16" i="11" s="1"/>
  <c r="S17" i="11"/>
  <c r="I15" i="11"/>
  <c r="D15" i="11"/>
  <c r="E15" i="11" s="1"/>
  <c r="R15" i="11"/>
  <c r="T15" i="11" s="1"/>
  <c r="J16" i="11" l="1"/>
  <c r="AL141" i="11"/>
  <c r="AN140" i="11"/>
  <c r="AM140" i="11"/>
  <c r="AE16" i="11"/>
  <c r="W83" i="11"/>
  <c r="AB85" i="11"/>
  <c r="AP85" i="11" s="1"/>
  <c r="AC84" i="11"/>
  <c r="AD84" i="11"/>
  <c r="X84" i="11"/>
  <c r="S16" i="11"/>
  <c r="U15" i="11"/>
  <c r="W15" i="11" s="1"/>
  <c r="F15" i="11"/>
  <c r="G15" i="11" s="1"/>
  <c r="I14" i="11"/>
  <c r="D14" i="11"/>
  <c r="J15" i="11" s="1"/>
  <c r="E14" i="11"/>
  <c r="R14" i="11"/>
  <c r="F14" i="11" l="1"/>
  <c r="AL142" i="11"/>
  <c r="AM141" i="11"/>
  <c r="AN141" i="11"/>
  <c r="AE15" i="11"/>
  <c r="G14" i="11"/>
  <c r="W84" i="11"/>
  <c r="AB86" i="11"/>
  <c r="AP86" i="11" s="1"/>
  <c r="AD85" i="11"/>
  <c r="X85" i="11"/>
  <c r="AC85" i="11"/>
  <c r="U14" i="11"/>
  <c r="W14" i="11" s="1"/>
  <c r="S15" i="11"/>
  <c r="T14" i="11"/>
  <c r="R13" i="11"/>
  <c r="T13" i="11" s="1"/>
  <c r="I13" i="11"/>
  <c r="D13" i="11"/>
  <c r="J14" i="11" s="1"/>
  <c r="E13" i="11"/>
  <c r="F13" i="11"/>
  <c r="G13" i="11"/>
  <c r="AL143" i="11" l="1"/>
  <c r="AL144" i="11" s="1"/>
  <c r="AN142" i="11"/>
  <c r="AM142" i="11"/>
  <c r="AE14" i="11"/>
  <c r="W85" i="11"/>
  <c r="AB87" i="11"/>
  <c r="AP87" i="11" s="1"/>
  <c r="AD86" i="11"/>
  <c r="AC86" i="11"/>
  <c r="X86" i="11"/>
  <c r="S14" i="11"/>
  <c r="U13" i="11"/>
  <c r="W13" i="11" s="1"/>
  <c r="AL145" i="11" l="1"/>
  <c r="AM144" i="11"/>
  <c r="AN144" i="11"/>
  <c r="AM143" i="11"/>
  <c r="AN143" i="11"/>
  <c r="W86" i="11"/>
  <c r="AB88" i="11"/>
  <c r="AP88" i="11" s="1"/>
  <c r="X87" i="11"/>
  <c r="AD87" i="11"/>
  <c r="AC87" i="11"/>
  <c r="F3" i="1"/>
  <c r="I5" i="11"/>
  <c r="K5" i="11" s="1"/>
  <c r="I6" i="11"/>
  <c r="I7" i="11"/>
  <c r="I8" i="11"/>
  <c r="I9" i="11"/>
  <c r="I10" i="11"/>
  <c r="I11" i="11"/>
  <c r="I12" i="11"/>
  <c r="AL146" i="11" l="1"/>
  <c r="AM145" i="11"/>
  <c r="AN145" i="11"/>
  <c r="W87" i="11"/>
  <c r="AC88" i="11"/>
  <c r="AB89" i="11"/>
  <c r="AP89" i="11" s="1"/>
  <c r="AD88" i="11"/>
  <c r="X88" i="11"/>
  <c r="R12" i="11"/>
  <c r="AL147" i="11" l="1"/>
  <c r="AM146" i="11"/>
  <c r="AN146" i="11"/>
  <c r="AB90" i="11"/>
  <c r="AP90" i="11" s="1"/>
  <c r="X89" i="11"/>
  <c r="AD89" i="11"/>
  <c r="AC89" i="11"/>
  <c r="W88" i="11"/>
  <c r="S13" i="11"/>
  <c r="U12" i="11"/>
  <c r="W12" i="11" s="1"/>
  <c r="T12" i="11"/>
  <c r="R11" i="11"/>
  <c r="AL148" i="11" l="1"/>
  <c r="AM147" i="11"/>
  <c r="AN147" i="11"/>
  <c r="W89" i="11"/>
  <c r="AB91" i="11"/>
  <c r="AP91" i="11" s="1"/>
  <c r="X90" i="11"/>
  <c r="AC90" i="11"/>
  <c r="AD90" i="11"/>
  <c r="U11" i="11"/>
  <c r="W11" i="11" s="1"/>
  <c r="T11" i="11"/>
  <c r="S12" i="11"/>
  <c r="R10" i="11"/>
  <c r="R5" i="11"/>
  <c r="T5" i="11" s="1"/>
  <c r="R6" i="11"/>
  <c r="S6" i="11" s="1"/>
  <c r="R7" i="11"/>
  <c r="R8" i="11"/>
  <c r="R9" i="11"/>
  <c r="R4" i="11"/>
  <c r="S4" i="11" s="1"/>
  <c r="S7" i="11" l="1"/>
  <c r="AM148" i="11"/>
  <c r="AL149" i="11"/>
  <c r="AN148" i="11"/>
  <c r="W90" i="11"/>
  <c r="AB92" i="11"/>
  <c r="AP92" i="11" s="1"/>
  <c r="AC91" i="11"/>
  <c r="AD91" i="11"/>
  <c r="X91" i="11"/>
  <c r="T10" i="11"/>
  <c r="U10" i="11"/>
  <c r="W10" i="11" s="1"/>
  <c r="U9" i="11"/>
  <c r="W9" i="11" s="1"/>
  <c r="T9" i="11"/>
  <c r="T8" i="11"/>
  <c r="U8" i="11"/>
  <c r="W8" i="11" s="1"/>
  <c r="S11" i="11"/>
  <c r="S5" i="11"/>
  <c r="U7" i="11"/>
  <c r="W7" i="11" s="1"/>
  <c r="T7" i="11"/>
  <c r="U6" i="11"/>
  <c r="W6" i="11" s="1"/>
  <c r="T6" i="11"/>
  <c r="S9" i="11"/>
  <c r="U4" i="11"/>
  <c r="W4" i="11" s="1"/>
  <c r="T4" i="11"/>
  <c r="S10" i="11"/>
  <c r="U5" i="11"/>
  <c r="W5" i="11" s="1"/>
  <c r="S8" i="11"/>
  <c r="AL150" i="11" l="1"/>
  <c r="AL151" i="11" s="1"/>
  <c r="AL152" i="11" s="1"/>
  <c r="AL153" i="11" s="1"/>
  <c r="AL154" i="11" s="1"/>
  <c r="AL155" i="11" s="1"/>
  <c r="AL156" i="11" s="1"/>
  <c r="AL157" i="11" s="1"/>
  <c r="AL158" i="11" s="1"/>
  <c r="AL159" i="11" s="1"/>
  <c r="AL160" i="11" s="1"/>
  <c r="AL161" i="11" s="1"/>
  <c r="AL162" i="11" s="1"/>
  <c r="AL163" i="11" s="1"/>
  <c r="AL164" i="11" s="1"/>
  <c r="AL165" i="11" s="1"/>
  <c r="AL166" i="11" s="1"/>
  <c r="AL167" i="11" s="1"/>
  <c r="AL168" i="11" s="1"/>
  <c r="AL169" i="11" s="1"/>
  <c r="AL170" i="11" s="1"/>
  <c r="AL171" i="11" s="1"/>
  <c r="AL172" i="11" s="1"/>
  <c r="AL173" i="11" s="1"/>
  <c r="AN149" i="11"/>
  <c r="AM149" i="11"/>
  <c r="W91" i="11"/>
  <c r="AB93" i="11"/>
  <c r="AP93" i="11" s="1"/>
  <c r="AC92" i="11"/>
  <c r="X92" i="11"/>
  <c r="AD92" i="11"/>
  <c r="F15" i="1"/>
  <c r="P3" i="11"/>
  <c r="O3" i="11"/>
  <c r="N3" i="11"/>
  <c r="D3" i="11"/>
  <c r="F3" i="11" s="1"/>
  <c r="AN173" i="11" l="1"/>
  <c r="AM173" i="11"/>
  <c r="AL174" i="11"/>
  <c r="AL175" i="11" s="1"/>
  <c r="AL176" i="11" s="1"/>
  <c r="AL177" i="11" s="1"/>
  <c r="AL178" i="11" s="1"/>
  <c r="AL179" i="11" s="1"/>
  <c r="AL180" i="11" s="1"/>
  <c r="AL181" i="11" s="1"/>
  <c r="T174" i="11"/>
  <c r="U174" i="11"/>
  <c r="AM172" i="11"/>
  <c r="AN172" i="11"/>
  <c r="AM171" i="11"/>
  <c r="AN171" i="11"/>
  <c r="AM170" i="11"/>
  <c r="AN170" i="11"/>
  <c r="AN169" i="11"/>
  <c r="AM169" i="11"/>
  <c r="AN168" i="11"/>
  <c r="AM168" i="11"/>
  <c r="AN167" i="11"/>
  <c r="AM167" i="11"/>
  <c r="AM166" i="11"/>
  <c r="AN166" i="11"/>
  <c r="AM165" i="11"/>
  <c r="AN165" i="11"/>
  <c r="AN164" i="11"/>
  <c r="AM164" i="11"/>
  <c r="AN163" i="11"/>
  <c r="AM163" i="11"/>
  <c r="AN162" i="11"/>
  <c r="AM162" i="11"/>
  <c r="AM161" i="11"/>
  <c r="AN161" i="11"/>
  <c r="AM160" i="11"/>
  <c r="AN160" i="11"/>
  <c r="AM159" i="11"/>
  <c r="AN159" i="11"/>
  <c r="AN158" i="11"/>
  <c r="AM158" i="11"/>
  <c r="AM157" i="11"/>
  <c r="AN157" i="11"/>
  <c r="AM156" i="11"/>
  <c r="AN156" i="11"/>
  <c r="AM155" i="11"/>
  <c r="AN155" i="11"/>
  <c r="AM154" i="11"/>
  <c r="AN154" i="11"/>
  <c r="AM153" i="11"/>
  <c r="AN153" i="11"/>
  <c r="AM152" i="11"/>
  <c r="AN152" i="11"/>
  <c r="AM151" i="11"/>
  <c r="AN151" i="11"/>
  <c r="AN150" i="11"/>
  <c r="AM150" i="11"/>
  <c r="W92" i="11"/>
  <c r="AB94" i="11"/>
  <c r="AP94" i="11" s="1"/>
  <c r="AC93" i="11"/>
  <c r="AD93" i="11"/>
  <c r="X93" i="11"/>
  <c r="M4" i="11"/>
  <c r="O4" i="11"/>
  <c r="E3" i="11"/>
  <c r="G3" i="11" s="1"/>
  <c r="D6" i="11"/>
  <c r="D7" i="11"/>
  <c r="D8" i="11"/>
  <c r="J8" i="11" s="1"/>
  <c r="AE8" i="11" s="1"/>
  <c r="D9" i="11"/>
  <c r="J9" i="11" s="1"/>
  <c r="AE9" i="11" s="1"/>
  <c r="D10" i="11"/>
  <c r="J10" i="11" s="1"/>
  <c r="AE10" i="11" s="1"/>
  <c r="D11" i="11"/>
  <c r="D12" i="11"/>
  <c r="D5" i="11"/>
  <c r="AN181" i="11" l="1"/>
  <c r="AL182" i="11"/>
  <c r="AL183" i="11" s="1"/>
  <c r="AL184" i="11" s="1"/>
  <c r="AL185" i="11" s="1"/>
  <c r="AL186" i="11" s="1"/>
  <c r="AL187" i="11" s="1"/>
  <c r="AL188" i="11" s="1"/>
  <c r="AL189" i="11" s="1"/>
  <c r="AL190" i="11" s="1"/>
  <c r="AL191" i="11" s="1"/>
  <c r="AL192" i="11" s="1"/>
  <c r="AL193" i="11" s="1"/>
  <c r="AL194" i="11" s="1"/>
  <c r="AL195" i="11" s="1"/>
  <c r="AL196" i="11" s="1"/>
  <c r="AL197" i="11" s="1"/>
  <c r="AM181" i="11"/>
  <c r="AM180" i="11"/>
  <c r="AN180" i="11"/>
  <c r="AN179" i="11"/>
  <c r="AM179" i="11"/>
  <c r="AM178" i="11"/>
  <c r="AN178" i="11"/>
  <c r="AN177" i="11"/>
  <c r="AM177" i="11"/>
  <c r="AN176" i="11"/>
  <c r="AM176" i="11"/>
  <c r="AM175" i="11"/>
  <c r="AN175" i="11"/>
  <c r="J11" i="11"/>
  <c r="AE11" i="11" s="1"/>
  <c r="AM174" i="11"/>
  <c r="AN174" i="11"/>
  <c r="J12" i="11"/>
  <c r="AE12" i="11" s="1"/>
  <c r="J13" i="11"/>
  <c r="AE13" i="11" s="1"/>
  <c r="W93" i="11"/>
  <c r="AB95" i="11"/>
  <c r="AP95" i="11" s="1"/>
  <c r="AD94" i="11"/>
  <c r="X94" i="11"/>
  <c r="AC94" i="11"/>
  <c r="E7" i="11"/>
  <c r="F7" i="11"/>
  <c r="E8" i="11"/>
  <c r="F8" i="11"/>
  <c r="G8" i="11"/>
  <c r="E9" i="11"/>
  <c r="F9" i="11"/>
  <c r="E10" i="11"/>
  <c r="F10" i="11"/>
  <c r="E11" i="11"/>
  <c r="F11" i="11"/>
  <c r="G11" i="11"/>
  <c r="E12" i="11"/>
  <c r="G12" i="11" s="1"/>
  <c r="F12" i="11"/>
  <c r="E5" i="11"/>
  <c r="F5" i="11"/>
  <c r="D4" i="11"/>
  <c r="J4" i="11" s="1"/>
  <c r="L4" i="11" s="1"/>
  <c r="E6" i="11"/>
  <c r="AL198" i="11" l="1"/>
  <c r="AL199" i="11" s="1"/>
  <c r="AL200" i="11" s="1"/>
  <c r="AL201" i="11" s="1"/>
  <c r="AL202" i="11" s="1"/>
  <c r="AL203" i="11" s="1"/>
  <c r="AL204" i="11" s="1"/>
  <c r="AL205" i="11" s="1"/>
  <c r="AL206" i="11" s="1"/>
  <c r="AL207" i="11" s="1"/>
  <c r="AL208" i="11" s="1"/>
  <c r="AL209" i="11" s="1"/>
  <c r="AL210" i="11" s="1"/>
  <c r="AN197" i="11"/>
  <c r="AM197" i="11"/>
  <c r="AM196" i="11"/>
  <c r="AN196" i="11"/>
  <c r="AM195" i="11"/>
  <c r="AN195" i="11"/>
  <c r="AM194" i="11"/>
  <c r="AN194" i="11"/>
  <c r="AM193" i="11"/>
  <c r="AN193" i="11"/>
  <c r="AM192" i="11"/>
  <c r="AN192" i="11"/>
  <c r="AM191" i="11"/>
  <c r="AN191" i="11"/>
  <c r="AM190" i="11"/>
  <c r="AN190" i="11"/>
  <c r="AM189" i="11"/>
  <c r="AN189" i="11"/>
  <c r="AN188" i="11"/>
  <c r="AM188" i="11"/>
  <c r="AM187" i="11"/>
  <c r="AN187" i="11"/>
  <c r="AN186" i="11"/>
  <c r="AM186" i="11"/>
  <c r="AN185" i="11"/>
  <c r="AM185" i="11"/>
  <c r="AM184" i="11"/>
  <c r="AN184" i="11"/>
  <c r="AM183" i="11"/>
  <c r="AN183" i="11"/>
  <c r="AN182" i="11"/>
  <c r="AM182" i="11"/>
  <c r="J5" i="11"/>
  <c r="Y4" i="11"/>
  <c r="P4" i="11"/>
  <c r="N4" i="11"/>
  <c r="G5" i="11"/>
  <c r="W94" i="11"/>
  <c r="AB96" i="11"/>
  <c r="AP96" i="11" s="1"/>
  <c r="X95" i="11"/>
  <c r="AD95" i="11"/>
  <c r="AC95" i="11"/>
  <c r="M5" i="11"/>
  <c r="O5" i="11"/>
  <c r="G10" i="11"/>
  <c r="G9" i="11"/>
  <c r="G7" i="11"/>
  <c r="K6" i="11"/>
  <c r="F6" i="11"/>
  <c r="G6" i="11"/>
  <c r="J7" i="11"/>
  <c r="AE7" i="11" s="1"/>
  <c r="J6" i="11"/>
  <c r="F4" i="11"/>
  <c r="E4" i="11"/>
  <c r="AL211" i="11" l="1"/>
  <c r="AL212" i="11" s="1"/>
  <c r="AL213" i="11" s="1"/>
  <c r="AL214" i="11" s="1"/>
  <c r="AL215" i="11" s="1"/>
  <c r="AL216" i="11" s="1"/>
  <c r="AL217" i="11" s="1"/>
  <c r="AL218" i="11" s="1"/>
  <c r="AL219" i="11" s="1"/>
  <c r="AL220" i="11" s="1"/>
  <c r="AL221" i="11" s="1"/>
  <c r="AN210" i="11"/>
  <c r="AM210" i="11"/>
  <c r="AN209" i="11"/>
  <c r="AM209" i="11"/>
  <c r="AM208" i="11"/>
  <c r="AN208" i="11"/>
  <c r="AM207" i="11"/>
  <c r="AN207" i="11"/>
  <c r="AN206" i="11"/>
  <c r="AM206" i="11"/>
  <c r="AM205" i="11"/>
  <c r="AN205" i="11"/>
  <c r="AM204" i="11"/>
  <c r="AN204" i="11"/>
  <c r="AN203" i="11"/>
  <c r="AM203" i="11"/>
  <c r="AN202" i="11"/>
  <c r="AM202" i="11"/>
  <c r="AN201" i="11"/>
  <c r="AM201" i="11"/>
  <c r="AM200" i="11"/>
  <c r="AN200" i="11"/>
  <c r="AN199" i="11"/>
  <c r="AM199" i="11"/>
  <c r="AN198" i="11"/>
  <c r="AM198" i="11"/>
  <c r="AE6" i="11"/>
  <c r="AE5" i="11"/>
  <c r="AF5" i="11" s="1"/>
  <c r="AO5" i="11" s="1"/>
  <c r="L5" i="11"/>
  <c r="W95" i="11"/>
  <c r="AB97" i="11"/>
  <c r="AP97" i="11" s="1"/>
  <c r="AD96" i="11"/>
  <c r="X96" i="11"/>
  <c r="AC96" i="11"/>
  <c r="M6" i="11"/>
  <c r="O6" i="11"/>
  <c r="K7" i="11"/>
  <c r="G4" i="11"/>
  <c r="C2" i="3"/>
  <c r="AL222" i="11" l="1"/>
  <c r="AL223" i="11" s="1"/>
  <c r="AL224" i="11" s="1"/>
  <c r="AN221" i="11"/>
  <c r="AM221" i="11"/>
  <c r="AM220" i="11"/>
  <c r="AN220" i="11"/>
  <c r="AN219" i="11"/>
  <c r="AM219" i="11"/>
  <c r="AN218" i="11"/>
  <c r="AM218" i="11"/>
  <c r="AN217" i="11"/>
  <c r="AM217" i="11"/>
  <c r="AM216" i="11"/>
  <c r="AN216" i="11"/>
  <c r="AN215" i="11"/>
  <c r="AM215" i="11"/>
  <c r="AM214" i="11"/>
  <c r="AN214" i="11"/>
  <c r="AM213" i="11"/>
  <c r="AN213" i="11"/>
  <c r="AN212" i="11"/>
  <c r="AM212" i="11"/>
  <c r="AM211" i="11"/>
  <c r="AN211" i="11"/>
  <c r="AF6" i="11"/>
  <c r="AO6" i="11" s="1"/>
  <c r="AG5" i="11"/>
  <c r="V5" i="11" s="1"/>
  <c r="AH5" i="11"/>
  <c r="AI5" i="11" s="1"/>
  <c r="Y5" i="11"/>
  <c r="N5" i="11"/>
  <c r="P5" i="11"/>
  <c r="L6" i="11"/>
  <c r="W96" i="11"/>
  <c r="AB98" i="11"/>
  <c r="AP98" i="11" s="1"/>
  <c r="AC97" i="11"/>
  <c r="AD97" i="11"/>
  <c r="X97" i="11"/>
  <c r="O7" i="11"/>
  <c r="M7" i="11"/>
  <c r="K8" i="11"/>
  <c r="AN224" i="11" l="1"/>
  <c r="AM224" i="11"/>
  <c r="AN223" i="11"/>
  <c r="AM223" i="11"/>
  <c r="AM222" i="11"/>
  <c r="AN222" i="11"/>
  <c r="Y6" i="11"/>
  <c r="N6" i="11"/>
  <c r="P6" i="11"/>
  <c r="L7" i="11"/>
  <c r="AF7" i="11"/>
  <c r="AO7" i="11" s="1"/>
  <c r="AG6" i="11"/>
  <c r="V6" i="11" s="1"/>
  <c r="AH6" i="11"/>
  <c r="AI6" i="11" s="1"/>
  <c r="W97" i="11"/>
  <c r="X98" i="11"/>
  <c r="AB99" i="11"/>
  <c r="AP99" i="11" s="1"/>
  <c r="AC98" i="11"/>
  <c r="AD98" i="11"/>
  <c r="M8" i="11"/>
  <c r="O8" i="11"/>
  <c r="K9" i="11"/>
  <c r="Y7" i="11" l="1"/>
  <c r="N7" i="11"/>
  <c r="P7" i="11"/>
  <c r="L8" i="11"/>
  <c r="AF8" i="11"/>
  <c r="AO8" i="11" s="1"/>
  <c r="AH7" i="11"/>
  <c r="AI7" i="11" s="1"/>
  <c r="AG7" i="11"/>
  <c r="V7" i="11" s="1"/>
  <c r="W98" i="11"/>
  <c r="AB100" i="11"/>
  <c r="AP100" i="11" s="1"/>
  <c r="AD99" i="11"/>
  <c r="AC99" i="11"/>
  <c r="X99" i="11"/>
  <c r="O9" i="11"/>
  <c r="M9" i="11"/>
  <c r="K10" i="11"/>
  <c r="AF9" i="11" l="1"/>
  <c r="AO9" i="11" s="1"/>
  <c r="AH8" i="11"/>
  <c r="AI8" i="11" s="1"/>
  <c r="AG8" i="11"/>
  <c r="V8" i="11" s="1"/>
  <c r="Y8" i="11"/>
  <c r="N8" i="11"/>
  <c r="P8" i="11"/>
  <c r="L9" i="11"/>
  <c r="W99" i="11"/>
  <c r="AB101" i="11"/>
  <c r="AP101" i="11" s="1"/>
  <c r="AC100" i="11"/>
  <c r="AD100" i="11"/>
  <c r="X100" i="11"/>
  <c r="O10" i="11"/>
  <c r="M10" i="11"/>
  <c r="K11" i="11"/>
  <c r="AF10" i="11" l="1"/>
  <c r="AO10" i="11" s="1"/>
  <c r="AH9" i="11"/>
  <c r="AI9" i="11" s="1"/>
  <c r="AG9" i="11"/>
  <c r="V9" i="11" s="1"/>
  <c r="Y9" i="11"/>
  <c r="N9" i="11"/>
  <c r="P9" i="11"/>
  <c r="L10" i="11"/>
  <c r="W100" i="11"/>
  <c r="AB102" i="11"/>
  <c r="AP102" i="11" s="1"/>
  <c r="AD101" i="11"/>
  <c r="AC101" i="11"/>
  <c r="X101" i="11"/>
  <c r="M11" i="11"/>
  <c r="O11" i="11"/>
  <c r="K12" i="11"/>
  <c r="K13" i="11" s="1"/>
  <c r="Y10" i="11" l="1"/>
  <c r="N10" i="11"/>
  <c r="P10" i="11"/>
  <c r="L11" i="11"/>
  <c r="AF11" i="11"/>
  <c r="AO11" i="11" s="1"/>
  <c r="AH10" i="11"/>
  <c r="AI10" i="11" s="1"/>
  <c r="AG10" i="11"/>
  <c r="V10" i="11" s="1"/>
  <c r="W101" i="11"/>
  <c r="AB103" i="11"/>
  <c r="AP103" i="11" s="1"/>
  <c r="AC102" i="11"/>
  <c r="X102" i="11"/>
  <c r="AD102" i="11"/>
  <c r="K14" i="11"/>
  <c r="K15" i="11" s="1"/>
  <c r="M13" i="11"/>
  <c r="O13" i="11"/>
  <c r="M12" i="11"/>
  <c r="O12" i="11"/>
  <c r="AF12" i="11" l="1"/>
  <c r="AO12" i="11" s="1"/>
  <c r="AG11" i="11"/>
  <c r="V11" i="11" s="1"/>
  <c r="AH11" i="11"/>
  <c r="AI11" i="11" s="1"/>
  <c r="Y11" i="11"/>
  <c r="L12" i="11"/>
  <c r="P11" i="11"/>
  <c r="N11" i="11"/>
  <c r="K16" i="11"/>
  <c r="O15" i="11"/>
  <c r="M15" i="11"/>
  <c r="W102" i="11"/>
  <c r="AB104" i="11"/>
  <c r="AP104" i="11" s="1"/>
  <c r="AC103" i="11"/>
  <c r="AD103" i="11"/>
  <c r="X103" i="11"/>
  <c r="F10" i="4" a="1"/>
  <c r="F10" i="4" s="1"/>
  <c r="M24" i="9"/>
  <c r="N29" i="9"/>
  <c r="P33" i="9" s="1"/>
  <c r="M14" i="11"/>
  <c r="O14" i="11"/>
  <c r="P12" i="11" l="1"/>
  <c r="Y12" i="11"/>
  <c r="L13" i="11"/>
  <c r="N12" i="11"/>
  <c r="AF13" i="11"/>
  <c r="AO13" i="11" s="1"/>
  <c r="AH12" i="11"/>
  <c r="AI12" i="11" s="1"/>
  <c r="AG12" i="11"/>
  <c r="V12" i="11" s="1"/>
  <c r="K17" i="11"/>
  <c r="M16" i="11"/>
  <c r="O16" i="11"/>
  <c r="W103" i="11"/>
  <c r="AB105" i="11"/>
  <c r="AP105" i="11" s="1"/>
  <c r="AD104" i="11"/>
  <c r="X104" i="11"/>
  <c r="AC104" i="11"/>
  <c r="O30" i="9"/>
  <c r="O33" i="9"/>
  <c r="O32" i="9"/>
  <c r="O31" i="9"/>
  <c r="P32" i="9"/>
  <c r="P31" i="9"/>
  <c r="P30" i="9"/>
  <c r="B10" i="4"/>
  <c r="AF14" i="11" l="1"/>
  <c r="AO14" i="11" s="1"/>
  <c r="AH13" i="11"/>
  <c r="AI13" i="11" s="1"/>
  <c r="AG13" i="11"/>
  <c r="V13" i="11" s="1"/>
  <c r="Y13" i="11"/>
  <c r="N13" i="11"/>
  <c r="P13" i="11"/>
  <c r="L14" i="11"/>
  <c r="K18" i="11"/>
  <c r="O17" i="11"/>
  <c r="M17" i="11"/>
  <c r="W104" i="11"/>
  <c r="AB106" i="11"/>
  <c r="AP106" i="11" s="1"/>
  <c r="AD105" i="11"/>
  <c r="AC105" i="11"/>
  <c r="X105" i="11"/>
  <c r="C3" i="3"/>
  <c r="C4" i="3"/>
  <c r="C5" i="3"/>
  <c r="C6" i="3"/>
  <c r="C7" i="3"/>
  <c r="Y14" i="11" l="1"/>
  <c r="L15" i="11"/>
  <c r="N14" i="11"/>
  <c r="P14" i="11"/>
  <c r="AF15" i="11"/>
  <c r="AO15" i="11" s="1"/>
  <c r="AG14" i="11"/>
  <c r="V14" i="11" s="1"/>
  <c r="AH14" i="11"/>
  <c r="AI14" i="11" s="1"/>
  <c r="K19" i="11"/>
  <c r="O18" i="11"/>
  <c r="M18" i="11"/>
  <c r="W105" i="11"/>
  <c r="AB107" i="11"/>
  <c r="AP107" i="11" s="1"/>
  <c r="AC106" i="11"/>
  <c r="AD106" i="11"/>
  <c r="X106" i="11"/>
  <c r="AF16" i="11" l="1"/>
  <c r="AO16" i="11" s="1"/>
  <c r="AH15" i="11"/>
  <c r="AI15" i="11" s="1"/>
  <c r="AG15" i="11"/>
  <c r="V15" i="11" s="1"/>
  <c r="Y15" i="11"/>
  <c r="L16" i="11"/>
  <c r="N15" i="11"/>
  <c r="P15" i="11"/>
  <c r="K20" i="11"/>
  <c r="M19" i="11"/>
  <c r="O19" i="11"/>
  <c r="W106" i="11"/>
  <c r="AB108" i="11"/>
  <c r="AP108" i="11" s="1"/>
  <c r="AD107" i="11"/>
  <c r="X107" i="11"/>
  <c r="AC107" i="11"/>
  <c r="Y16" i="11" l="1"/>
  <c r="L17" i="11"/>
  <c r="N16" i="11"/>
  <c r="P16" i="11"/>
  <c r="AF17" i="11"/>
  <c r="AO17" i="11" s="1"/>
  <c r="AH16" i="11"/>
  <c r="AI16" i="11" s="1"/>
  <c r="AG16" i="11"/>
  <c r="V16" i="11" s="1"/>
  <c r="M20" i="11"/>
  <c r="O20" i="11"/>
  <c r="K21" i="11"/>
  <c r="W107" i="11"/>
  <c r="AB109" i="11"/>
  <c r="AC108" i="11"/>
  <c r="X108" i="11"/>
  <c r="AD108" i="11"/>
  <c r="AB110" i="11" l="1"/>
  <c r="AP110" i="11" s="1"/>
  <c r="AP109" i="11"/>
  <c r="AF18" i="11"/>
  <c r="AO18" i="11" s="1"/>
  <c r="AH17" i="11"/>
  <c r="AI17" i="11" s="1"/>
  <c r="AG17" i="11"/>
  <c r="V17" i="11" s="1"/>
  <c r="AC110" i="11"/>
  <c r="X110" i="11"/>
  <c r="AD110" i="11"/>
  <c r="W110" i="11" s="1"/>
  <c r="AB111" i="11"/>
  <c r="AP111" i="11" s="1"/>
  <c r="N17" i="11"/>
  <c r="Y17" i="11"/>
  <c r="P17" i="11"/>
  <c r="L18" i="11"/>
  <c r="K22" i="11"/>
  <c r="O21" i="11"/>
  <c r="M21" i="11"/>
  <c r="W108" i="11"/>
  <c r="AC109" i="11"/>
  <c r="AD109" i="11"/>
  <c r="X109" i="11"/>
  <c r="AB112" i="11" l="1"/>
  <c r="AP112" i="11" s="1"/>
  <c r="AC111" i="11"/>
  <c r="X111" i="11"/>
  <c r="AD111" i="11"/>
  <c r="W111" i="11" s="1"/>
  <c r="Y18" i="11"/>
  <c r="L19" i="11"/>
  <c r="P18" i="11"/>
  <c r="N18" i="11"/>
  <c r="AF19" i="11"/>
  <c r="AO19" i="11" s="1"/>
  <c r="AH18" i="11"/>
  <c r="AI18" i="11" s="1"/>
  <c r="AG18" i="11"/>
  <c r="V18" i="11" s="1"/>
  <c r="K23" i="11"/>
  <c r="M22" i="11"/>
  <c r="O22" i="11"/>
  <c r="W109" i="11"/>
  <c r="N19" i="11" l="1"/>
  <c r="Y19" i="11"/>
  <c r="P19" i="11"/>
  <c r="L20" i="11"/>
  <c r="AF20" i="11"/>
  <c r="AO20" i="11" s="1"/>
  <c r="AH19" i="11"/>
  <c r="AI19" i="11" s="1"/>
  <c r="AG19" i="11"/>
  <c r="V19" i="11" s="1"/>
  <c r="AB113" i="11"/>
  <c r="AP113" i="11" s="1"/>
  <c r="AD112" i="11"/>
  <c r="W112" i="11" s="1"/>
  <c r="AC112" i="11"/>
  <c r="X112" i="11"/>
  <c r="K24" i="11"/>
  <c r="M23" i="11"/>
  <c r="O23" i="11"/>
  <c r="AF21" i="11" l="1"/>
  <c r="AO21" i="11" s="1"/>
  <c r="AG20" i="11"/>
  <c r="V20" i="11" s="1"/>
  <c r="AH20" i="11"/>
  <c r="AI20" i="11" s="1"/>
  <c r="Y20" i="11"/>
  <c r="N20" i="11"/>
  <c r="P20" i="11"/>
  <c r="L21" i="11"/>
  <c r="AC113" i="11"/>
  <c r="AD113" i="11"/>
  <c r="W113" i="11" s="1"/>
  <c r="AB114" i="11"/>
  <c r="AP114" i="11" s="1"/>
  <c r="X113" i="11"/>
  <c r="K25" i="11"/>
  <c r="M24" i="11"/>
  <c r="O24" i="11"/>
  <c r="Y21" i="11" l="1"/>
  <c r="L22" i="11"/>
  <c r="N21" i="11"/>
  <c r="P21" i="11"/>
  <c r="AC114" i="11"/>
  <c r="X114" i="11"/>
  <c r="AB115" i="11"/>
  <c r="AP115" i="11" s="1"/>
  <c r="AD114" i="11"/>
  <c r="W114" i="11" s="1"/>
  <c r="AF22" i="11"/>
  <c r="AO22" i="11" s="1"/>
  <c r="AH21" i="11"/>
  <c r="AI21" i="11" s="1"/>
  <c r="AG21" i="11"/>
  <c r="V21" i="11" s="1"/>
  <c r="K26" i="11"/>
  <c r="M25" i="11"/>
  <c r="O25" i="11"/>
  <c r="Y22" i="11" l="1"/>
  <c r="L23" i="11"/>
  <c r="N22" i="11"/>
  <c r="P22" i="11"/>
  <c r="AB116" i="11"/>
  <c r="AP116" i="11" s="1"/>
  <c r="AD115" i="11"/>
  <c r="W115" i="11" s="1"/>
  <c r="AC115" i="11"/>
  <c r="X115" i="11"/>
  <c r="AF23" i="11"/>
  <c r="AO23" i="11" s="1"/>
  <c r="AG22" i="11"/>
  <c r="V22" i="11" s="1"/>
  <c r="AH22" i="11"/>
  <c r="AI22" i="11" s="1"/>
  <c r="M26" i="11"/>
  <c r="K27" i="11"/>
  <c r="O26" i="11"/>
  <c r="N23" i="11" l="1"/>
  <c r="Y23" i="11"/>
  <c r="P23" i="11"/>
  <c r="L24" i="11"/>
  <c r="AD116" i="11"/>
  <c r="W116" i="11" s="1"/>
  <c r="AB117" i="11"/>
  <c r="AP117" i="11" s="1"/>
  <c r="AC116" i="11"/>
  <c r="X116" i="11"/>
  <c r="AF24" i="11"/>
  <c r="AO24" i="11" s="1"/>
  <c r="AH23" i="11"/>
  <c r="AI23" i="11" s="1"/>
  <c r="AG23" i="11"/>
  <c r="V23" i="11" s="1"/>
  <c r="K28" i="11"/>
  <c r="O27" i="11"/>
  <c r="M27" i="11"/>
  <c r="Y24" i="11" l="1"/>
  <c r="N24" i="11"/>
  <c r="P24" i="11"/>
  <c r="L25" i="11"/>
  <c r="AC117" i="11"/>
  <c r="X117" i="11"/>
  <c r="AD117" i="11"/>
  <c r="W117" i="11" s="1"/>
  <c r="AB118" i="11"/>
  <c r="AP118" i="11" s="1"/>
  <c r="AF25" i="11"/>
  <c r="AO25" i="11" s="1"/>
  <c r="AH24" i="11"/>
  <c r="AI24" i="11" s="1"/>
  <c r="AG24" i="11"/>
  <c r="V24" i="11" s="1"/>
  <c r="K29" i="11"/>
  <c r="O28" i="11"/>
  <c r="M28" i="11"/>
  <c r="Y25" i="11" l="1"/>
  <c r="N25" i="11"/>
  <c r="P25" i="11"/>
  <c r="L26" i="11"/>
  <c r="AD118" i="11"/>
  <c r="W118" i="11" s="1"/>
  <c r="X118" i="11"/>
  <c r="AC118" i="11"/>
  <c r="AB119" i="11"/>
  <c r="AP119" i="11" s="1"/>
  <c r="AF26" i="11"/>
  <c r="AO26" i="11" s="1"/>
  <c r="AH25" i="11"/>
  <c r="AI25" i="11" s="1"/>
  <c r="AG25" i="11"/>
  <c r="V25" i="11" s="1"/>
  <c r="K30" i="11"/>
  <c r="M29" i="11"/>
  <c r="O29" i="11"/>
  <c r="AD119" i="11" l="1"/>
  <c r="W119" i="11" s="1"/>
  <c r="AC119" i="11"/>
  <c r="AB120" i="11"/>
  <c r="AP120" i="11" s="1"/>
  <c r="X119" i="11"/>
  <c r="Y26" i="11"/>
  <c r="N26" i="11"/>
  <c r="P26" i="11"/>
  <c r="L27" i="11"/>
  <c r="AF27" i="11"/>
  <c r="AO27" i="11" s="1"/>
  <c r="AG26" i="11"/>
  <c r="V26" i="11" s="1"/>
  <c r="AH26" i="11"/>
  <c r="AI26" i="11" s="1"/>
  <c r="K31" i="11"/>
  <c r="O30" i="11"/>
  <c r="M30" i="11"/>
  <c r="AB121" i="11" l="1"/>
  <c r="AP121" i="11" s="1"/>
  <c r="AD120" i="11"/>
  <c r="W120" i="11" s="1"/>
  <c r="X120" i="11"/>
  <c r="AC120" i="11"/>
  <c r="Y27" i="11"/>
  <c r="P27" i="11"/>
  <c r="N27" i="11"/>
  <c r="L28" i="11"/>
  <c r="AF28" i="11"/>
  <c r="AO28" i="11" s="1"/>
  <c r="AG27" i="11"/>
  <c r="V27" i="11" s="1"/>
  <c r="AH27" i="11"/>
  <c r="AI27" i="11" s="1"/>
  <c r="K32" i="11"/>
  <c r="O31" i="11"/>
  <c r="M31" i="11"/>
  <c r="P28" i="11" l="1"/>
  <c r="L29" i="11"/>
  <c r="N28" i="11"/>
  <c r="Y28" i="11"/>
  <c r="AF29" i="11"/>
  <c r="AO29" i="11" s="1"/>
  <c r="AH28" i="11"/>
  <c r="AI28" i="11" s="1"/>
  <c r="AG28" i="11"/>
  <c r="V28" i="11" s="1"/>
  <c r="AD121" i="11"/>
  <c r="W121" i="11" s="1"/>
  <c r="AC121" i="11"/>
  <c r="AB122" i="11"/>
  <c r="AP122" i="11" s="1"/>
  <c r="X121" i="11"/>
  <c r="K33" i="11"/>
  <c r="M32" i="11"/>
  <c r="O32" i="11"/>
  <c r="AD122" i="11" l="1"/>
  <c r="W122" i="11" s="1"/>
  <c r="AB123" i="11"/>
  <c r="AP123" i="11" s="1"/>
  <c r="X122" i="11"/>
  <c r="AC122" i="11"/>
  <c r="N29" i="11"/>
  <c r="P29" i="11"/>
  <c r="Y29" i="11"/>
  <c r="L30" i="11"/>
  <c r="AF30" i="11"/>
  <c r="AO30" i="11" s="1"/>
  <c r="AG29" i="11"/>
  <c r="V29" i="11" s="1"/>
  <c r="AH29" i="11"/>
  <c r="AI29" i="11" s="1"/>
  <c r="K34" i="11"/>
  <c r="M33" i="11"/>
  <c r="O33" i="11"/>
  <c r="AB124" i="11" l="1"/>
  <c r="AP124" i="11" s="1"/>
  <c r="AD123" i="11"/>
  <c r="W123" i="11" s="1"/>
  <c r="X123" i="11"/>
  <c r="AC123" i="11"/>
  <c r="Y30" i="11"/>
  <c r="N30" i="11"/>
  <c r="P30" i="11"/>
  <c r="L31" i="11"/>
  <c r="AF31" i="11"/>
  <c r="AO31" i="11" s="1"/>
  <c r="AG30" i="11"/>
  <c r="V30" i="11" s="1"/>
  <c r="AH30" i="11"/>
  <c r="AI30" i="11" s="1"/>
  <c r="K35" i="11"/>
  <c r="M34" i="11"/>
  <c r="O34" i="11"/>
  <c r="P31" i="11" l="1"/>
  <c r="L32" i="11"/>
  <c r="Y31" i="11"/>
  <c r="N31" i="11"/>
  <c r="AF32" i="11"/>
  <c r="AO32" i="11" s="1"/>
  <c r="AH31" i="11"/>
  <c r="AI31" i="11" s="1"/>
  <c r="AG31" i="11"/>
  <c r="V31" i="11" s="1"/>
  <c r="AD124" i="11"/>
  <c r="W124" i="11" s="1"/>
  <c r="AC124" i="11"/>
  <c r="X124" i="11"/>
  <c r="AB125" i="11"/>
  <c r="AP125" i="11" s="1"/>
  <c r="K36" i="11"/>
  <c r="O35" i="11"/>
  <c r="M35" i="11"/>
  <c r="AB126" i="11" l="1"/>
  <c r="AP126" i="11" s="1"/>
  <c r="AC125" i="11"/>
  <c r="AD125" i="11"/>
  <c r="W125" i="11" s="1"/>
  <c r="X125" i="11"/>
  <c r="AF33" i="11"/>
  <c r="AO33" i="11" s="1"/>
  <c r="AG32" i="11"/>
  <c r="V32" i="11" s="1"/>
  <c r="AH32" i="11"/>
  <c r="AI32" i="11" s="1"/>
  <c r="L33" i="11"/>
  <c r="N32" i="11"/>
  <c r="P32" i="11"/>
  <c r="Y32" i="11"/>
  <c r="K37" i="11"/>
  <c r="M36" i="11"/>
  <c r="O36" i="11"/>
  <c r="AF34" i="11" l="1"/>
  <c r="AO34" i="11" s="1"/>
  <c r="AG33" i="11"/>
  <c r="V33" i="11" s="1"/>
  <c r="AH33" i="11"/>
  <c r="AI33" i="11" s="1"/>
  <c r="Y33" i="11"/>
  <c r="L34" i="11"/>
  <c r="P33" i="11"/>
  <c r="N33" i="11"/>
  <c r="AC126" i="11"/>
  <c r="AD126" i="11"/>
  <c r="W126" i="11" s="1"/>
  <c r="X126" i="11"/>
  <c r="AB127" i="11"/>
  <c r="AP127" i="11" s="1"/>
  <c r="K38" i="11"/>
  <c r="M37" i="11"/>
  <c r="O37" i="11"/>
  <c r="AB128" i="11" l="1"/>
  <c r="AP128" i="11" s="1"/>
  <c r="X127" i="11"/>
  <c r="AD127" i="11"/>
  <c r="W127" i="11" s="1"/>
  <c r="AC127" i="11"/>
  <c r="Y34" i="11"/>
  <c r="P34" i="11"/>
  <c r="N34" i="11"/>
  <c r="L35" i="11"/>
  <c r="AF35" i="11"/>
  <c r="AO35" i="11" s="1"/>
  <c r="AG34" i="11"/>
  <c r="V34" i="11" s="1"/>
  <c r="AH34" i="11"/>
  <c r="AI34" i="11" s="1"/>
  <c r="K39" i="11"/>
  <c r="M38" i="11"/>
  <c r="O38" i="11"/>
  <c r="N35" i="11" l="1"/>
  <c r="P35" i="11"/>
  <c r="Y35" i="11"/>
  <c r="L36" i="11"/>
  <c r="AF36" i="11"/>
  <c r="AO36" i="11" s="1"/>
  <c r="AG35" i="11"/>
  <c r="V35" i="11" s="1"/>
  <c r="AH35" i="11"/>
  <c r="AI35" i="11" s="1"/>
  <c r="AC128" i="11"/>
  <c r="AD128" i="11"/>
  <c r="W128" i="11" s="1"/>
  <c r="AB129" i="11"/>
  <c r="AP129" i="11" s="1"/>
  <c r="X128" i="11"/>
  <c r="K40" i="11"/>
  <c r="O39" i="11"/>
  <c r="M39" i="11"/>
  <c r="L37" i="11" l="1"/>
  <c r="P36" i="11"/>
  <c r="Y36" i="11"/>
  <c r="N36" i="11"/>
  <c r="AF37" i="11"/>
  <c r="AO37" i="11" s="1"/>
  <c r="AG36" i="11"/>
  <c r="V36" i="11" s="1"/>
  <c r="AH36" i="11"/>
  <c r="AI36" i="11" s="1"/>
  <c r="AC129" i="11"/>
  <c r="X129" i="11"/>
  <c r="AD129" i="11"/>
  <c r="W129" i="11" s="1"/>
  <c r="AB130" i="11"/>
  <c r="AP130" i="11" s="1"/>
  <c r="K41" i="11"/>
  <c r="O40" i="11"/>
  <c r="M40" i="11"/>
  <c r="AF38" i="11" l="1"/>
  <c r="AO38" i="11" s="1"/>
  <c r="AG37" i="11"/>
  <c r="V37" i="11" s="1"/>
  <c r="AH37" i="11"/>
  <c r="AI37" i="11" s="1"/>
  <c r="AC130" i="11"/>
  <c r="AD130" i="11"/>
  <c r="W130" i="11" s="1"/>
  <c r="X130" i="11"/>
  <c r="AB131" i="11"/>
  <c r="AP131" i="11" s="1"/>
  <c r="P37" i="11"/>
  <c r="N37" i="11"/>
  <c r="L38" i="11"/>
  <c r="Y37" i="11"/>
  <c r="K42" i="11"/>
  <c r="M41" i="11"/>
  <c r="O41" i="11"/>
  <c r="X131" i="11" l="1"/>
  <c r="AD131" i="11"/>
  <c r="W131" i="11" s="1"/>
  <c r="AC131" i="11"/>
  <c r="AB132" i="11"/>
  <c r="AP132" i="11" s="1"/>
  <c r="N38" i="11"/>
  <c r="Y38" i="11"/>
  <c r="P38" i="11"/>
  <c r="L39" i="11"/>
  <c r="AF39" i="11"/>
  <c r="AO39" i="11" s="1"/>
  <c r="AG38" i="11"/>
  <c r="V38" i="11" s="1"/>
  <c r="AH38" i="11"/>
  <c r="AI38" i="11" s="1"/>
  <c r="K43" i="11"/>
  <c r="M42" i="11"/>
  <c r="O42" i="11"/>
  <c r="X132" i="11" l="1"/>
  <c r="AD132" i="11"/>
  <c r="W132" i="11" s="1"/>
  <c r="AC132" i="11"/>
  <c r="AB133" i="11"/>
  <c r="AP133" i="11" s="1"/>
  <c r="N39" i="11"/>
  <c r="L40" i="11"/>
  <c r="Y39" i="11"/>
  <c r="P39" i="11"/>
  <c r="AF40" i="11"/>
  <c r="AO40" i="11" s="1"/>
  <c r="AH39" i="11"/>
  <c r="AI39" i="11" s="1"/>
  <c r="AG39" i="11"/>
  <c r="V39" i="11" s="1"/>
  <c r="K44" i="11"/>
  <c r="M43" i="11"/>
  <c r="O43" i="11"/>
  <c r="AC133" i="11" l="1"/>
  <c r="X133" i="11"/>
  <c r="AB134" i="11"/>
  <c r="AP134" i="11" s="1"/>
  <c r="AD133" i="11"/>
  <c r="W133" i="11" s="1"/>
  <c r="L41" i="11"/>
  <c r="Y40" i="11"/>
  <c r="N40" i="11"/>
  <c r="P40" i="11"/>
  <c r="AF41" i="11"/>
  <c r="AO41" i="11" s="1"/>
  <c r="AG40" i="11"/>
  <c r="V40" i="11" s="1"/>
  <c r="AH40" i="11"/>
  <c r="AI40" i="11" s="1"/>
  <c r="K45" i="11"/>
  <c r="M44" i="11"/>
  <c r="O44" i="11"/>
  <c r="AB135" i="11" l="1"/>
  <c r="AC134" i="11"/>
  <c r="X134" i="11"/>
  <c r="AD134" i="11"/>
  <c r="W134" i="11" s="1"/>
  <c r="N41" i="11"/>
  <c r="L42" i="11"/>
  <c r="Y41" i="11"/>
  <c r="P41" i="11"/>
  <c r="AF42" i="11"/>
  <c r="AO42" i="11" s="1"/>
  <c r="AG41" i="11"/>
  <c r="V41" i="11" s="1"/>
  <c r="AH41" i="11"/>
  <c r="AI41" i="11" s="1"/>
  <c r="K46" i="11"/>
  <c r="O45" i="11"/>
  <c r="M45" i="11"/>
  <c r="AB136" i="11" l="1"/>
  <c r="AP135" i="11"/>
  <c r="X136" i="11"/>
  <c r="AC136" i="11"/>
  <c r="AD136" i="11"/>
  <c r="Y42" i="11"/>
  <c r="L43" i="11"/>
  <c r="N42" i="11"/>
  <c r="P42" i="11"/>
  <c r="AF43" i="11"/>
  <c r="AO43" i="11" s="1"/>
  <c r="AG42" i="11"/>
  <c r="V42" i="11" s="1"/>
  <c r="AH42" i="11"/>
  <c r="AI42" i="11" s="1"/>
  <c r="AC135" i="11"/>
  <c r="AD135" i="11"/>
  <c r="W135" i="11" s="1"/>
  <c r="X135" i="11"/>
  <c r="M46" i="11"/>
  <c r="K47" i="11"/>
  <c r="O46" i="11"/>
  <c r="AB137" i="11" l="1"/>
  <c r="AP136" i="11"/>
  <c r="W136" i="11"/>
  <c r="L44" i="11"/>
  <c r="P43" i="11"/>
  <c r="Y43" i="11"/>
  <c r="N43" i="11"/>
  <c r="AF44" i="11"/>
  <c r="AO44" i="11" s="1"/>
  <c r="AG43" i="11"/>
  <c r="V43" i="11" s="1"/>
  <c r="AH43" i="11"/>
  <c r="AI43" i="11" s="1"/>
  <c r="K48" i="11"/>
  <c r="O47" i="11"/>
  <c r="M47" i="11"/>
  <c r="AP137" i="11" l="1"/>
  <c r="X137" i="11"/>
  <c r="AB138" i="11"/>
  <c r="AC137" i="11"/>
  <c r="AD137" i="11"/>
  <c r="W137" i="11" s="1"/>
  <c r="AF45" i="11"/>
  <c r="AO45" i="11" s="1"/>
  <c r="AG44" i="11"/>
  <c r="V44" i="11" s="1"/>
  <c r="AH44" i="11"/>
  <c r="AI44" i="11" s="1"/>
  <c r="Y44" i="11"/>
  <c r="P44" i="11"/>
  <c r="N44" i="11"/>
  <c r="L45" i="11"/>
  <c r="K49" i="11"/>
  <c r="O48" i="11"/>
  <c r="M48" i="11"/>
  <c r="AP138" i="11" l="1"/>
  <c r="AB139" i="11"/>
  <c r="AC138" i="11"/>
  <c r="X138" i="11"/>
  <c r="AD138" i="11"/>
  <c r="W138" i="11" s="1"/>
  <c r="P45" i="11"/>
  <c r="L46" i="11"/>
  <c r="N45" i="11"/>
  <c r="Y45" i="11"/>
  <c r="AF46" i="11"/>
  <c r="AO46" i="11" s="1"/>
  <c r="AH45" i="11"/>
  <c r="AI45" i="11" s="1"/>
  <c r="AG45" i="11"/>
  <c r="V45" i="11" s="1"/>
  <c r="K50" i="11"/>
  <c r="M49" i="11"/>
  <c r="O49" i="11"/>
  <c r="AP139" i="11" l="1"/>
  <c r="X139" i="11"/>
  <c r="AC139" i="11"/>
  <c r="AD139" i="11"/>
  <c r="W139" i="11" s="1"/>
  <c r="AB140" i="11"/>
  <c r="AF47" i="11"/>
  <c r="AO47" i="11" s="1"/>
  <c r="AG46" i="11"/>
  <c r="V46" i="11" s="1"/>
  <c r="AH46" i="11"/>
  <c r="AI46" i="11" s="1"/>
  <c r="L47" i="11"/>
  <c r="Y46" i="11"/>
  <c r="P46" i="11"/>
  <c r="N46" i="11"/>
  <c r="K51" i="11"/>
  <c r="M50" i="11"/>
  <c r="O50" i="11"/>
  <c r="AP140" i="11" l="1"/>
  <c r="X140" i="11"/>
  <c r="AB141" i="11"/>
  <c r="AC140" i="11"/>
  <c r="AD140" i="11"/>
  <c r="W140" i="11" s="1"/>
  <c r="L48" i="11"/>
  <c r="Y47" i="11"/>
  <c r="N47" i="11"/>
  <c r="P47" i="11"/>
  <c r="AF48" i="11"/>
  <c r="AO48" i="11" s="1"/>
  <c r="AH47" i="11"/>
  <c r="AI47" i="11" s="1"/>
  <c r="AG47" i="11"/>
  <c r="V47" i="11" s="1"/>
  <c r="K52" i="11"/>
  <c r="O51" i="11"/>
  <c r="M51" i="11"/>
  <c r="AP141" i="11" l="1"/>
  <c r="X141" i="11"/>
  <c r="AD141" i="11"/>
  <c r="W141" i="11" s="1"/>
  <c r="AB142" i="11"/>
  <c r="AC141" i="11"/>
  <c r="AF49" i="11"/>
  <c r="AO49" i="11" s="1"/>
  <c r="AH48" i="11"/>
  <c r="AI48" i="11" s="1"/>
  <c r="AG48" i="11"/>
  <c r="V48" i="11" s="1"/>
  <c r="Y48" i="11"/>
  <c r="P48" i="11"/>
  <c r="L49" i="11"/>
  <c r="N48" i="11"/>
  <c r="K53" i="11"/>
  <c r="O52" i="11"/>
  <c r="M52" i="11"/>
  <c r="AP142" i="11" l="1"/>
  <c r="AD142" i="11"/>
  <c r="W142" i="11" s="1"/>
  <c r="X142" i="11"/>
  <c r="AB143" i="11"/>
  <c r="AC142" i="11"/>
  <c r="L50" i="11"/>
  <c r="P49" i="11"/>
  <c r="Y49" i="11"/>
  <c r="N49" i="11"/>
  <c r="AF50" i="11"/>
  <c r="AO50" i="11" s="1"/>
  <c r="AH49" i="11"/>
  <c r="AI49" i="11" s="1"/>
  <c r="AG49" i="11"/>
  <c r="V49" i="11" s="1"/>
  <c r="K54" i="11"/>
  <c r="O53" i="11"/>
  <c r="M53" i="11"/>
  <c r="AB144" i="11" l="1"/>
  <c r="AP143" i="11"/>
  <c r="X143" i="11"/>
  <c r="AD143" i="11"/>
  <c r="W143" i="11" s="1"/>
  <c r="AC143" i="11"/>
  <c r="AF51" i="11"/>
  <c r="AO51" i="11" s="1"/>
  <c r="AH50" i="11"/>
  <c r="AI50" i="11" s="1"/>
  <c r="AG50" i="11"/>
  <c r="V50" i="11" s="1"/>
  <c r="L51" i="11"/>
  <c r="Y50" i="11"/>
  <c r="N50" i="11"/>
  <c r="P50" i="11"/>
  <c r="K55" i="11"/>
  <c r="O54" i="11"/>
  <c r="M54" i="11"/>
  <c r="AP144" i="11" l="1"/>
  <c r="AD144" i="11"/>
  <c r="W144" i="11" s="1"/>
  <c r="AB145" i="11"/>
  <c r="AC144" i="11"/>
  <c r="X144" i="11"/>
  <c r="N51" i="11"/>
  <c r="L52" i="11"/>
  <c r="P51" i="11"/>
  <c r="Y51" i="11"/>
  <c r="AF52" i="11"/>
  <c r="AO52" i="11" s="1"/>
  <c r="AH51" i="11"/>
  <c r="AI51" i="11" s="1"/>
  <c r="AG51" i="11"/>
  <c r="V51" i="11" s="1"/>
  <c r="K56" i="11"/>
  <c r="M55" i="11"/>
  <c r="O55" i="11"/>
  <c r="AP145" i="11" l="1"/>
  <c r="X145" i="11"/>
  <c r="AB146" i="11"/>
  <c r="AC145" i="11"/>
  <c r="AD145" i="11"/>
  <c r="W145" i="11" s="1"/>
  <c r="AF53" i="11"/>
  <c r="AO53" i="11" s="1"/>
  <c r="AH52" i="11"/>
  <c r="AI52" i="11" s="1"/>
  <c r="AG52" i="11"/>
  <c r="V52" i="11" s="1"/>
  <c r="P52" i="11"/>
  <c r="Y52" i="11"/>
  <c r="N52" i="11"/>
  <c r="L53" i="11"/>
  <c r="K57" i="11"/>
  <c r="O56" i="11"/>
  <c r="M56" i="11"/>
  <c r="AP146" i="11" l="1"/>
  <c r="AC146" i="11"/>
  <c r="AB147" i="11"/>
  <c r="X146" i="11"/>
  <c r="AD146" i="11"/>
  <c r="W146" i="11" s="1"/>
  <c r="L54" i="11"/>
  <c r="P53" i="11"/>
  <c r="N53" i="11"/>
  <c r="Y53" i="11"/>
  <c r="AF54" i="11"/>
  <c r="AO54" i="11" s="1"/>
  <c r="AH53" i="11"/>
  <c r="AI53" i="11" s="1"/>
  <c r="AG53" i="11"/>
  <c r="V53" i="11" s="1"/>
  <c r="K58" i="11"/>
  <c r="M57" i="11"/>
  <c r="O57" i="11"/>
  <c r="AP147" i="11" l="1"/>
  <c r="AC147" i="11"/>
  <c r="AB148" i="11"/>
  <c r="X147" i="11"/>
  <c r="AD147" i="11"/>
  <c r="W147" i="11" s="1"/>
  <c r="AF55" i="11"/>
  <c r="AO55" i="11" s="1"/>
  <c r="AG54" i="11"/>
  <c r="V54" i="11" s="1"/>
  <c r="AH54" i="11"/>
  <c r="AI54" i="11" s="1"/>
  <c r="Y54" i="11"/>
  <c r="P54" i="11"/>
  <c r="L55" i="11"/>
  <c r="N54" i="11"/>
  <c r="K59" i="11"/>
  <c r="O58" i="11"/>
  <c r="M58" i="11"/>
  <c r="AP148" i="11" l="1"/>
  <c r="AD148" i="11"/>
  <c r="W148" i="11" s="1"/>
  <c r="AC148" i="11"/>
  <c r="AB149" i="11"/>
  <c r="X148" i="11"/>
  <c r="L56" i="11"/>
  <c r="Y55" i="11"/>
  <c r="N55" i="11"/>
  <c r="P55" i="11"/>
  <c r="AF56" i="11"/>
  <c r="AO56" i="11" s="1"/>
  <c r="AH55" i="11"/>
  <c r="AI55" i="11" s="1"/>
  <c r="AG55" i="11"/>
  <c r="V55" i="11" s="1"/>
  <c r="K60" i="11"/>
  <c r="M59" i="11"/>
  <c r="O59" i="11"/>
  <c r="AP149" i="11" l="1"/>
  <c r="AD149" i="11"/>
  <c r="W149" i="11" s="1"/>
  <c r="AB150" i="11"/>
  <c r="AC149" i="11"/>
  <c r="X149" i="11"/>
  <c r="AF57" i="11"/>
  <c r="AO57" i="11" s="1"/>
  <c r="AH56" i="11"/>
  <c r="AI56" i="11" s="1"/>
  <c r="AG56" i="11"/>
  <c r="V56" i="11" s="1"/>
  <c r="P56" i="11"/>
  <c r="Y56" i="11"/>
  <c r="N56" i="11"/>
  <c r="L57" i="11"/>
  <c r="K61" i="11"/>
  <c r="O60" i="11"/>
  <c r="M60" i="11"/>
  <c r="AP150" i="11" l="1"/>
  <c r="AB151" i="11"/>
  <c r="AD150" i="11"/>
  <c r="W150" i="11" s="1"/>
  <c r="X150" i="11"/>
  <c r="AC150" i="11"/>
  <c r="L58" i="11"/>
  <c r="Y57" i="11"/>
  <c r="N57" i="11"/>
  <c r="P57" i="11"/>
  <c r="AF58" i="11"/>
  <c r="AO58" i="11" s="1"/>
  <c r="AH57" i="11"/>
  <c r="AI57" i="11" s="1"/>
  <c r="AG57" i="11"/>
  <c r="V57" i="11" s="1"/>
  <c r="K62" i="11"/>
  <c r="M61" i="11"/>
  <c r="O61" i="11"/>
  <c r="AP151" i="11" l="1"/>
  <c r="AB152" i="11"/>
  <c r="X151" i="11"/>
  <c r="AC151" i="11"/>
  <c r="AD151" i="11"/>
  <c r="W151" i="11" s="1"/>
  <c r="AF59" i="11"/>
  <c r="AO59" i="11" s="1"/>
  <c r="AH58" i="11"/>
  <c r="AI58" i="11" s="1"/>
  <c r="AG58" i="11"/>
  <c r="V58" i="11" s="1"/>
  <c r="L59" i="11"/>
  <c r="N58" i="11"/>
  <c r="P58" i="11"/>
  <c r="Y58" i="11"/>
  <c r="K63" i="11"/>
  <c r="M62" i="11"/>
  <c r="O62" i="11"/>
  <c r="AP152" i="11" l="1"/>
  <c r="AB153" i="11"/>
  <c r="AC152" i="11"/>
  <c r="X152" i="11"/>
  <c r="AD152" i="11"/>
  <c r="W152" i="11" s="1"/>
  <c r="L60" i="11"/>
  <c r="Y59" i="11"/>
  <c r="P59" i="11"/>
  <c r="N59" i="11"/>
  <c r="AF60" i="11"/>
  <c r="AO60" i="11" s="1"/>
  <c r="AG59" i="11"/>
  <c r="V59" i="11" s="1"/>
  <c r="AH59" i="11"/>
  <c r="AI59" i="11" s="1"/>
  <c r="K64" i="11"/>
  <c r="M63" i="11"/>
  <c r="O63" i="11"/>
  <c r="AB154" i="11" l="1"/>
  <c r="AP153" i="11"/>
  <c r="AC153" i="11"/>
  <c r="X153" i="11"/>
  <c r="AD153" i="11"/>
  <c r="W153" i="11" s="1"/>
  <c r="AF61" i="11"/>
  <c r="AO61" i="11" s="1"/>
  <c r="AG60" i="11"/>
  <c r="V60" i="11" s="1"/>
  <c r="AH60" i="11"/>
  <c r="AI60" i="11" s="1"/>
  <c r="Y60" i="11"/>
  <c r="L61" i="11"/>
  <c r="N60" i="11"/>
  <c r="P60" i="11"/>
  <c r="K65" i="11"/>
  <c r="M64" i="11"/>
  <c r="O64" i="11"/>
  <c r="AP154" i="11" l="1"/>
  <c r="AB155" i="11"/>
  <c r="AD154" i="11"/>
  <c r="W154" i="11" s="1"/>
  <c r="AC154" i="11"/>
  <c r="X154" i="11"/>
  <c r="L62" i="11"/>
  <c r="P61" i="11"/>
  <c r="Y61" i="11"/>
  <c r="N61" i="11"/>
  <c r="AF62" i="11"/>
  <c r="AO62" i="11" s="1"/>
  <c r="AH61" i="11"/>
  <c r="AI61" i="11" s="1"/>
  <c r="AG61" i="11"/>
  <c r="V61" i="11" s="1"/>
  <c r="K66" i="11"/>
  <c r="M65" i="11"/>
  <c r="O65" i="11"/>
  <c r="AP155" i="11" l="1"/>
  <c r="AB156" i="11"/>
  <c r="AC155" i="11"/>
  <c r="X155" i="11"/>
  <c r="AD155" i="11"/>
  <c r="W155" i="11" s="1"/>
  <c r="AG62" i="11"/>
  <c r="V62" i="11" s="1"/>
  <c r="AH62" i="11"/>
  <c r="AI62" i="11" s="1"/>
  <c r="AF63" i="11"/>
  <c r="AO63" i="11" s="1"/>
  <c r="Y62" i="11"/>
  <c r="L63" i="11"/>
  <c r="P62" i="11"/>
  <c r="N62" i="11"/>
  <c r="K67" i="11"/>
  <c r="M66" i="11"/>
  <c r="O66" i="11"/>
  <c r="AP156" i="11" l="1"/>
  <c r="AB157" i="11"/>
  <c r="X156" i="11"/>
  <c r="AC156" i="11"/>
  <c r="AD156" i="11"/>
  <c r="W156" i="11" s="1"/>
  <c r="Y63" i="11"/>
  <c r="L64" i="11"/>
  <c r="N63" i="11"/>
  <c r="P63" i="11"/>
  <c r="AG63" i="11"/>
  <c r="V63" i="11" s="1"/>
  <c r="AH63" i="11"/>
  <c r="AI63" i="11" s="1"/>
  <c r="AF64" i="11"/>
  <c r="AO64" i="11" s="1"/>
  <c r="K68" i="11"/>
  <c r="M67" i="11"/>
  <c r="O67" i="11"/>
  <c r="AP157" i="11" l="1"/>
  <c r="AB158" i="11"/>
  <c r="AD157" i="11"/>
  <c r="W157" i="11" s="1"/>
  <c r="AC157" i="11"/>
  <c r="X157" i="11"/>
  <c r="AH64" i="11"/>
  <c r="AI64" i="11" s="1"/>
  <c r="AF65" i="11"/>
  <c r="AO65" i="11" s="1"/>
  <c r="AG64" i="11"/>
  <c r="V64" i="11" s="1"/>
  <c r="L65" i="11"/>
  <c r="Y64" i="11"/>
  <c r="P64" i="11"/>
  <c r="N64" i="11"/>
  <c r="M68" i="11"/>
  <c r="K69" i="11"/>
  <c r="O68" i="11"/>
  <c r="AP158" i="11" l="1"/>
  <c r="AB159" i="11"/>
  <c r="AC158" i="11"/>
  <c r="AD158" i="11"/>
  <c r="W158" i="11" s="1"/>
  <c r="X158" i="11"/>
  <c r="AF66" i="11"/>
  <c r="AO66" i="11" s="1"/>
  <c r="AH65" i="11"/>
  <c r="AI65" i="11" s="1"/>
  <c r="AG65" i="11"/>
  <c r="V65" i="11" s="1"/>
  <c r="P65" i="11"/>
  <c r="Y65" i="11"/>
  <c r="L66" i="11"/>
  <c r="N65" i="11"/>
  <c r="M69" i="11"/>
  <c r="K70" i="11"/>
  <c r="O69" i="11"/>
  <c r="AP159" i="11" l="1"/>
  <c r="AB160" i="11"/>
  <c r="AC159" i="11"/>
  <c r="X159" i="11"/>
  <c r="AD159" i="11"/>
  <c r="W159" i="11" s="1"/>
  <c r="Y66" i="11"/>
  <c r="N66" i="11"/>
  <c r="L67" i="11"/>
  <c r="P66" i="11"/>
  <c r="AF67" i="11"/>
  <c r="AO67" i="11" s="1"/>
  <c r="AG66" i="11"/>
  <c r="V66" i="11" s="1"/>
  <c r="AH66" i="11"/>
  <c r="AI66" i="11" s="1"/>
  <c r="K71" i="11"/>
  <c r="M70" i="11"/>
  <c r="O70" i="11"/>
  <c r="AC160" i="11" l="1"/>
  <c r="AP160" i="11"/>
  <c r="AB161" i="11"/>
  <c r="X160" i="11"/>
  <c r="AD160" i="11"/>
  <c r="W160" i="11" s="1"/>
  <c r="P67" i="11"/>
  <c r="Y67" i="11"/>
  <c r="N67" i="11"/>
  <c r="L68" i="11"/>
  <c r="AF68" i="11"/>
  <c r="AO68" i="11" s="1"/>
  <c r="AG67" i="11"/>
  <c r="V67" i="11" s="1"/>
  <c r="AH67" i="11"/>
  <c r="AI67" i="11" s="1"/>
  <c r="K72" i="11"/>
  <c r="M71" i="11"/>
  <c r="O71" i="11"/>
  <c r="AP161" i="11" l="1"/>
  <c r="AB162" i="11"/>
  <c r="AC161" i="11"/>
  <c r="AD161" i="11"/>
  <c r="W161" i="11" s="1"/>
  <c r="X161" i="11"/>
  <c r="AF69" i="11"/>
  <c r="AO69" i="11" s="1"/>
  <c r="AG68" i="11"/>
  <c r="V68" i="11" s="1"/>
  <c r="AH68" i="11"/>
  <c r="AI68" i="11" s="1"/>
  <c r="Y68" i="11"/>
  <c r="P68" i="11"/>
  <c r="N68" i="11"/>
  <c r="L69" i="11"/>
  <c r="K73" i="11"/>
  <c r="M72" i="11"/>
  <c r="O72" i="11"/>
  <c r="AP162" i="11" l="1"/>
  <c r="AB163" i="11"/>
  <c r="X162" i="11"/>
  <c r="AC162" i="11"/>
  <c r="AD162" i="11"/>
  <c r="W162" i="11" s="1"/>
  <c r="P69" i="11"/>
  <c r="L70" i="11"/>
  <c r="N69" i="11"/>
  <c r="Y69" i="11"/>
  <c r="AG69" i="11"/>
  <c r="V69" i="11" s="1"/>
  <c r="AF70" i="11"/>
  <c r="AO70" i="11" s="1"/>
  <c r="AH69" i="11"/>
  <c r="AI69" i="11" s="1"/>
  <c r="K74" i="11"/>
  <c r="M73" i="11"/>
  <c r="O73" i="11"/>
  <c r="AP163" i="11" l="1"/>
  <c r="AB164" i="11"/>
  <c r="AC163" i="11"/>
  <c r="X163" i="11"/>
  <c r="AD163" i="11"/>
  <c r="W163" i="11" s="1"/>
  <c r="AH70" i="11"/>
  <c r="AI70" i="11" s="1"/>
  <c r="AF71" i="11"/>
  <c r="AO71" i="11" s="1"/>
  <c r="AG70" i="11"/>
  <c r="V70" i="11" s="1"/>
  <c r="Y70" i="11"/>
  <c r="N70" i="11"/>
  <c r="P70" i="11"/>
  <c r="L71" i="11"/>
  <c r="K75" i="11"/>
  <c r="M74" i="11"/>
  <c r="O74" i="11"/>
  <c r="AB165" i="11" l="1"/>
  <c r="AP164" i="11"/>
  <c r="X164" i="11"/>
  <c r="AC164" i="11"/>
  <c r="AD164" i="11"/>
  <c r="W164" i="11" s="1"/>
  <c r="Y71" i="11"/>
  <c r="P71" i="11"/>
  <c r="N71" i="11"/>
  <c r="L72" i="11"/>
  <c r="AH71" i="11"/>
  <c r="AI71" i="11" s="1"/>
  <c r="AF72" i="11"/>
  <c r="AO72" i="11" s="1"/>
  <c r="AG71" i="11"/>
  <c r="V71" i="11" s="1"/>
  <c r="K76" i="11"/>
  <c r="M75" i="11"/>
  <c r="O75" i="11"/>
  <c r="AC165" i="11" l="1"/>
  <c r="X165" i="11"/>
  <c r="AP165" i="11"/>
  <c r="AB166" i="11"/>
  <c r="AD165" i="11"/>
  <c r="W165" i="11" s="1"/>
  <c r="L73" i="11"/>
  <c r="Y72" i="11"/>
  <c r="N72" i="11"/>
  <c r="P72" i="11"/>
  <c r="AG72" i="11"/>
  <c r="V72" i="11" s="1"/>
  <c r="AH72" i="11"/>
  <c r="AI72" i="11" s="1"/>
  <c r="AF73" i="11"/>
  <c r="AO73" i="11" s="1"/>
  <c r="K77" i="11"/>
  <c r="M76" i="11"/>
  <c r="O76" i="11"/>
  <c r="AB167" i="11" l="1"/>
  <c r="AP166" i="11"/>
  <c r="AC166" i="11"/>
  <c r="AD166" i="11"/>
  <c r="W166" i="11" s="1"/>
  <c r="X166" i="11"/>
  <c r="AF74" i="11"/>
  <c r="AO74" i="11" s="1"/>
  <c r="AH73" i="11"/>
  <c r="AI73" i="11" s="1"/>
  <c r="AG73" i="11"/>
  <c r="V73" i="11" s="1"/>
  <c r="P73" i="11"/>
  <c r="N73" i="11"/>
  <c r="Y73" i="11"/>
  <c r="L74" i="11"/>
  <c r="K78" i="11"/>
  <c r="O77" i="11"/>
  <c r="M77" i="11"/>
  <c r="AB168" i="11" l="1"/>
  <c r="AD167" i="11"/>
  <c r="W167" i="11" s="1"/>
  <c r="AP167" i="11"/>
  <c r="AC167" i="11"/>
  <c r="X167" i="11"/>
  <c r="N74" i="11"/>
  <c r="P74" i="11"/>
  <c r="L75" i="11"/>
  <c r="Y74" i="11"/>
  <c r="AF75" i="11"/>
  <c r="AO75" i="11" s="1"/>
  <c r="AG74" i="11"/>
  <c r="V74" i="11" s="1"/>
  <c r="AH74" i="11"/>
  <c r="AI74" i="11" s="1"/>
  <c r="K79" i="11"/>
  <c r="O78" i="11"/>
  <c r="M78" i="11"/>
  <c r="AB169" i="11" l="1"/>
  <c r="AC168" i="11"/>
  <c r="AD168" i="11"/>
  <c r="X168" i="11"/>
  <c r="AP168" i="11"/>
  <c r="P75" i="11"/>
  <c r="L76" i="11"/>
  <c r="N75" i="11"/>
  <c r="Y75" i="11"/>
  <c r="AF76" i="11"/>
  <c r="AO76" i="11" s="1"/>
  <c r="AH75" i="11"/>
  <c r="AI75" i="11" s="1"/>
  <c r="AG75" i="11"/>
  <c r="V75" i="11" s="1"/>
  <c r="K80" i="11"/>
  <c r="O79" i="11"/>
  <c r="M79" i="11"/>
  <c r="W168" i="11" l="1"/>
  <c r="AB170" i="11"/>
  <c r="AD169" i="11"/>
  <c r="W169" i="11" s="1"/>
  <c r="AC169" i="11"/>
  <c r="X169" i="11"/>
  <c r="AP169" i="11"/>
  <c r="L77" i="11"/>
  <c r="Y76" i="11"/>
  <c r="P76" i="11"/>
  <c r="N76" i="11"/>
  <c r="AF77" i="11"/>
  <c r="AO77" i="11" s="1"/>
  <c r="AG76" i="11"/>
  <c r="V76" i="11" s="1"/>
  <c r="AH76" i="11"/>
  <c r="AI76" i="11" s="1"/>
  <c r="K81" i="11"/>
  <c r="M80" i="11"/>
  <c r="O80" i="11"/>
  <c r="AB171" i="11" l="1"/>
  <c r="AD170" i="11"/>
  <c r="W170" i="11" s="1"/>
  <c r="AP170" i="11"/>
  <c r="X170" i="11"/>
  <c r="AC170" i="11"/>
  <c r="AH77" i="11"/>
  <c r="AI77" i="11" s="1"/>
  <c r="AF78" i="11"/>
  <c r="AO78" i="11" s="1"/>
  <c r="AG77" i="11"/>
  <c r="V77" i="11" s="1"/>
  <c r="L78" i="11"/>
  <c r="Y77" i="11"/>
  <c r="N77" i="11"/>
  <c r="P77" i="11"/>
  <c r="K82" i="11"/>
  <c r="M81" i="11"/>
  <c r="O81" i="11"/>
  <c r="AB172" i="11" l="1"/>
  <c r="AC171" i="11"/>
  <c r="AD171" i="11"/>
  <c r="W171" i="11" s="1"/>
  <c r="X171" i="11"/>
  <c r="AP171" i="11"/>
  <c r="L79" i="11"/>
  <c r="P78" i="11"/>
  <c r="Y78" i="11"/>
  <c r="N78" i="11"/>
  <c r="AF79" i="11"/>
  <c r="AO79" i="11" s="1"/>
  <c r="AH78" i="11"/>
  <c r="AI78" i="11" s="1"/>
  <c r="AG78" i="11"/>
  <c r="V78" i="11" s="1"/>
  <c r="K83" i="11"/>
  <c r="M82" i="11"/>
  <c r="O82" i="11"/>
  <c r="AB173" i="11" l="1"/>
  <c r="X172" i="11"/>
  <c r="AP172" i="11"/>
  <c r="AC172" i="11"/>
  <c r="AD172" i="11"/>
  <c r="W172" i="11" s="1"/>
  <c r="AH79" i="11"/>
  <c r="AI79" i="11" s="1"/>
  <c r="AF80" i="11"/>
  <c r="AO80" i="11" s="1"/>
  <c r="AG79" i="11"/>
  <c r="V79" i="11" s="1"/>
  <c r="P79" i="11"/>
  <c r="L80" i="11"/>
  <c r="Y79" i="11"/>
  <c r="N79" i="11"/>
  <c r="K84" i="11"/>
  <c r="O83" i="11"/>
  <c r="M83" i="11"/>
  <c r="X173" i="11" l="1"/>
  <c r="AP173" i="11"/>
  <c r="AB174" i="11"/>
  <c r="AD173" i="11"/>
  <c r="W173" i="11" s="1"/>
  <c r="AC173" i="11"/>
  <c r="N80" i="11"/>
  <c r="P80" i="11"/>
  <c r="L81" i="11"/>
  <c r="Y80" i="11"/>
  <c r="AG80" i="11"/>
  <c r="V80" i="11" s="1"/>
  <c r="AF81" i="11"/>
  <c r="AO81" i="11" s="1"/>
  <c r="AH80" i="11"/>
  <c r="AI80" i="11" s="1"/>
  <c r="K85" i="11"/>
  <c r="O84" i="11"/>
  <c r="M84" i="11"/>
  <c r="AC174" i="11" l="1"/>
  <c r="AP174" i="11"/>
  <c r="AD174" i="11"/>
  <c r="W174" i="11" s="1"/>
  <c r="X174" i="11"/>
  <c r="X2" i="11" s="1"/>
  <c r="P81" i="11"/>
  <c r="Y81" i="11"/>
  <c r="L82" i="11"/>
  <c r="N81" i="11"/>
  <c r="AG81" i="11"/>
  <c r="V81" i="11" s="1"/>
  <c r="AH81" i="11"/>
  <c r="AI81" i="11" s="1"/>
  <c r="AF82" i="11"/>
  <c r="AO82" i="11" s="1"/>
  <c r="K86" i="11"/>
  <c r="M85" i="11"/>
  <c r="O85" i="11"/>
  <c r="L83" i="11" l="1"/>
  <c r="Y82" i="11"/>
  <c r="P82" i="11"/>
  <c r="N82" i="11"/>
  <c r="AH82" i="11"/>
  <c r="AI82" i="11" s="1"/>
  <c r="AF83" i="11"/>
  <c r="AO83" i="11" s="1"/>
  <c r="AG82" i="11"/>
  <c r="V82" i="11" s="1"/>
  <c r="K87" i="11"/>
  <c r="M86" i="11"/>
  <c r="O86" i="11"/>
  <c r="AF84" i="11" l="1"/>
  <c r="AO84" i="11" s="1"/>
  <c r="AG83" i="11"/>
  <c r="V83" i="11" s="1"/>
  <c r="AH83" i="11"/>
  <c r="AI83" i="11" s="1"/>
  <c r="L84" i="11"/>
  <c r="Y83" i="11"/>
  <c r="P83" i="11"/>
  <c r="N83" i="11"/>
  <c r="K88" i="11"/>
  <c r="O87" i="11"/>
  <c r="M87" i="11"/>
  <c r="L85" i="11" l="1"/>
  <c r="Y84" i="11"/>
  <c r="N84" i="11"/>
  <c r="P84" i="11"/>
  <c r="AG84" i="11"/>
  <c r="V84" i="11" s="1"/>
  <c r="AH84" i="11"/>
  <c r="AI84" i="11" s="1"/>
  <c r="AF85" i="11"/>
  <c r="AO85" i="11" s="1"/>
  <c r="M88" i="11"/>
  <c r="K89" i="11"/>
  <c r="O88" i="11"/>
  <c r="AF86" i="11" l="1"/>
  <c r="AO86" i="11" s="1"/>
  <c r="AG85" i="11"/>
  <c r="V85" i="11" s="1"/>
  <c r="AH85" i="11"/>
  <c r="AI85" i="11" s="1"/>
  <c r="N85" i="11"/>
  <c r="Y85" i="11"/>
  <c r="L86" i="11"/>
  <c r="P85" i="11"/>
  <c r="K90" i="11"/>
  <c r="M89" i="11"/>
  <c r="O89" i="11"/>
  <c r="P86" i="11" l="1"/>
  <c r="N86" i="11"/>
  <c r="L87" i="11"/>
  <c r="Y86" i="11"/>
  <c r="AF87" i="11"/>
  <c r="AO87" i="11" s="1"/>
  <c r="AH86" i="11"/>
  <c r="AI86" i="11" s="1"/>
  <c r="AG86" i="11"/>
  <c r="V86" i="11" s="1"/>
  <c r="K91" i="11"/>
  <c r="M90" i="11"/>
  <c r="O90" i="11"/>
  <c r="AF88" i="11" l="1"/>
  <c r="AO88" i="11" s="1"/>
  <c r="AH87" i="11"/>
  <c r="AI87" i="11" s="1"/>
  <c r="AG87" i="11"/>
  <c r="V87" i="11" s="1"/>
  <c r="N87" i="11"/>
  <c r="P87" i="11"/>
  <c r="L88" i="11"/>
  <c r="Y87" i="11"/>
  <c r="K92" i="11"/>
  <c r="O91" i="11"/>
  <c r="M91" i="11"/>
  <c r="L89" i="11" l="1"/>
  <c r="N88" i="11"/>
  <c r="Y88" i="11"/>
  <c r="P88" i="11"/>
  <c r="AH88" i="11"/>
  <c r="AI88" i="11" s="1"/>
  <c r="AF89" i="11"/>
  <c r="AO89" i="11" s="1"/>
  <c r="AG88" i="11"/>
  <c r="V88" i="11" s="1"/>
  <c r="K93" i="11"/>
  <c r="M92" i="11"/>
  <c r="O92" i="11"/>
  <c r="AF90" i="11" l="1"/>
  <c r="AO90" i="11" s="1"/>
  <c r="AH89" i="11"/>
  <c r="AI89" i="11" s="1"/>
  <c r="AG89" i="11"/>
  <c r="V89" i="11" s="1"/>
  <c r="N89" i="11"/>
  <c r="P89" i="11"/>
  <c r="Y89" i="11"/>
  <c r="L90" i="11"/>
  <c r="K94" i="11"/>
  <c r="M93" i="11"/>
  <c r="O93" i="11"/>
  <c r="P90" i="11" l="1"/>
  <c r="Y90" i="11"/>
  <c r="N90" i="11"/>
  <c r="L91" i="11"/>
  <c r="AF91" i="11"/>
  <c r="AO91" i="11" s="1"/>
  <c r="AG90" i="11"/>
  <c r="V90" i="11" s="1"/>
  <c r="AH90" i="11"/>
  <c r="AI90" i="11" s="1"/>
  <c r="K95" i="11"/>
  <c r="M94" i="11"/>
  <c r="O94" i="11"/>
  <c r="P91" i="11" l="1"/>
  <c r="N91" i="11"/>
  <c r="Y91" i="11"/>
  <c r="L92" i="11"/>
  <c r="AH91" i="11"/>
  <c r="AI91" i="11" s="1"/>
  <c r="AF92" i="11"/>
  <c r="AO92" i="11" s="1"/>
  <c r="AG91" i="11"/>
  <c r="V91" i="11" s="1"/>
  <c r="K96" i="11"/>
  <c r="M95" i="11"/>
  <c r="O95" i="11"/>
  <c r="AF93" i="11" l="1"/>
  <c r="AO93" i="11" s="1"/>
  <c r="AG92" i="11"/>
  <c r="V92" i="11" s="1"/>
  <c r="AH92" i="11"/>
  <c r="AI92" i="11" s="1"/>
  <c r="L93" i="11"/>
  <c r="Y92" i="11"/>
  <c r="P92" i="11"/>
  <c r="N92" i="11"/>
  <c r="K97" i="11"/>
  <c r="M96" i="11"/>
  <c r="O96" i="11"/>
  <c r="AH93" i="11" l="1"/>
  <c r="AI93" i="11" s="1"/>
  <c r="AF94" i="11"/>
  <c r="AO94" i="11" s="1"/>
  <c r="AG93" i="11"/>
  <c r="V93" i="11" s="1"/>
  <c r="N93" i="11"/>
  <c r="Y93" i="11"/>
  <c r="P93" i="11"/>
  <c r="L94" i="11"/>
  <c r="K98" i="11"/>
  <c r="M97" i="11"/>
  <c r="O97" i="11"/>
  <c r="L95" i="11" l="1"/>
  <c r="N94" i="11"/>
  <c r="P94" i="11"/>
  <c r="Y94" i="11"/>
  <c r="AF95" i="11"/>
  <c r="AO95" i="11" s="1"/>
  <c r="AH94" i="11"/>
  <c r="AI94" i="11" s="1"/>
  <c r="AG94" i="11"/>
  <c r="V94" i="11" s="1"/>
  <c r="K99" i="11"/>
  <c r="M98" i="11"/>
  <c r="O98" i="11"/>
  <c r="AH95" i="11" l="1"/>
  <c r="AI95" i="11" s="1"/>
  <c r="AF96" i="11"/>
  <c r="AO96" i="11" s="1"/>
  <c r="AG95" i="11"/>
  <c r="V95" i="11" s="1"/>
  <c r="P95" i="11"/>
  <c r="L96" i="11"/>
  <c r="N95" i="11"/>
  <c r="Y95" i="11"/>
  <c r="K100" i="11"/>
  <c r="M99" i="11"/>
  <c r="O99" i="11"/>
  <c r="L97" i="11" l="1"/>
  <c r="Y96" i="11"/>
  <c r="P96" i="11"/>
  <c r="N96" i="11"/>
  <c r="AF97" i="11"/>
  <c r="AO97" i="11" s="1"/>
  <c r="AH96" i="11"/>
  <c r="AI96" i="11" s="1"/>
  <c r="AG96" i="11"/>
  <c r="V96" i="11" s="1"/>
  <c r="K101" i="11"/>
  <c r="M100" i="11"/>
  <c r="O100" i="11"/>
  <c r="AG97" i="11" l="1"/>
  <c r="V97" i="11" s="1"/>
  <c r="AH97" i="11"/>
  <c r="AI97" i="11" s="1"/>
  <c r="AF98" i="11"/>
  <c r="AO98" i="11" s="1"/>
  <c r="N97" i="11"/>
  <c r="P97" i="11"/>
  <c r="Y97" i="11"/>
  <c r="L98" i="11"/>
  <c r="K102" i="11"/>
  <c r="M101" i="11"/>
  <c r="O101" i="11"/>
  <c r="AF99" i="11" l="1"/>
  <c r="AO99" i="11" s="1"/>
  <c r="AH98" i="11"/>
  <c r="AI98" i="11" s="1"/>
  <c r="AG98" i="11"/>
  <c r="V98" i="11" s="1"/>
  <c r="L99" i="11"/>
  <c r="Y98" i="11"/>
  <c r="N98" i="11"/>
  <c r="P98" i="11"/>
  <c r="K103" i="11"/>
  <c r="M102" i="11"/>
  <c r="O102" i="11"/>
  <c r="L100" i="11" l="1"/>
  <c r="Y99" i="11"/>
  <c r="P99" i="11"/>
  <c r="N99" i="11"/>
  <c r="AF100" i="11"/>
  <c r="AO100" i="11" s="1"/>
  <c r="AH99" i="11"/>
  <c r="AI99" i="11" s="1"/>
  <c r="AG99" i="11"/>
  <c r="V99" i="11" s="1"/>
  <c r="K104" i="11"/>
  <c r="O103" i="11"/>
  <c r="M103" i="11"/>
  <c r="AH100" i="11" l="1"/>
  <c r="AI100" i="11" s="1"/>
  <c r="AF101" i="11"/>
  <c r="AO101" i="11" s="1"/>
  <c r="AG100" i="11"/>
  <c r="V100" i="11" s="1"/>
  <c r="Y100" i="11"/>
  <c r="L101" i="11"/>
  <c r="N100" i="11"/>
  <c r="P100" i="11"/>
  <c r="K105" i="11"/>
  <c r="O104" i="11"/>
  <c r="M104" i="11"/>
  <c r="L102" i="11" l="1"/>
  <c r="Y101" i="11"/>
  <c r="P101" i="11"/>
  <c r="N101" i="11"/>
  <c r="AF102" i="11"/>
  <c r="AO102" i="11" s="1"/>
  <c r="AG101" i="11"/>
  <c r="V101" i="11" s="1"/>
  <c r="AH101" i="11"/>
  <c r="AI101" i="11" s="1"/>
  <c r="K106" i="11"/>
  <c r="O105" i="11"/>
  <c r="M105" i="11"/>
  <c r="AG102" i="11" l="1"/>
  <c r="V102" i="11" s="1"/>
  <c r="AF103" i="11"/>
  <c r="AO103" i="11" s="1"/>
  <c r="AH102" i="11"/>
  <c r="AI102" i="11" s="1"/>
  <c r="N102" i="11"/>
  <c r="P102" i="11"/>
  <c r="Y102" i="11"/>
  <c r="L103" i="11"/>
  <c r="K107" i="11"/>
  <c r="M106" i="11"/>
  <c r="O106" i="11"/>
  <c r="Y103" i="11" l="1"/>
  <c r="P103" i="11"/>
  <c r="L104" i="11"/>
  <c r="N103" i="11"/>
  <c r="AH103" i="11"/>
  <c r="AI103" i="11" s="1"/>
  <c r="AG103" i="11"/>
  <c r="V103" i="11" s="1"/>
  <c r="AF104" i="11"/>
  <c r="AO104" i="11" s="1"/>
  <c r="K108" i="11"/>
  <c r="M107" i="11"/>
  <c r="O107" i="11"/>
  <c r="AF105" i="11" l="1"/>
  <c r="AO105" i="11" s="1"/>
  <c r="AH104" i="11"/>
  <c r="AI104" i="11" s="1"/>
  <c r="AG104" i="11"/>
  <c r="V104" i="11" s="1"/>
  <c r="L105" i="11"/>
  <c r="N104" i="11"/>
  <c r="P104" i="11"/>
  <c r="Y104" i="11"/>
  <c r="K109" i="11"/>
  <c r="K110" i="11" s="1"/>
  <c r="M108" i="11"/>
  <c r="O108" i="11"/>
  <c r="M110" i="11" l="1"/>
  <c r="O110" i="11"/>
  <c r="K111" i="11"/>
  <c r="Y105" i="11"/>
  <c r="L106" i="11"/>
  <c r="P105" i="11"/>
  <c r="N105" i="11"/>
  <c r="AF106" i="11"/>
  <c r="AO106" i="11" s="1"/>
  <c r="AH105" i="11"/>
  <c r="AI105" i="11" s="1"/>
  <c r="AG105" i="11"/>
  <c r="V105" i="11" s="1"/>
  <c r="O109" i="11"/>
  <c r="M109" i="11"/>
  <c r="AF107" i="11" l="1"/>
  <c r="AO107" i="11" s="1"/>
  <c r="AH106" i="11"/>
  <c r="AI106" i="11" s="1"/>
  <c r="AG106" i="11"/>
  <c r="V106" i="11" s="1"/>
  <c r="K112" i="11"/>
  <c r="M111" i="11"/>
  <c r="O111" i="11"/>
  <c r="L107" i="11"/>
  <c r="P106" i="11"/>
  <c r="N106" i="11"/>
  <c r="Y106" i="11"/>
  <c r="L108" i="11" l="1"/>
  <c r="Y107" i="11"/>
  <c r="N107" i="11"/>
  <c r="P107" i="11"/>
  <c r="M112" i="11"/>
  <c r="K113" i="11"/>
  <c r="O112" i="11"/>
  <c r="AG107" i="11"/>
  <c r="V107" i="11" s="1"/>
  <c r="AF108" i="11"/>
  <c r="AO108" i="11" s="1"/>
  <c r="AH107" i="11"/>
  <c r="AI107" i="11" s="1"/>
  <c r="K114" i="11" l="1"/>
  <c r="O113" i="11"/>
  <c r="M113" i="11"/>
  <c r="AF109" i="11"/>
  <c r="AO109" i="11" s="1"/>
  <c r="AH108" i="11"/>
  <c r="AI108" i="11" s="1"/>
  <c r="AG108" i="11"/>
  <c r="V108" i="11" s="1"/>
  <c r="N108" i="11"/>
  <c r="L109" i="11"/>
  <c r="Y108" i="11"/>
  <c r="P108" i="11"/>
  <c r="AF110" i="11" l="1"/>
  <c r="AO110" i="11" s="1"/>
  <c r="AG109" i="11"/>
  <c r="V109" i="11" s="1"/>
  <c r="AH109" i="11"/>
  <c r="AI109" i="11" s="1"/>
  <c r="L110" i="11"/>
  <c r="Y109" i="11"/>
  <c r="N109" i="11"/>
  <c r="P109" i="11"/>
  <c r="K115" i="11"/>
  <c r="M114" i="11"/>
  <c r="O114" i="11"/>
  <c r="L111" i="11" l="1"/>
  <c r="Y110" i="11"/>
  <c r="N110" i="11"/>
  <c r="P110" i="11"/>
  <c r="M115" i="11"/>
  <c r="K116" i="11"/>
  <c r="O115" i="11"/>
  <c r="AH110" i="11"/>
  <c r="AI110" i="11" s="1"/>
  <c r="AF111" i="11"/>
  <c r="AO111" i="11" s="1"/>
  <c r="AG110" i="11"/>
  <c r="V110" i="11" s="1"/>
  <c r="M116" i="11" l="1"/>
  <c r="O116" i="11"/>
  <c r="K117" i="11"/>
  <c r="AG111" i="11"/>
  <c r="V111" i="11" s="1"/>
  <c r="AF112" i="11"/>
  <c r="AO112" i="11" s="1"/>
  <c r="AH111" i="11"/>
  <c r="AI111" i="11" s="1"/>
  <c r="Y111" i="11"/>
  <c r="N111" i="11"/>
  <c r="L112" i="11"/>
  <c r="P111" i="11"/>
  <c r="K118" i="11" l="1"/>
  <c r="O117" i="11"/>
  <c r="M117" i="11"/>
  <c r="AF113" i="11"/>
  <c r="AO113" i="11" s="1"/>
  <c r="AG112" i="11"/>
  <c r="V112" i="11" s="1"/>
  <c r="AH112" i="11"/>
  <c r="AI112" i="11" s="1"/>
  <c r="L113" i="11"/>
  <c r="N112" i="11"/>
  <c r="Y112" i="11"/>
  <c r="P112" i="11"/>
  <c r="L114" i="11" l="1"/>
  <c r="N113" i="11"/>
  <c r="P113" i="11"/>
  <c r="Y113" i="11"/>
  <c r="AF114" i="11"/>
  <c r="AO114" i="11" s="1"/>
  <c r="AH113" i="11"/>
  <c r="AI113" i="11" s="1"/>
  <c r="AG113" i="11"/>
  <c r="V113" i="11" s="1"/>
  <c r="O118" i="11"/>
  <c r="K119" i="11"/>
  <c r="M118" i="11"/>
  <c r="AF115" i="11" l="1"/>
  <c r="AO115" i="11" s="1"/>
  <c r="AH114" i="11"/>
  <c r="AI114" i="11" s="1"/>
  <c r="AG114" i="11"/>
  <c r="V114" i="11" s="1"/>
  <c r="K120" i="11"/>
  <c r="M119" i="11"/>
  <c r="O119" i="11"/>
  <c r="L115" i="11"/>
  <c r="Y114" i="11"/>
  <c r="N114" i="11"/>
  <c r="P114" i="11"/>
  <c r="L116" i="11" l="1"/>
  <c r="Y115" i="11"/>
  <c r="P115" i="11"/>
  <c r="N115" i="11"/>
  <c r="O120" i="11"/>
  <c r="M120" i="11"/>
  <c r="K121" i="11"/>
  <c r="AF116" i="11"/>
  <c r="AO116" i="11" s="1"/>
  <c r="AG115" i="11"/>
  <c r="V115" i="11" s="1"/>
  <c r="AH115" i="11"/>
  <c r="AI115" i="11" s="1"/>
  <c r="AF117" i="11" l="1"/>
  <c r="AO117" i="11" s="1"/>
  <c r="AG116" i="11"/>
  <c r="V116" i="11" s="1"/>
  <c r="AH116" i="11"/>
  <c r="AI116" i="11" s="1"/>
  <c r="K122" i="11"/>
  <c r="O121" i="11"/>
  <c r="M121" i="11"/>
  <c r="L117" i="11"/>
  <c r="P116" i="11"/>
  <c r="Y116" i="11"/>
  <c r="N116" i="11"/>
  <c r="L118" i="11" l="1"/>
  <c r="Y117" i="11"/>
  <c r="N117" i="11"/>
  <c r="P117" i="11"/>
  <c r="O122" i="11"/>
  <c r="K123" i="11"/>
  <c r="M122" i="11"/>
  <c r="AF118" i="11"/>
  <c r="AO118" i="11" s="1"/>
  <c r="AG117" i="11"/>
  <c r="V117" i="11" s="1"/>
  <c r="AH117" i="11"/>
  <c r="AI117" i="11" s="1"/>
  <c r="AH118" i="11" l="1"/>
  <c r="AI118" i="11" s="1"/>
  <c r="AG118" i="11"/>
  <c r="V118" i="11" s="1"/>
  <c r="AF119" i="11"/>
  <c r="AO119" i="11" s="1"/>
  <c r="M123" i="11"/>
  <c r="K124" i="11"/>
  <c r="O123" i="11"/>
  <c r="Y118" i="11"/>
  <c r="N118" i="11"/>
  <c r="P118" i="11"/>
  <c r="L119" i="11"/>
  <c r="AG119" i="11" l="1"/>
  <c r="V119" i="11" s="1"/>
  <c r="AH119" i="11"/>
  <c r="AI119" i="11" s="1"/>
  <c r="AF120" i="11"/>
  <c r="AO120" i="11" s="1"/>
  <c r="O124" i="11"/>
  <c r="K125" i="11"/>
  <c r="M124" i="11"/>
  <c r="P119" i="11"/>
  <c r="Y119" i="11"/>
  <c r="L120" i="11"/>
  <c r="N119" i="11"/>
  <c r="K126" i="11" l="1"/>
  <c r="M125" i="11"/>
  <c r="O125" i="11"/>
  <c r="N120" i="11"/>
  <c r="P120" i="11"/>
  <c r="L121" i="11"/>
  <c r="Y120" i="11"/>
  <c r="AG120" i="11"/>
  <c r="V120" i="11" s="1"/>
  <c r="AF121" i="11"/>
  <c r="AO121" i="11" s="1"/>
  <c r="AH120" i="11"/>
  <c r="AI120" i="11" s="1"/>
  <c r="N121" i="11" l="1"/>
  <c r="P121" i="11"/>
  <c r="L122" i="11"/>
  <c r="Y121" i="11"/>
  <c r="AH121" i="11"/>
  <c r="AI121" i="11" s="1"/>
  <c r="AG121" i="11"/>
  <c r="V121" i="11" s="1"/>
  <c r="AF122" i="11"/>
  <c r="AO122" i="11" s="1"/>
  <c r="K127" i="11"/>
  <c r="M126" i="11"/>
  <c r="O126" i="11"/>
  <c r="AF123" i="11" l="1"/>
  <c r="AO123" i="11" s="1"/>
  <c r="AH122" i="11"/>
  <c r="AI122" i="11" s="1"/>
  <c r="AG122" i="11"/>
  <c r="V122" i="11" s="1"/>
  <c r="K128" i="11"/>
  <c r="O127" i="11"/>
  <c r="M127" i="11"/>
  <c r="L123" i="11"/>
  <c r="N122" i="11"/>
  <c r="P122" i="11"/>
  <c r="Y122" i="11"/>
  <c r="Y123" i="11" l="1"/>
  <c r="N123" i="11"/>
  <c r="L124" i="11"/>
  <c r="P123" i="11"/>
  <c r="K129" i="11"/>
  <c r="O128" i="11"/>
  <c r="M128" i="11"/>
  <c r="AF124" i="11"/>
  <c r="AO124" i="11" s="1"/>
  <c r="AG123" i="11"/>
  <c r="V123" i="11" s="1"/>
  <c r="AH123" i="11"/>
  <c r="AI123" i="11" s="1"/>
  <c r="AF125" i="11" l="1"/>
  <c r="AO125" i="11" s="1"/>
  <c r="AG124" i="11"/>
  <c r="V124" i="11" s="1"/>
  <c r="AH124" i="11"/>
  <c r="AI124" i="11" s="1"/>
  <c r="K130" i="11"/>
  <c r="O129" i="11"/>
  <c r="M129" i="11"/>
  <c r="L125" i="11"/>
  <c r="N124" i="11"/>
  <c r="P124" i="11"/>
  <c r="Y124" i="11"/>
  <c r="AF126" i="11" l="1"/>
  <c r="AO126" i="11" s="1"/>
  <c r="AH125" i="11"/>
  <c r="AI125" i="11" s="1"/>
  <c r="AG125" i="11"/>
  <c r="V125" i="11" s="1"/>
  <c r="Y125" i="11"/>
  <c r="P125" i="11"/>
  <c r="N125" i="11"/>
  <c r="L126" i="11"/>
  <c r="K131" i="11"/>
  <c r="M130" i="11"/>
  <c r="O130" i="11"/>
  <c r="L127" i="11" l="1"/>
  <c r="Y126" i="11"/>
  <c r="N126" i="11"/>
  <c r="P126" i="11"/>
  <c r="M131" i="11"/>
  <c r="K132" i="11"/>
  <c r="O131" i="11"/>
  <c r="AF127" i="11"/>
  <c r="AO127" i="11" s="1"/>
  <c r="AH126" i="11"/>
  <c r="AI126" i="11" s="1"/>
  <c r="AG126" i="11"/>
  <c r="V126" i="11" s="1"/>
  <c r="AH127" i="11" l="1"/>
  <c r="AI127" i="11" s="1"/>
  <c r="AF128" i="11"/>
  <c r="AO128" i="11" s="1"/>
  <c r="AG127" i="11"/>
  <c r="V127" i="11" s="1"/>
  <c r="M132" i="11"/>
  <c r="O132" i="11"/>
  <c r="K133" i="11"/>
  <c r="L128" i="11"/>
  <c r="Y127" i="11"/>
  <c r="P127" i="11"/>
  <c r="N127" i="11"/>
  <c r="O133" i="11" l="1"/>
  <c r="M133" i="11"/>
  <c r="K134" i="11"/>
  <c r="N128" i="11"/>
  <c r="P128" i="11"/>
  <c r="L129" i="11"/>
  <c r="Y128" i="11"/>
  <c r="AH128" i="11"/>
  <c r="AI128" i="11" s="1"/>
  <c r="AG128" i="11"/>
  <c r="V128" i="11" s="1"/>
  <c r="AF129" i="11"/>
  <c r="AO129" i="11" s="1"/>
  <c r="P129" i="11" l="1"/>
  <c r="N129" i="11"/>
  <c r="L130" i="11"/>
  <c r="Y129" i="11"/>
  <c r="O134" i="11"/>
  <c r="M134" i="11"/>
  <c r="K135" i="11"/>
  <c r="K136" i="11" s="1"/>
  <c r="K137" i="11" s="1"/>
  <c r="AG129" i="11"/>
  <c r="V129" i="11" s="1"/>
  <c r="AF130" i="11"/>
  <c r="AO130" i="11" s="1"/>
  <c r="AH129" i="11"/>
  <c r="AI129" i="11" s="1"/>
  <c r="K138" i="11" l="1"/>
  <c r="M137" i="11"/>
  <c r="O137" i="11"/>
  <c r="M136" i="11"/>
  <c r="O136" i="11"/>
  <c r="AF131" i="11"/>
  <c r="AO131" i="11" s="1"/>
  <c r="AG130" i="11"/>
  <c r="V130" i="11" s="1"/>
  <c r="AH130" i="11"/>
  <c r="AI130" i="11" s="1"/>
  <c r="Y130" i="11"/>
  <c r="P130" i="11"/>
  <c r="L131" i="11"/>
  <c r="N130" i="11"/>
  <c r="O135" i="11"/>
  <c r="M135" i="11"/>
  <c r="K139" i="11" l="1"/>
  <c r="O138" i="11"/>
  <c r="M138" i="11"/>
  <c r="Y131" i="11"/>
  <c r="P131" i="11"/>
  <c r="L132" i="11"/>
  <c r="N131" i="11"/>
  <c r="AH131" i="11"/>
  <c r="AI131" i="11" s="1"/>
  <c r="AG131" i="11"/>
  <c r="V131" i="11" s="1"/>
  <c r="AF132" i="11"/>
  <c r="AO132" i="11" s="1"/>
  <c r="K140" i="11" l="1"/>
  <c r="O139" i="11"/>
  <c r="M139" i="11"/>
  <c r="AH132" i="11"/>
  <c r="AI132" i="11" s="1"/>
  <c r="AF133" i="11"/>
  <c r="AO133" i="11" s="1"/>
  <c r="AG132" i="11"/>
  <c r="V132" i="11" s="1"/>
  <c r="P132" i="11"/>
  <c r="Y132" i="11"/>
  <c r="L133" i="11"/>
  <c r="N132" i="11"/>
  <c r="K141" i="11" l="1"/>
  <c r="M140" i="11"/>
  <c r="O140" i="11"/>
  <c r="AH133" i="11"/>
  <c r="AI133" i="11" s="1"/>
  <c r="AF134" i="11"/>
  <c r="AO134" i="11" s="1"/>
  <c r="AG133" i="11"/>
  <c r="V133" i="11" s="1"/>
  <c r="Y133" i="11"/>
  <c r="N133" i="11"/>
  <c r="P133" i="11"/>
  <c r="L134" i="11"/>
  <c r="K142" i="11" l="1"/>
  <c r="O141" i="11"/>
  <c r="M141" i="11"/>
  <c r="L135" i="11"/>
  <c r="L136" i="11" s="1"/>
  <c r="Y134" i="11"/>
  <c r="N134" i="11"/>
  <c r="P134" i="11"/>
  <c r="AF135" i="11"/>
  <c r="AH134" i="11"/>
  <c r="AI134" i="11" s="1"/>
  <c r="AG134" i="11"/>
  <c r="V134" i="11" s="1"/>
  <c r="AF136" i="11" l="1"/>
  <c r="AO136" i="11" s="1"/>
  <c r="AO135" i="11"/>
  <c r="K143" i="11"/>
  <c r="K144" i="11" s="1"/>
  <c r="M142" i="11"/>
  <c r="O142" i="11"/>
  <c r="AF137" i="11"/>
  <c r="AO137" i="11" s="1"/>
  <c r="AG136" i="11"/>
  <c r="V136" i="11" s="1"/>
  <c r="AH136" i="11"/>
  <c r="AI136" i="11" s="1"/>
  <c r="L137" i="11"/>
  <c r="N136" i="11"/>
  <c r="Y136" i="11"/>
  <c r="P136" i="11"/>
  <c r="AG135" i="11"/>
  <c r="V135" i="11" s="1"/>
  <c r="AH135" i="11"/>
  <c r="AI135" i="11" s="1"/>
  <c r="P135" i="11"/>
  <c r="N135" i="11"/>
  <c r="Y135" i="11"/>
  <c r="K145" i="11" l="1"/>
  <c r="M144" i="11"/>
  <c r="O144" i="11"/>
  <c r="M143" i="11"/>
  <c r="O143" i="11"/>
  <c r="N137" i="11"/>
  <c r="L138" i="11"/>
  <c r="Y137" i="11"/>
  <c r="P137" i="11"/>
  <c r="AG137" i="11"/>
  <c r="V137" i="11" s="1"/>
  <c r="AH137" i="11"/>
  <c r="AI137" i="11" s="1"/>
  <c r="AF138" i="11"/>
  <c r="AO138" i="11" s="1"/>
  <c r="K146" i="11" l="1"/>
  <c r="O145" i="11"/>
  <c r="M145" i="11"/>
  <c r="AF139" i="11"/>
  <c r="AO139" i="11" s="1"/>
  <c r="AH138" i="11"/>
  <c r="AI138" i="11" s="1"/>
  <c r="AG138" i="11"/>
  <c r="V138" i="11" s="1"/>
  <c r="L139" i="11"/>
  <c r="N138" i="11"/>
  <c r="P138" i="11"/>
  <c r="Y138" i="11"/>
  <c r="K147" i="11" l="1"/>
  <c r="M146" i="11"/>
  <c r="O146" i="11"/>
  <c r="N139" i="11"/>
  <c r="L140" i="11"/>
  <c r="L141" i="11" s="1"/>
  <c r="P139" i="11"/>
  <c r="Y139" i="11"/>
  <c r="AG139" i="11"/>
  <c r="V139" i="11" s="1"/>
  <c r="AH139" i="11"/>
  <c r="AI139" i="11" s="1"/>
  <c r="AF140" i="11"/>
  <c r="AF141" i="11" l="1"/>
  <c r="AO141" i="11" s="1"/>
  <c r="AO140" i="11"/>
  <c r="K148" i="11"/>
  <c r="O147" i="11"/>
  <c r="M147" i="11"/>
  <c r="AF142" i="11"/>
  <c r="AO142" i="11" s="1"/>
  <c r="AG141" i="11"/>
  <c r="V141" i="11" s="1"/>
  <c r="AH141" i="11"/>
  <c r="AI141" i="11" s="1"/>
  <c r="L142" i="11"/>
  <c r="Y141" i="11"/>
  <c r="N141" i="11"/>
  <c r="P141" i="11"/>
  <c r="AG140" i="11"/>
  <c r="V140" i="11" s="1"/>
  <c r="AH140" i="11"/>
  <c r="AI140" i="11" s="1"/>
  <c r="Y140" i="11"/>
  <c r="N140" i="11"/>
  <c r="P140" i="11"/>
  <c r="K149" i="11" l="1"/>
  <c r="O148" i="11"/>
  <c r="M148" i="11"/>
  <c r="P142" i="11"/>
  <c r="L143" i="11"/>
  <c r="L144" i="11" s="1"/>
  <c r="Y142" i="11"/>
  <c r="N142" i="11"/>
  <c r="AH142" i="11"/>
  <c r="AI142" i="11" s="1"/>
  <c r="AG142" i="11"/>
  <c r="V142" i="11" s="1"/>
  <c r="AF143" i="11"/>
  <c r="AF144" i="11" l="1"/>
  <c r="AO144" i="11" s="1"/>
  <c r="AO143" i="11"/>
  <c r="N144" i="11"/>
  <c r="L145" i="11"/>
  <c r="P144" i="11"/>
  <c r="Y144" i="11"/>
  <c r="O149" i="11"/>
  <c r="K150" i="1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M149" i="11"/>
  <c r="AF145" i="11"/>
  <c r="AO145" i="11" s="1"/>
  <c r="AG144" i="11"/>
  <c r="V144" i="11" s="1"/>
  <c r="AH144" i="11"/>
  <c r="AI144" i="11" s="1"/>
  <c r="AH143" i="11"/>
  <c r="AI143" i="11" s="1"/>
  <c r="AG143" i="11"/>
  <c r="V143" i="11" s="1"/>
  <c r="Y143" i="11"/>
  <c r="N143" i="11"/>
  <c r="P143" i="11"/>
  <c r="O173" i="11" l="1"/>
  <c r="M173" i="11"/>
  <c r="K174" i="11"/>
  <c r="K175" i="11" s="1"/>
  <c r="K176" i="11" s="1"/>
  <c r="K177" i="11" s="1"/>
  <c r="K178" i="11" s="1"/>
  <c r="K179" i="11" s="1"/>
  <c r="K180" i="11" s="1"/>
  <c r="K181" i="11" s="1"/>
  <c r="M172" i="11"/>
  <c r="O172" i="11"/>
  <c r="O171" i="11"/>
  <c r="M171" i="11"/>
  <c r="M170" i="11"/>
  <c r="O170" i="11"/>
  <c r="M169" i="11"/>
  <c r="O169" i="11"/>
  <c r="M168" i="11"/>
  <c r="O168" i="11"/>
  <c r="M167" i="11"/>
  <c r="O167" i="11"/>
  <c r="O166" i="11"/>
  <c r="M166" i="11"/>
  <c r="M165" i="11"/>
  <c r="O165" i="11"/>
  <c r="M164" i="11"/>
  <c r="O164" i="11"/>
  <c r="O163" i="11"/>
  <c r="M163" i="11"/>
  <c r="M162" i="11"/>
  <c r="O162" i="11"/>
  <c r="O161" i="11"/>
  <c r="M161" i="11"/>
  <c r="O160" i="11"/>
  <c r="M160" i="11"/>
  <c r="O159" i="11"/>
  <c r="M159" i="11"/>
  <c r="M158" i="11"/>
  <c r="O158" i="11"/>
  <c r="L146" i="11"/>
  <c r="N145" i="11"/>
  <c r="Y145" i="11"/>
  <c r="P145" i="11"/>
  <c r="M157" i="11"/>
  <c r="O157" i="11"/>
  <c r="M156" i="11"/>
  <c r="O156" i="11"/>
  <c r="M155" i="11"/>
  <c r="O155" i="11"/>
  <c r="M154" i="11"/>
  <c r="O154" i="11"/>
  <c r="O153" i="11"/>
  <c r="M153" i="11"/>
  <c r="M152" i="11"/>
  <c r="O152" i="11"/>
  <c r="O151" i="11"/>
  <c r="M151" i="11"/>
  <c r="M150" i="11"/>
  <c r="O150" i="11"/>
  <c r="AF146" i="11"/>
  <c r="AO146" i="11" s="1"/>
  <c r="AH145" i="11"/>
  <c r="AI145" i="11" s="1"/>
  <c r="AG145" i="11"/>
  <c r="V145" i="11" s="1"/>
  <c r="K182" i="11" l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M181" i="11"/>
  <c r="O181" i="11"/>
  <c r="M180" i="11"/>
  <c r="O180" i="11"/>
  <c r="M179" i="11"/>
  <c r="O179" i="11"/>
  <c r="O178" i="11"/>
  <c r="M178" i="11"/>
  <c r="M177" i="11"/>
  <c r="O177" i="11"/>
  <c r="M176" i="11"/>
  <c r="O176" i="11"/>
  <c r="M175" i="11"/>
  <c r="O175" i="11"/>
  <c r="M174" i="11"/>
  <c r="O174" i="11"/>
  <c r="Y146" i="11"/>
  <c r="L147" i="11"/>
  <c r="P146" i="11"/>
  <c r="N146" i="11"/>
  <c r="AF147" i="11"/>
  <c r="AH146" i="11"/>
  <c r="AI146" i="11" s="1"/>
  <c r="AG146" i="11"/>
  <c r="V146" i="11" s="1"/>
  <c r="M197" i="11" l="1"/>
  <c r="O197" i="11"/>
  <c r="K198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O196" i="11"/>
  <c r="M196" i="11"/>
  <c r="M195" i="11"/>
  <c r="O195" i="11"/>
  <c r="O194" i="11"/>
  <c r="M194" i="11"/>
  <c r="M193" i="11"/>
  <c r="O193" i="11"/>
  <c r="M192" i="11"/>
  <c r="O192" i="11"/>
  <c r="O191" i="11"/>
  <c r="M191" i="11"/>
  <c r="M190" i="11"/>
  <c r="O190" i="11"/>
  <c r="M189" i="11"/>
  <c r="O189" i="11"/>
  <c r="O188" i="11"/>
  <c r="M188" i="11"/>
  <c r="M187" i="11"/>
  <c r="O187" i="11"/>
  <c r="M186" i="11"/>
  <c r="O186" i="11"/>
  <c r="M185" i="11"/>
  <c r="O185" i="11"/>
  <c r="M184" i="11"/>
  <c r="O184" i="11"/>
  <c r="M183" i="11"/>
  <c r="O183" i="11"/>
  <c r="O182" i="11"/>
  <c r="M182" i="11"/>
  <c r="AF148" i="11"/>
  <c r="AO148" i="11" s="1"/>
  <c r="AO147" i="11"/>
  <c r="AG148" i="11"/>
  <c r="AF149" i="11"/>
  <c r="AO149" i="11" s="1"/>
  <c r="Y147" i="11"/>
  <c r="N147" i="11"/>
  <c r="P147" i="11"/>
  <c r="L148" i="11"/>
  <c r="AH147" i="11"/>
  <c r="AI147" i="11" s="1"/>
  <c r="AG147" i="11"/>
  <c r="V147" i="11" s="1"/>
  <c r="K211" i="11" l="1"/>
  <c r="K212" i="11" s="1"/>
  <c r="K213" i="11" s="1"/>
  <c r="K214" i="11" s="1"/>
  <c r="K215" i="11" s="1"/>
  <c r="K216" i="11" s="1"/>
  <c r="K217" i="11" s="1"/>
  <c r="K218" i="11" s="1"/>
  <c r="K219" i="11" s="1"/>
  <c r="K220" i="11" s="1"/>
  <c r="K221" i="11" s="1"/>
  <c r="M210" i="11"/>
  <c r="O210" i="11"/>
  <c r="O209" i="11"/>
  <c r="M209" i="11"/>
  <c r="M208" i="11"/>
  <c r="O208" i="11"/>
  <c r="M207" i="11"/>
  <c r="O207" i="11"/>
  <c r="O206" i="11"/>
  <c r="M206" i="11"/>
  <c r="O205" i="11"/>
  <c r="M205" i="11"/>
  <c r="O204" i="11"/>
  <c r="M204" i="11"/>
  <c r="O203" i="11"/>
  <c r="M203" i="11"/>
  <c r="O202" i="11"/>
  <c r="M202" i="11"/>
  <c r="M201" i="11"/>
  <c r="O201" i="11"/>
  <c r="O200" i="11"/>
  <c r="M200" i="11"/>
  <c r="M199" i="11"/>
  <c r="O199" i="11"/>
  <c r="M198" i="11"/>
  <c r="O198" i="11"/>
  <c r="L149" i="11"/>
  <c r="Y148" i="11"/>
  <c r="P148" i="11"/>
  <c r="N148" i="11"/>
  <c r="AG149" i="11"/>
  <c r="V149" i="11" s="1"/>
  <c r="AH149" i="11"/>
  <c r="AI149" i="11" s="1"/>
  <c r="AF150" i="11"/>
  <c r="AO150" i="11" s="1"/>
  <c r="V148" i="11"/>
  <c r="AH148" i="11"/>
  <c r="AI148" i="11" s="1"/>
  <c r="K222" i="11" l="1"/>
  <c r="K223" i="11" s="1"/>
  <c r="K224" i="11" s="1"/>
  <c r="O221" i="11"/>
  <c r="M221" i="11"/>
  <c r="M220" i="11"/>
  <c r="O220" i="11"/>
  <c r="M219" i="11"/>
  <c r="O219" i="11"/>
  <c r="M218" i="11"/>
  <c r="O218" i="11"/>
  <c r="M217" i="11"/>
  <c r="O217" i="11"/>
  <c r="M216" i="11"/>
  <c r="O216" i="11"/>
  <c r="M215" i="11"/>
  <c r="O215" i="11"/>
  <c r="O214" i="11"/>
  <c r="M214" i="11"/>
  <c r="M213" i="11"/>
  <c r="O213" i="11"/>
  <c r="M212" i="11"/>
  <c r="O212" i="11"/>
  <c r="O211" i="11"/>
  <c r="M211" i="11"/>
  <c r="AH150" i="11"/>
  <c r="AI150" i="11" s="1"/>
  <c r="AG150" i="11"/>
  <c r="V150" i="11" s="1"/>
  <c r="AF151" i="11"/>
  <c r="AO151" i="11" s="1"/>
  <c r="P149" i="11"/>
  <c r="L150" i="11"/>
  <c r="Y149" i="11"/>
  <c r="N149" i="11"/>
  <c r="M224" i="11" l="1"/>
  <c r="O224" i="11"/>
  <c r="M223" i="11"/>
  <c r="O223" i="11"/>
  <c r="M222" i="11"/>
  <c r="O222" i="11"/>
  <c r="P150" i="11"/>
  <c r="Y150" i="11"/>
  <c r="N150" i="11"/>
  <c r="L151" i="11"/>
  <c r="AF152" i="11"/>
  <c r="AO152" i="11" s="1"/>
  <c r="AG151" i="11"/>
  <c r="V151" i="11" s="1"/>
  <c r="AH151" i="11"/>
  <c r="AI151" i="11" s="1"/>
  <c r="L152" i="11" l="1"/>
  <c r="Y151" i="11"/>
  <c r="P151" i="11"/>
  <c r="N151" i="11"/>
  <c r="AG152" i="11"/>
  <c r="V152" i="11" s="1"/>
  <c r="AH152" i="11"/>
  <c r="AI152" i="11" s="1"/>
  <c r="AF153" i="11"/>
  <c r="AO153" i="11" s="1"/>
  <c r="AF154" i="11" l="1"/>
  <c r="AO154" i="11" s="1"/>
  <c r="AH153" i="11"/>
  <c r="AI153" i="11" s="1"/>
  <c r="AG153" i="11"/>
  <c r="V153" i="11" s="1"/>
  <c r="P152" i="11"/>
  <c r="L153" i="11"/>
  <c r="Y152" i="11"/>
  <c r="N152" i="11"/>
  <c r="P153" i="11" l="1"/>
  <c r="Y153" i="11"/>
  <c r="N153" i="11"/>
  <c r="L154" i="11"/>
  <c r="AH154" i="11"/>
  <c r="AI154" i="11" s="1"/>
  <c r="AG154" i="11"/>
  <c r="V154" i="11" s="1"/>
  <c r="AF155" i="11"/>
  <c r="AO155" i="11" s="1"/>
  <c r="AH155" i="11" l="1"/>
  <c r="AI155" i="11" s="1"/>
  <c r="AG155" i="11"/>
  <c r="V155" i="11" s="1"/>
  <c r="AF156" i="11"/>
  <c r="AO156" i="11" s="1"/>
  <c r="Y154" i="11"/>
  <c r="N154" i="11"/>
  <c r="P154" i="11"/>
  <c r="L155" i="11"/>
  <c r="Y155" i="11" l="1"/>
  <c r="L156" i="11"/>
  <c r="P155" i="11"/>
  <c r="N155" i="11"/>
  <c r="AH156" i="11"/>
  <c r="AI156" i="11" s="1"/>
  <c r="AG156" i="11"/>
  <c r="V156" i="11" s="1"/>
  <c r="AF157" i="11"/>
  <c r="AO157" i="11" s="1"/>
  <c r="AF158" i="11" l="1"/>
  <c r="AH157" i="11"/>
  <c r="AI157" i="11" s="1"/>
  <c r="AG157" i="11"/>
  <c r="V157" i="11" s="1"/>
  <c r="Y156" i="11"/>
  <c r="P156" i="11"/>
  <c r="N156" i="11"/>
  <c r="L157" i="11"/>
  <c r="AF159" i="11" l="1"/>
  <c r="AO159" i="11" s="1"/>
  <c r="AO158" i="11"/>
  <c r="AF160" i="11"/>
  <c r="AO160" i="11" s="1"/>
  <c r="AH159" i="11"/>
  <c r="AI159" i="11" s="1"/>
  <c r="AG159" i="11"/>
  <c r="V159" i="11" s="1"/>
  <c r="Y157" i="11"/>
  <c r="L158" i="11"/>
  <c r="L159" i="11" s="1"/>
  <c r="P157" i="11"/>
  <c r="N157" i="11"/>
  <c r="AH158" i="11"/>
  <c r="AI158" i="11" s="1"/>
  <c r="AG158" i="11"/>
  <c r="V158" i="11" s="1"/>
  <c r="L160" i="11" l="1"/>
  <c r="Y159" i="11"/>
  <c r="P159" i="11"/>
  <c r="N159" i="11"/>
  <c r="AF161" i="11"/>
  <c r="AO161" i="11" s="1"/>
  <c r="AG160" i="11"/>
  <c r="V160" i="11" s="1"/>
  <c r="AH160" i="11"/>
  <c r="AI160" i="11" s="1"/>
  <c r="Y158" i="11"/>
  <c r="P158" i="11"/>
  <c r="N158" i="11"/>
  <c r="AH161" i="11" l="1"/>
  <c r="AI161" i="11" s="1"/>
  <c r="AG161" i="11"/>
  <c r="V161" i="11" s="1"/>
  <c r="AF162" i="11"/>
  <c r="AO162" i="11" s="1"/>
  <c r="L161" i="11"/>
  <c r="N160" i="11"/>
  <c r="P160" i="11"/>
  <c r="Y160" i="11"/>
  <c r="AF163" i="11" l="1"/>
  <c r="AO163" i="11" s="1"/>
  <c r="AG162" i="11"/>
  <c r="V162" i="11" s="1"/>
  <c r="AH162" i="11"/>
  <c r="AI162" i="11" s="1"/>
  <c r="P161" i="11"/>
  <c r="Y161" i="11"/>
  <c r="N161" i="11"/>
  <c r="L162" i="11"/>
  <c r="L163" i="11" l="1"/>
  <c r="Y162" i="11"/>
  <c r="N162" i="11"/>
  <c r="P162" i="11"/>
  <c r="AG163" i="11"/>
  <c r="V163" i="11" s="1"/>
  <c r="AH163" i="11"/>
  <c r="AI163" i="11" s="1"/>
  <c r="AF164" i="11"/>
  <c r="AF165" i="11" l="1"/>
  <c r="AO164" i="11"/>
  <c r="AG164" i="11"/>
  <c r="V164" i="11" s="1"/>
  <c r="AH164" i="11"/>
  <c r="AI164" i="11" s="1"/>
  <c r="Y163" i="11"/>
  <c r="N163" i="11"/>
  <c r="P163" i="11"/>
  <c r="L164" i="11"/>
  <c r="L165" i="11" s="1"/>
  <c r="P165" i="11" l="1"/>
  <c r="L166" i="11"/>
  <c r="Y165" i="11"/>
  <c r="N165" i="11"/>
  <c r="AH165" i="11"/>
  <c r="AI165" i="11" s="1"/>
  <c r="AG165" i="11"/>
  <c r="V165" i="11" s="1"/>
  <c r="AO165" i="11"/>
  <c r="AF166" i="11"/>
  <c r="Y164" i="11"/>
  <c r="N164" i="11"/>
  <c r="P164" i="11"/>
  <c r="AH166" i="11" l="1"/>
  <c r="AI166" i="11" s="1"/>
  <c r="AO166" i="11"/>
  <c r="AG166" i="11"/>
  <c r="V166" i="11" s="1"/>
  <c r="AF167" i="11"/>
  <c r="N166" i="11"/>
  <c r="L167" i="11"/>
  <c r="Y166" i="11"/>
  <c r="P166" i="11"/>
  <c r="L168" i="11" l="1"/>
  <c r="N167" i="11"/>
  <c r="P167" i="11"/>
  <c r="Y167" i="11"/>
  <c r="AF168" i="11"/>
  <c r="AG167" i="11"/>
  <c r="V167" i="11" s="1"/>
  <c r="AH167" i="11"/>
  <c r="AI167" i="11" s="1"/>
  <c r="AO167" i="11"/>
  <c r="AO168" i="11" l="1"/>
  <c r="AF169" i="11"/>
  <c r="AH168" i="11"/>
  <c r="AI168" i="11" s="1"/>
  <c r="AG168" i="11"/>
  <c r="V168" i="11" s="1"/>
  <c r="P168" i="11"/>
  <c r="Y168" i="11"/>
  <c r="N168" i="11"/>
  <c r="L169" i="11"/>
  <c r="Y169" i="11" l="1"/>
  <c r="P169" i="11"/>
  <c r="L170" i="11"/>
  <c r="N169" i="11"/>
  <c r="AG169" i="11"/>
  <c r="V169" i="11" s="1"/>
  <c r="AF170" i="11"/>
  <c r="AO169" i="11"/>
  <c r="AH169" i="11"/>
  <c r="AI169" i="11" s="1"/>
  <c r="AG170" i="11" l="1"/>
  <c r="V170" i="11" s="1"/>
  <c r="AH170" i="11"/>
  <c r="AI170" i="11" s="1"/>
  <c r="AO170" i="11"/>
  <c r="AF171" i="11"/>
  <c r="Y170" i="11"/>
  <c r="P170" i="11"/>
  <c r="N170" i="11"/>
  <c r="L171" i="11"/>
  <c r="Y171" i="11" l="1"/>
  <c r="N171" i="11"/>
  <c r="P171" i="11"/>
  <c r="L172" i="11"/>
  <c r="AF172" i="11"/>
  <c r="AH171" i="11"/>
  <c r="AI171" i="11" s="1"/>
  <c r="AG171" i="11"/>
  <c r="V171" i="11" s="1"/>
  <c r="AO171" i="11"/>
  <c r="AG172" i="11" l="1"/>
  <c r="V172" i="11" s="1"/>
  <c r="AF173" i="11"/>
  <c r="AH172" i="11"/>
  <c r="AI172" i="11" s="1"/>
  <c r="AO172" i="11"/>
  <c r="L173" i="11"/>
  <c r="Y172" i="11"/>
  <c r="N172" i="11"/>
  <c r="P172" i="11"/>
  <c r="Y173" i="11" l="1"/>
  <c r="N173" i="11"/>
  <c r="P173" i="11"/>
  <c r="L174" i="11"/>
  <c r="L175" i="11" s="1"/>
  <c r="L176" i="11" s="1"/>
  <c r="AG173" i="11"/>
  <c r="V173" i="11" s="1"/>
  <c r="AH173" i="11"/>
  <c r="AI173" i="11" s="1"/>
  <c r="AO173" i="11"/>
  <c r="AF174" i="11"/>
  <c r="AF175" i="11" s="1"/>
  <c r="AF176" i="11" s="1"/>
  <c r="L177" i="11" l="1"/>
  <c r="Y176" i="11"/>
  <c r="P176" i="11"/>
  <c r="N176" i="11"/>
  <c r="AF177" i="11"/>
  <c r="AH176" i="11"/>
  <c r="AI176" i="11" s="1"/>
  <c r="AO176" i="11"/>
  <c r="AG176" i="11"/>
  <c r="V176" i="11" s="1"/>
  <c r="AG175" i="11"/>
  <c r="V175" i="11" s="1"/>
  <c r="AH175" i="11"/>
  <c r="AI175" i="11" s="1"/>
  <c r="AO175" i="11"/>
  <c r="N175" i="11"/>
  <c r="Y175" i="11"/>
  <c r="P175" i="11"/>
  <c r="AO174" i="11"/>
  <c r="AG174" i="11"/>
  <c r="V174" i="11" s="1"/>
  <c r="AH174" i="11"/>
  <c r="AI174" i="11" s="1"/>
  <c r="N174" i="11"/>
  <c r="P174" i="11"/>
  <c r="Y174" i="11"/>
  <c r="N177" i="11" l="1"/>
  <c r="L178" i="11"/>
  <c r="Y177" i="11"/>
  <c r="P177" i="11"/>
  <c r="AF178" i="11"/>
  <c r="AO177" i="11"/>
  <c r="AG177" i="11"/>
  <c r="V177" i="11" s="1"/>
  <c r="AH177" i="11"/>
  <c r="AI177" i="11" s="1"/>
  <c r="L179" i="11" l="1"/>
  <c r="N178" i="11"/>
  <c r="P178" i="11"/>
  <c r="Y178" i="11"/>
  <c r="AF179" i="11"/>
  <c r="AO178" i="11"/>
  <c r="AH178" i="11"/>
  <c r="AI178" i="11" s="1"/>
  <c r="AG178" i="11"/>
  <c r="V178" i="11" s="1"/>
  <c r="N179" i="11" l="1"/>
  <c r="L180" i="11"/>
  <c r="Y179" i="11"/>
  <c r="P179" i="11"/>
  <c r="AF180" i="11"/>
  <c r="AF181" i="11" s="1"/>
  <c r="AH179" i="11"/>
  <c r="AI179" i="11" s="1"/>
  <c r="AO179" i="11"/>
  <c r="AG179" i="11"/>
  <c r="V179" i="11" s="1"/>
  <c r="P180" i="11" l="1"/>
  <c r="L181" i="11"/>
  <c r="Y180" i="11"/>
  <c r="N180" i="11"/>
  <c r="AH181" i="11"/>
  <c r="AI181" i="11" s="1"/>
  <c r="AG181" i="11"/>
  <c r="V181" i="11" s="1"/>
  <c r="AO181" i="11"/>
  <c r="AF182" i="11"/>
  <c r="AG180" i="11"/>
  <c r="V180" i="11" s="1"/>
  <c r="AH180" i="11"/>
  <c r="AI180" i="11" s="1"/>
  <c r="AO180" i="11"/>
  <c r="AF183" i="11" l="1"/>
  <c r="AF184" i="11" s="1"/>
  <c r="AO182" i="11"/>
  <c r="AH182" i="11"/>
  <c r="AI182" i="11" s="1"/>
  <c r="AG182" i="11"/>
  <c r="V182" i="11" s="1"/>
  <c r="P181" i="11"/>
  <c r="Y181" i="11"/>
  <c r="L182" i="11"/>
  <c r="N181" i="11"/>
  <c r="AF185" i="11" l="1"/>
  <c r="AH184" i="11"/>
  <c r="AI184" i="11" s="1"/>
  <c r="AO184" i="11"/>
  <c r="AG184" i="11"/>
  <c r="V184" i="11" s="1"/>
  <c r="Y182" i="11"/>
  <c r="N182" i="11"/>
  <c r="P182" i="11"/>
  <c r="L183" i="11"/>
  <c r="L184" i="11" s="1"/>
  <c r="AG183" i="11"/>
  <c r="V183" i="11" s="1"/>
  <c r="AO183" i="11"/>
  <c r="AH183" i="11"/>
  <c r="AI183" i="11" s="1"/>
  <c r="L185" i="11" l="1"/>
  <c r="P184" i="11"/>
  <c r="Y184" i="11"/>
  <c r="N184" i="11"/>
  <c r="AF186" i="11"/>
  <c r="AH185" i="11"/>
  <c r="AI185" i="11" s="1"/>
  <c r="AG185" i="11"/>
  <c r="V185" i="11" s="1"/>
  <c r="AO185" i="11"/>
  <c r="Y183" i="11"/>
  <c r="P183" i="11"/>
  <c r="N183" i="11"/>
  <c r="AG186" i="11" l="1"/>
  <c r="V186" i="11" s="1"/>
  <c r="AH186" i="11"/>
  <c r="AI186" i="11" s="1"/>
  <c r="AO186" i="11"/>
  <c r="AF187" i="11"/>
  <c r="N185" i="11"/>
  <c r="L186" i="11"/>
  <c r="Y185" i="11"/>
  <c r="P185" i="11"/>
  <c r="P186" i="11" l="1"/>
  <c r="Y186" i="11"/>
  <c r="N186" i="11"/>
  <c r="L187" i="11"/>
  <c r="AF188" i="11"/>
  <c r="AO187" i="11"/>
  <c r="AH187" i="11"/>
  <c r="AI187" i="11" s="1"/>
  <c r="AG187" i="11"/>
  <c r="V187" i="11" s="1"/>
  <c r="AF189" i="11" l="1"/>
  <c r="AF190" i="11" s="1"/>
  <c r="AG188" i="11"/>
  <c r="V188" i="11" s="1"/>
  <c r="AO188" i="11"/>
  <c r="AH188" i="11"/>
  <c r="AI188" i="11" s="1"/>
  <c r="Y187" i="11"/>
  <c r="L188" i="11"/>
  <c r="P187" i="11"/>
  <c r="N187" i="11"/>
  <c r="AF191" i="11" l="1"/>
  <c r="AG190" i="11"/>
  <c r="V190" i="11" s="1"/>
  <c r="AH190" i="11"/>
  <c r="AI190" i="11" s="1"/>
  <c r="AO190" i="11"/>
  <c r="N188" i="11"/>
  <c r="L189" i="11"/>
  <c r="L190" i="11" s="1"/>
  <c r="Y188" i="11"/>
  <c r="P188" i="11"/>
  <c r="AG189" i="11"/>
  <c r="V189" i="11" s="1"/>
  <c r="AH189" i="11"/>
  <c r="AI189" i="11" s="1"/>
  <c r="AO189" i="11"/>
  <c r="L191" i="11" l="1"/>
  <c r="N190" i="11"/>
  <c r="P190" i="11"/>
  <c r="Y190" i="11"/>
  <c r="AF192" i="11"/>
  <c r="AG191" i="11"/>
  <c r="V191" i="11" s="1"/>
  <c r="AH191" i="11"/>
  <c r="AI191" i="11" s="1"/>
  <c r="AO191" i="11"/>
  <c r="N189" i="11"/>
  <c r="P189" i="11"/>
  <c r="Y189" i="11"/>
  <c r="AH192" i="11" l="1"/>
  <c r="AI192" i="11" s="1"/>
  <c r="AO192" i="11"/>
  <c r="AG192" i="11"/>
  <c r="V192" i="11" s="1"/>
  <c r="AF193" i="11"/>
  <c r="Y191" i="11"/>
  <c r="P191" i="11"/>
  <c r="N191" i="11"/>
  <c r="L192" i="11"/>
  <c r="AH193" i="11" l="1"/>
  <c r="AI193" i="11" s="1"/>
  <c r="AO193" i="11"/>
  <c r="AG193" i="11"/>
  <c r="V193" i="11" s="1"/>
  <c r="AF194" i="11"/>
  <c r="Y192" i="11"/>
  <c r="N192" i="11"/>
  <c r="P192" i="11"/>
  <c r="L193" i="11"/>
  <c r="AF195" i="11" l="1"/>
  <c r="AG194" i="11"/>
  <c r="V194" i="11" s="1"/>
  <c r="AH194" i="11"/>
  <c r="AI194" i="11" s="1"/>
  <c r="AO194" i="11"/>
  <c r="Y193" i="11"/>
  <c r="L194" i="11"/>
  <c r="N193" i="11"/>
  <c r="P193" i="11"/>
  <c r="L195" i="11" l="1"/>
  <c r="Y194" i="11"/>
  <c r="N194" i="11"/>
  <c r="P194" i="11"/>
  <c r="AF196" i="11"/>
  <c r="AG195" i="11"/>
  <c r="V195" i="11" s="1"/>
  <c r="AH195" i="11"/>
  <c r="AI195" i="11" s="1"/>
  <c r="AO195" i="11"/>
  <c r="AG196" i="11" l="1"/>
  <c r="V196" i="11" s="1"/>
  <c r="AF197" i="11"/>
  <c r="AO196" i="11"/>
  <c r="AH196" i="11"/>
  <c r="AI196" i="11" s="1"/>
  <c r="L196" i="11"/>
  <c r="P195" i="11"/>
  <c r="N195" i="11"/>
  <c r="Y195" i="11"/>
  <c r="N196" i="11" l="1"/>
  <c r="Y196" i="11"/>
  <c r="P196" i="11"/>
  <c r="L197" i="11"/>
  <c r="AG197" i="11"/>
  <c r="V197" i="11" s="1"/>
  <c r="AH197" i="11"/>
  <c r="AI197" i="11" s="1"/>
  <c r="AO197" i="11"/>
  <c r="AF198" i="11"/>
  <c r="AF199" i="11" l="1"/>
  <c r="AF200" i="11" s="1"/>
  <c r="AG198" i="11"/>
  <c r="V198" i="11" s="1"/>
  <c r="AO198" i="11"/>
  <c r="AH198" i="11"/>
  <c r="AI198" i="11" s="1"/>
  <c r="Y197" i="11"/>
  <c r="P197" i="11"/>
  <c r="N197" i="11"/>
  <c r="L198" i="11"/>
  <c r="AG200" i="11" l="1"/>
  <c r="V200" i="11" s="1"/>
  <c r="AH200" i="11"/>
  <c r="AI200" i="11" s="1"/>
  <c r="AO200" i="11"/>
  <c r="AF201" i="11"/>
  <c r="Y198" i="11"/>
  <c r="L199" i="11"/>
  <c r="L200" i="11" s="1"/>
  <c r="N198" i="11"/>
  <c r="P198" i="11"/>
  <c r="AO199" i="11"/>
  <c r="AH199" i="11"/>
  <c r="AI199" i="11" s="1"/>
  <c r="AG199" i="11"/>
  <c r="V199" i="11" s="1"/>
  <c r="P200" i="11" l="1"/>
  <c r="Y200" i="11"/>
  <c r="N200" i="11"/>
  <c r="L201" i="11"/>
  <c r="AG201" i="11"/>
  <c r="V201" i="11" s="1"/>
  <c r="AO201" i="11"/>
  <c r="AH201" i="11"/>
  <c r="AI201" i="11" s="1"/>
  <c r="AF202" i="11"/>
  <c r="P199" i="11"/>
  <c r="N199" i="11"/>
  <c r="Y199" i="11"/>
  <c r="AF203" i="11" l="1"/>
  <c r="AF204" i="11" s="1"/>
  <c r="AH202" i="11"/>
  <c r="AI202" i="11" s="1"/>
  <c r="AO202" i="11"/>
  <c r="AG202" i="11"/>
  <c r="V202" i="11" s="1"/>
  <c r="Y201" i="11"/>
  <c r="P201" i="11"/>
  <c r="N201" i="11"/>
  <c r="L202" i="11"/>
  <c r="AF205" i="11" l="1"/>
  <c r="AH204" i="11"/>
  <c r="AI204" i="11" s="1"/>
  <c r="AO204" i="11"/>
  <c r="AG204" i="11"/>
  <c r="V204" i="11" s="1"/>
  <c r="N202" i="11"/>
  <c r="L203" i="11"/>
  <c r="L204" i="11" s="1"/>
  <c r="Y202" i="11"/>
  <c r="P202" i="11"/>
  <c r="AH203" i="11"/>
  <c r="AI203" i="11" s="1"/>
  <c r="AO203" i="11"/>
  <c r="AG203" i="11"/>
  <c r="V203" i="11" s="1"/>
  <c r="P204" i="11" l="1"/>
  <c r="Y204" i="11"/>
  <c r="N204" i="11"/>
  <c r="L205" i="11"/>
  <c r="AH205" i="11"/>
  <c r="AI205" i="11" s="1"/>
  <c r="AO205" i="11"/>
  <c r="AG205" i="11"/>
  <c r="V205" i="11" s="1"/>
  <c r="AF206" i="11"/>
  <c r="AF207" i="11" s="1"/>
  <c r="Y203" i="11"/>
  <c r="N203" i="11"/>
  <c r="P203" i="11"/>
  <c r="AG207" i="11" l="1"/>
  <c r="V207" i="11" s="1"/>
  <c r="AO207" i="11"/>
  <c r="AH207" i="11"/>
  <c r="AI207" i="11" s="1"/>
  <c r="AF208" i="11"/>
  <c r="L206" i="11"/>
  <c r="L207" i="11" s="1"/>
  <c r="Y205" i="11"/>
  <c r="P205" i="11"/>
  <c r="N205" i="11"/>
  <c r="AG206" i="11"/>
  <c r="V206" i="11" s="1"/>
  <c r="AO206" i="11"/>
  <c r="AH206" i="11"/>
  <c r="AI206" i="11" s="1"/>
  <c r="AH208" i="11" l="1"/>
  <c r="AI208" i="11" s="1"/>
  <c r="AO208" i="11"/>
  <c r="AG208" i="11"/>
  <c r="V208" i="11" s="1"/>
  <c r="AF209" i="11"/>
  <c r="N207" i="11"/>
  <c r="Y207" i="11"/>
  <c r="P207" i="11"/>
  <c r="L208" i="11"/>
  <c r="P206" i="11"/>
  <c r="Y206" i="11"/>
  <c r="N206" i="11"/>
  <c r="Y208" i="11" l="1"/>
  <c r="L209" i="11"/>
  <c r="N208" i="11"/>
  <c r="P208" i="11"/>
  <c r="AO209" i="11"/>
  <c r="AG209" i="11"/>
  <c r="V209" i="11" s="1"/>
  <c r="AH209" i="11"/>
  <c r="AI209" i="11" s="1"/>
  <c r="AF210" i="11"/>
  <c r="AF211" i="11" l="1"/>
  <c r="AF212" i="11" s="1"/>
  <c r="AG210" i="11"/>
  <c r="V210" i="11" s="1"/>
  <c r="AO210" i="11"/>
  <c r="AH210" i="11"/>
  <c r="AI210" i="11" s="1"/>
  <c r="P209" i="11"/>
  <c r="Y209" i="11"/>
  <c r="L210" i="11"/>
  <c r="N209" i="11"/>
  <c r="AO212" i="11" l="1"/>
  <c r="AF213" i="11"/>
  <c r="AG212" i="11"/>
  <c r="V212" i="11" s="1"/>
  <c r="AH212" i="11"/>
  <c r="AI212" i="11" s="1"/>
  <c r="L211" i="11"/>
  <c r="L212" i="11" s="1"/>
  <c r="Y210" i="11"/>
  <c r="P210" i="11"/>
  <c r="N210" i="11"/>
  <c r="AG211" i="11"/>
  <c r="V211" i="11" s="1"/>
  <c r="AO211" i="11"/>
  <c r="AH211" i="11"/>
  <c r="AI211" i="11" s="1"/>
  <c r="Y212" i="11" l="1"/>
  <c r="P212" i="11"/>
  <c r="N212" i="11"/>
  <c r="L213" i="11"/>
  <c r="AG213" i="11"/>
  <c r="V213" i="11" s="1"/>
  <c r="AF214" i="11"/>
  <c r="AH213" i="11"/>
  <c r="AI213" i="11" s="1"/>
  <c r="AO213" i="11"/>
  <c r="Y211" i="11"/>
  <c r="N211" i="11"/>
  <c r="P211" i="11"/>
  <c r="AG214" i="11" l="1"/>
  <c r="V214" i="11" s="1"/>
  <c r="AF215" i="11"/>
  <c r="AH214" i="11"/>
  <c r="AI214" i="11" s="1"/>
  <c r="AO214" i="11"/>
  <c r="Y213" i="11"/>
  <c r="N213" i="11"/>
  <c r="P213" i="11"/>
  <c r="L214" i="11"/>
  <c r="AH215" i="11" l="1"/>
  <c r="AI215" i="11" s="1"/>
  <c r="AG215" i="11"/>
  <c r="V215" i="11" s="1"/>
  <c r="AO215" i="11"/>
  <c r="AO1" i="11" s="1"/>
  <c r="Y214" i="11"/>
  <c r="N214" i="11"/>
  <c r="P214" i="11"/>
  <c r="L215" i="11"/>
  <c r="Y215" i="11" l="1"/>
  <c r="Y2" i="11" s="1"/>
  <c r="P215" i="11"/>
  <c r="N215" i="11"/>
</calcChain>
</file>

<file path=xl/comments1.xml><?xml version="1.0" encoding="utf-8"?>
<comments xmlns="http://schemas.openxmlformats.org/spreadsheetml/2006/main">
  <authors>
    <author>Yogesh</author>
    <author>Yogesh Prasad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Inception Date</t>
        </r>
      </text>
    </comment>
    <comment ref="B144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=19994.73-70.04</t>
        </r>
      </text>
    </comment>
    <comment ref="A213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XLE spcl div ex date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=20701.55+10.38</t>
        </r>
      </text>
    </comment>
    <comment ref="Q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Different from Robinhood mkt Val</t>
        </r>
      </text>
    </comment>
  </commentList>
</comments>
</file>

<file path=xl/sharedStrings.xml><?xml version="1.0" encoding="utf-8"?>
<sst xmlns="http://schemas.openxmlformats.org/spreadsheetml/2006/main" count="260" uniqueCount="117">
  <si>
    <t>Symbol</t>
  </si>
  <si>
    <t>Wt</t>
  </si>
  <si>
    <t/>
  </si>
  <si>
    <t>weights</t>
  </si>
  <si>
    <t>Last</t>
  </si>
  <si>
    <t>Shares</t>
  </si>
  <si>
    <t>AMD</t>
  </si>
  <si>
    <t>Wts</t>
  </si>
  <si>
    <t>Sector</t>
  </si>
  <si>
    <t>Industry</t>
  </si>
  <si>
    <t>Semiconductors</t>
  </si>
  <si>
    <t>Restaurants</t>
  </si>
  <si>
    <t>BM</t>
  </si>
  <si>
    <t>ElectronicTechnology</t>
  </si>
  <si>
    <t>TechnologyServices</t>
  </si>
  <si>
    <t>PackagedSoftware</t>
  </si>
  <si>
    <t>RetailTrade</t>
  </si>
  <si>
    <t>SpecialtyStores</t>
  </si>
  <si>
    <t>ConsumerServices</t>
  </si>
  <si>
    <t>InternetSoftwareOrServices</t>
  </si>
  <si>
    <t>InformationTechnologyServices</t>
  </si>
  <si>
    <t>weight</t>
  </si>
  <si>
    <t>70/30 SR_QO</t>
  </si>
  <si>
    <t>Cash</t>
  </si>
  <si>
    <t>cash</t>
  </si>
  <si>
    <t>Recom</t>
  </si>
  <si>
    <t>Current</t>
  </si>
  <si>
    <t>Beta</t>
  </si>
  <si>
    <t>RSP</t>
  </si>
  <si>
    <t>QQQE</t>
  </si>
  <si>
    <t>XLV</t>
  </si>
  <si>
    <t>XLB</t>
  </si>
  <si>
    <t>XLE</t>
  </si>
  <si>
    <t>XLF</t>
  </si>
  <si>
    <t>XLK</t>
  </si>
  <si>
    <t>XLP</t>
  </si>
  <si>
    <t>XLY</t>
  </si>
  <si>
    <t>beta</t>
  </si>
  <si>
    <t>Date</t>
  </si>
  <si>
    <t>Equity</t>
  </si>
  <si>
    <t>Total</t>
  </si>
  <si>
    <t>% invested</t>
  </si>
  <si>
    <t>% cash</t>
  </si>
  <si>
    <t>SPX</t>
  </si>
  <si>
    <t>S&amp;P Returns</t>
  </si>
  <si>
    <t>Portfolio Returns</t>
  </si>
  <si>
    <t>S&amp;P Index</t>
  </si>
  <si>
    <t>Portfolio Index</t>
  </si>
  <si>
    <t>S&amp;P MTD</t>
  </si>
  <si>
    <t>Port MTD</t>
  </si>
  <si>
    <t>YTD S&amp;P</t>
  </si>
  <si>
    <t>YTD Portfolio</t>
  </si>
  <si>
    <t>Daily</t>
  </si>
  <si>
    <t>MTD</t>
  </si>
  <si>
    <t>YTD</t>
  </si>
  <si>
    <t>adj close</t>
  </si>
  <si>
    <t>XLI</t>
  </si>
  <si>
    <t>XLC</t>
  </si>
  <si>
    <t>XLRE</t>
  </si>
  <si>
    <t>XLU</t>
  </si>
  <si>
    <t>%Change</t>
  </si>
  <si>
    <t>30N/70S</t>
  </si>
  <si>
    <t>70N/30S</t>
  </si>
  <si>
    <t>beta adj Excess</t>
  </si>
  <si>
    <t>Alpha</t>
  </si>
  <si>
    <t>alt_port_MV</t>
  </si>
  <si>
    <t>alt_Port_Pos Value</t>
  </si>
  <si>
    <t>YTD Excess</t>
  </si>
  <si>
    <t>DD SP500</t>
  </si>
  <si>
    <t>DD Portfolio</t>
  </si>
  <si>
    <t>70Q/30S</t>
  </si>
  <si>
    <t>30Q/70S</t>
  </si>
  <si>
    <t>100Q</t>
  </si>
  <si>
    <t>100S</t>
  </si>
  <si>
    <t>Net Trade</t>
  </si>
  <si>
    <t>Daily %</t>
  </si>
  <si>
    <t>QO</t>
  </si>
  <si>
    <t>Qtr</t>
  </si>
  <si>
    <t>XLSR</t>
  </si>
  <si>
    <t>SPXT</t>
  </si>
  <si>
    <t>SPTR</t>
  </si>
  <si>
    <t>SPTR Index</t>
  </si>
  <si>
    <t>SPTR MTD</t>
  </si>
  <si>
    <t>SPTR YTD</t>
  </si>
  <si>
    <t>SBUX</t>
  </si>
  <si>
    <t>Portfolio Net</t>
  </si>
  <si>
    <t>Port_Net_Index</t>
  </si>
  <si>
    <t>P_Net_MTD</t>
  </si>
  <si>
    <t>P_Net_YTD</t>
  </si>
  <si>
    <t>%daily_XLSR</t>
  </si>
  <si>
    <t>^SP500TR</t>
  </si>
  <si>
    <t>MTD Excess Net</t>
  </si>
  <si>
    <t>Excess YTD Net</t>
  </si>
  <si>
    <t>$COMPQ</t>
  </si>
  <si>
    <t>KLAC</t>
  </si>
  <si>
    <t>LRCX</t>
  </si>
  <si>
    <t>VRSK</t>
  </si>
  <si>
    <t>WLTW</t>
  </si>
  <si>
    <t>PE</t>
  </si>
  <si>
    <t>EPS</t>
  </si>
  <si>
    <t>Dividend</t>
  </si>
  <si>
    <t>Shares to trade</t>
  </si>
  <si>
    <t>PP_DD</t>
  </si>
  <si>
    <t>IDX_DD</t>
  </si>
  <si>
    <t>XLSR Index</t>
  </si>
  <si>
    <t>AMAT</t>
  </si>
  <si>
    <t>ASML</t>
  </si>
  <si>
    <t>EXC</t>
  </si>
  <si>
    <t>PRD_MTDReturn2</t>
  </si>
  <si>
    <t>Description</t>
  </si>
  <si>
    <t>Close</t>
  </si>
  <si>
    <t>telemet</t>
  </si>
  <si>
    <t>ex div amt</t>
  </si>
  <si>
    <t>esignal</t>
  </si>
  <si>
    <t>SPX-I</t>
  </si>
  <si>
    <t>LULU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</si>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</sst>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0" xfId="1" applyNumberFormat="1" applyFont="1" applyFill="1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0" fillId="2" borderId="0" xfId="0" applyNumberFormat="1" applyFill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2" fontId="0" fillId="0" borderId="0" xfId="0" applyNumberFormat="1"/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5" borderId="0" xfId="1" applyNumberFormat="1" applyFont="1" applyFill="1"/>
    <xf numFmtId="164" fontId="2" fillId="0" borderId="0" xfId="0" applyNumberFormat="1" applyFont="1"/>
    <xf numFmtId="0" fontId="0" fillId="6" borderId="0" xfId="0" applyFill="1"/>
    <xf numFmtId="0" fontId="2" fillId="6" borderId="0" xfId="0" applyFont="1" applyFill="1"/>
    <xf numFmtId="10" fontId="0" fillId="6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4" borderId="0" xfId="0" applyNumberFormat="1" applyFont="1" applyFill="1"/>
    <xf numFmtId="10" fontId="0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2" fontId="2" fillId="0" borderId="0" xfId="0" applyNumberFormat="1" applyFon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0" fillId="0" borderId="0" xfId="1" applyNumberFormat="1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EXC</stp>
        <stp>PRD_MTDReturn2</stp>
        <tr r="Q5" s="4"/>
      </tp>
      <tp t="s">
        <v/>
        <stp/>
        <stp>AMD</stp>
        <stp>PRD_MTDReturn2</stp>
        <tr r="Q3" s="4"/>
      </tp>
    </main>
    <main first="esrtd">
      <tp t="s">
        <v/>
        <stp/>
        <stp>AMD</stp>
        <stp>% Change</stp>
        <tr r="G3" s="4"/>
        <tr r="E3" s="3"/>
        <tr r="M2" s="9"/>
        <tr r="V3" s="4"/>
      </tp>
    </main>
    <main first="esrtd">
      <tp t="s">
        <v/>
        <stp/>
        <stp>XLV</stp>
        <stp>% Change</stp>
        <tr r="M18" s="9"/>
      </tp>
      <tp t="s">
        <v/>
        <stp/>
        <stp>XLU</stp>
        <stp>% Change</stp>
        <tr r="M11" s="9"/>
        <tr r="V9" s="4"/>
      </tp>
      <tp t="s">
        <v/>
        <stp/>
        <stp>XLP</stp>
        <stp>% Change</stp>
        <tr r="M19" s="9"/>
      </tp>
      <tp t="s">
        <v/>
        <stp/>
        <stp>XLY</stp>
        <stp>% Change</stp>
        <tr r="M14" s="9"/>
      </tp>
      <tp t="s">
        <v/>
        <stp/>
        <stp>XLF</stp>
        <stp>% Change</stp>
        <tr r="M17" s="9"/>
      </tp>
      <tp t="s">
        <v/>
        <stp/>
        <stp>XLE</stp>
        <stp>% Change</stp>
        <tr r="M13" s="9"/>
        <tr r="V10" s="4"/>
      </tp>
      <tp t="s">
        <v/>
        <stp/>
        <stp>XLC</stp>
        <stp>% Change</stp>
        <tr r="M20" s="9"/>
      </tp>
      <tp t="s">
        <v/>
        <stp/>
        <stp>XLB</stp>
        <stp>% Change</stp>
        <tr r="M12" s="9"/>
      </tp>
      <tp t="s">
        <v/>
        <stp/>
        <stp>XLK</stp>
        <stp>% Change</stp>
        <tr r="M15" s="9"/>
      </tp>
      <tp t="s">
        <v/>
        <stp/>
        <stp>XLI</stp>
        <stp>% Change</stp>
        <tr r="M16" s="9"/>
      </tp>
    </main>
    <main first="esrtd">
      <tp t="s">
        <v/>
        <stp/>
        <stp>XLF</stp>
        <stp>BETA</stp>
        <tr r="L17" s="9"/>
      </tp>
      <tp t="s">
        <v/>
        <stp/>
        <stp>XLE</stp>
        <stp>BETA</stp>
        <tr r="L13" s="9"/>
      </tp>
      <tp t="s">
        <v/>
        <stp/>
        <stp>KLAC</stp>
        <stp>EPS</stp>
        <tr r="H6" s="3"/>
      </tp>
      <tp t="s">
        <v/>
        <stp/>
        <stp>XLC</stp>
        <stp>BETA</stp>
        <tr r="L20" s="9"/>
      </tp>
      <tp t="s">
        <v/>
        <stp/>
        <stp>XLB</stp>
        <stp>BETA</stp>
        <tr r="L12" s="9"/>
      </tp>
      <tp t="s">
        <v/>
        <stp/>
        <stp>XLK</stp>
        <stp>BETA</stp>
        <tr r="L15" s="9"/>
      </tp>
      <tp t="s">
        <v/>
        <stp/>
        <stp>XLI</stp>
        <stp>BETA</stp>
        <tr r="L16" s="9"/>
      </tp>
      <tp t="s">
        <v/>
        <stp/>
        <stp>XLV</stp>
        <stp>BETA</stp>
        <tr r="L18" s="9"/>
      </tp>
      <tp t="s">
        <v/>
        <stp/>
        <stp>XLU</stp>
        <stp>BETA</stp>
        <tr r="L11" s="9"/>
      </tp>
      <tp t="s">
        <v/>
        <stp/>
        <stp>XLP</stp>
        <stp>BETA</stp>
        <tr r="L19" s="9"/>
      </tp>
      <tp t="s">
        <v/>
        <stp/>
        <stp>XLY</stp>
        <stp>BETA</stp>
        <tr r="L14" s="9"/>
      </tp>
    </main>
    <main first="esrtd">
      <tp t="s">
        <v/>
        <stp/>
        <stp>AMAT</stp>
        <stp>EPS</stp>
        <tr r="H2" s="3"/>
      </tp>
      <tp t="s">
        <v/>
        <stp/>
        <stp>AMD</stp>
        <stp>BETA</stp>
        <tr r="F3" s="3"/>
        <tr r="L2" s="9"/>
        <tr r="F3" s="4"/>
        <tr r="P3" s="4"/>
      </tp>
    </main>
    <main first="esrtd">
      <tp t="s">
        <v/>
        <stp/>
        <stp>LULU</stp>
        <stp>Description</stp>
        <tr r="D8" s="3"/>
      </tp>
    </main>
    <main first="esrtd">
      <tp t="s">
        <v/>
        <stp/>
        <stp>LRCX</stp>
        <stp>Description</stp>
        <tr r="D7" s="3"/>
      </tp>
    </main>
    <main first="esrtd">
      <tp t="s">
        <v/>
        <stp/>
        <stp>ASML</stp>
        <stp>Description</stp>
        <tr r="D4" s="3"/>
      </tp>
    </main>
    <main first="esrtd">
      <tp t="s">
        <v/>
        <stp/>
        <stp>LULU</stp>
        <stp>EPS</stp>
        <tr r="H8" s="3"/>
      </tp>
    </main>
    <main first="esrtd">
      <tp t="s">
        <v/>
        <stp/>
        <stp>XLRE</stp>
        <stp>Description</stp>
        <tr r="C2" s="1"/>
      </tp>
    </main>
    <main first="esrtd">
      <tp t="s">
        <v/>
        <stp/>
        <stp>KLAC</stp>
        <stp>Description</stp>
        <tr r="D6" s="3"/>
      </tp>
    </main>
    <main first="esrtd">
      <tp t="s">
        <v/>
        <stp/>
        <stp>AMAT</stp>
        <stp>Description</stp>
        <tr r="D2" s="3"/>
      </tp>
    </main>
    <main first="esrtd">
      <tp t="s">
        <v/>
        <stp/>
        <stp>LRCX</stp>
        <stp>EPS</stp>
        <tr r="H7" s="3"/>
      </tp>
    </main>
    <main first="esrtd">
      <tp t="s">
        <v/>
        <stp/>
        <stp>EXC</stp>
        <stp>% Change</stp>
        <tr r="E5" s="3"/>
        <tr r="G5" s="4"/>
        <tr r="V5" s="4"/>
      </tp>
    </main>
    <main first="esrtd">
      <tp t="s">
        <v/>
        <stp/>
        <stp>ASML</stp>
        <stp>EPS</stp>
        <tr r="H4" s="3"/>
      </tp>
    </main>
    <main first="esrtd">
      <tp t="s">
        <v/>
        <stp/>
        <stp>RSP</stp>
        <stp>% Change</stp>
        <tr r="M32" s="9"/>
      </tp>
    </main>
    <main first="esrtd">
      <tp t="s">
        <v/>
        <stp/>
        <stp>EXC</stp>
        <stp>BETA</stp>
        <tr r="F5" s="3"/>
        <tr r="F5" s="4"/>
        <tr r="P5" s="4"/>
      </tp>
    </main>
    <main first="esrtd">
      <tp t="s">
        <v/>
        <stp/>
        <stp>XLY</stp>
        <stp>PrevPrice</stp>
        <tr r="H6" s="1"/>
      </tp>
    </main>
    <main first="esrtd">
      <tp t="s">
        <v/>
        <stp/>
        <stp>*H</stp>
        <stp>SPX-I</stp>
        <stp>Last</stp>
        <stp>D</stp>
        <stp>43844</stp>
        <stp/>
        <tr r="D13" s="1"/>
      </tp>
    </main>
    <main first="esrtd">
      <tp t="s">
        <v/>
        <stp/>
        <stp>XLV</stp>
        <stp>PrevPrice</stp>
        <tr r="H10" s="1"/>
      </tp>
    </main>
    <main first="esrtd">
      <tp t="s">
        <v/>
        <stp/>
        <stp>XLU</stp>
        <stp>PrevPrice</stp>
        <tr r="H3" s="1"/>
      </tp>
    </main>
    <main first="telemetorion.rtdserver">
      <tp>
        <v>95.08</v>
        <stp/>
        <stp>data</stp>
        <stp>XLK</stp>
        <stp>Close</stp>
        <stp>43844</stp>
        <tr r="I7" s="1"/>
      </tp>
      <tp>
        <v>83.44</v>
        <stp/>
        <stp>data</stp>
        <stp>XLI</stp>
        <stp>Close</stp>
        <stp>43844</stp>
        <tr r="I8" s="1"/>
      </tp>
      <tp>
        <v>60.1</v>
        <stp/>
        <stp>data</stp>
        <stp>XLB</stp>
        <stp>Close</stp>
        <stp>43844</stp>
        <tr r="I4" s="1"/>
      </tp>
      <tp>
        <v>55.54</v>
        <stp/>
        <stp>data</stp>
        <stp>XLC</stp>
        <stp>Close</stp>
        <stp>43844</stp>
        <tr r="I12" s="1"/>
      </tp>
      <tp>
        <v>30.84</v>
        <stp/>
        <stp>data</stp>
        <stp>XLF</stp>
        <stp>Close</stp>
        <stp>43844</stp>
        <tr r="I9" s="1"/>
      </tp>
      <tp>
        <v>59.84</v>
        <stp/>
        <stp>data</stp>
        <stp>XLE</stp>
        <stp>Close</stp>
        <stp>43844</stp>
        <tr r="I5" s="1"/>
      </tp>
      <tp>
        <v>126.7</v>
        <stp/>
        <stp>data</stp>
        <stp>XLY</stp>
        <stp>Close</stp>
        <stp>43844</stp>
        <tr r="I6" s="1"/>
      </tp>
      <tp>
        <v>63.09</v>
        <stp/>
        <stp>data</stp>
        <stp>XLP</stp>
        <stp>Close</stp>
        <stp>43844</stp>
        <tr r="I11" s="1"/>
      </tp>
      <tp>
        <v>103.06</v>
        <stp/>
        <stp>data</stp>
        <stp>XLV</stp>
        <stp>Close</stp>
        <stp>43844</stp>
        <tr r="I10" s="1"/>
      </tp>
      <tp>
        <v>64.98</v>
        <stp/>
        <stp>data</stp>
        <stp>XLU</stp>
        <stp>Close</stp>
        <stp>43844</stp>
        <tr r="I3" s="1"/>
      </tp>
    </main>
    <main first="esrtd">
      <tp t="s">
        <v/>
        <stp/>
        <stp>XLE</stp>
        <stp>last</stp>
        <tr r="U10" s="4"/>
      </tp>
    </main>
    <main first="esrtd">
      <tp t="s">
        <v/>
        <stp/>
        <stp>XLU</stp>
        <stp>last</stp>
        <tr r="U9" s="4"/>
      </tp>
    </main>
    <main first="esrtd">
      <tp t="s">
        <v/>
        <stp/>
        <stp>AMD</stp>
        <stp>last</stp>
        <tr r="U3" s="4"/>
      </tp>
      <tp t="s">
        <v/>
        <stp/>
        <stp>AMD</stp>
        <stp>Last</stp>
        <tr r="J3" s="3"/>
      </tp>
    </main>
    <main first="esrtd">
      <tp t="s">
        <v/>
        <stp/>
        <stp>XLP</stp>
        <stp>PrevPrice</stp>
        <tr r="H11" s="1"/>
      </tp>
      <tp t="s">
        <v/>
        <stp/>
        <stp>LRCX</stp>
        <stp/>
        <tr r="L7" s="3"/>
      </tp>
    </main>
    <main first="esrtd">
      <tp t="s">
        <v/>
        <stp/>
        <stp>ASML</stp>
        <stp>PE</stp>
        <tr r="G4" s="3"/>
        <tr r="O4" s="4"/>
      </tp>
      <tp t="s">
        <v/>
        <stp/>
        <stp>AMAT</stp>
        <stp>PE</stp>
        <tr r="G2" s="3"/>
        <tr r="O2" s="4"/>
      </tp>
      <tp t="s">
        <v/>
        <stp/>
        <stp>AMAT</stp>
        <stp/>
        <tr r="L2" s="3"/>
      </tp>
      <tp t="s">
        <v/>
        <stp/>
        <stp>ASML</stp>
        <stp>Dividend</stp>
        <tr r="I4" s="3"/>
      </tp>
      <tp t="s">
        <v/>
        <stp/>
        <stp>KLAC</stp>
        <stp/>
        <tr r="L6" s="3"/>
      </tp>
    </main>
    <main first="esrtd">
      <tp t="s">
        <v/>
        <stp/>
        <stp>LULU</stp>
        <stp>Dividend</stp>
        <tr r="I8" s="3"/>
      </tp>
    </main>
    <main first="esrtd">
      <tp t="s">
        <v/>
        <stp/>
        <stp>XLK</stp>
        <stp>PrevPrice</stp>
        <tr r="H7" s="1"/>
      </tp>
    </main>
    <main first="esrtd">
      <tp t="s">
        <v/>
        <stp/>
        <stp>XLI</stp>
        <stp>PrevPrice</stp>
        <tr r="H8" s="1"/>
      </tp>
    </main>
    <main first="esrtd">
      <tp t="s">
        <v/>
        <stp/>
        <stp>KLAC</stp>
        <stp>PE</stp>
        <tr r="G6" s="3"/>
        <tr r="O6" s="4"/>
      </tp>
      <tp t="s">
        <v/>
        <stp/>
        <stp>EXC</stp>
        <stp>last</stp>
        <tr r="U5" s="4"/>
      </tp>
      <tp t="s">
        <v/>
        <stp/>
        <stp>EXC</stp>
        <stp>Last</stp>
        <tr r="J5" s="3"/>
      </tp>
    </main>
    <main first="esrtd">
      <tp t="s">
        <v/>
        <stp/>
        <stp>XLF</stp>
        <stp>PrevPrice</stp>
        <tr r="H9" s="1"/>
      </tp>
    </main>
    <main first="esrtd">
      <tp t="s">
        <v/>
        <stp/>
        <stp>XLE</stp>
        <stp>PrevPrice</stp>
        <tr r="H5" s="1"/>
      </tp>
    </main>
    <main first="esrtd">
      <tp t="s">
        <v/>
        <stp/>
        <stp>LRCX</stp>
        <stp>Dividend</stp>
        <tr r="I7" s="3"/>
      </tp>
    </main>
    <main first="esrtd">
      <tp t="s">
        <v/>
        <stp/>
        <stp>XLC</stp>
        <stp>PrevPrice</stp>
        <tr r="H12" s="1"/>
      </tp>
    </main>
    <main first="esrtd">
      <tp t="s">
        <v/>
        <stp/>
        <stp>XLB</stp>
        <stp>PrevPrice</stp>
        <tr r="H4" s="1"/>
      </tp>
    </main>
    <main first="esrtd">
      <tp t="s">
        <v/>
        <stp/>
        <stp>KLAC</stp>
        <stp>Dividend</stp>
        <tr r="I6" s="3"/>
      </tp>
      <tp t="s">
        <v/>
        <stp/>
        <stp>ASML</stp>
        <stp/>
        <tr r="L4" s="3"/>
      </tp>
      <tp t="s">
        <v/>
        <stp/>
        <stp>AMAT</stp>
        <stp>Dividend</stp>
        <tr r="I2" s="3"/>
      </tp>
    </main>
    <main first="esrtd">
      <tp t="s">
        <v/>
        <stp/>
        <stp>LRCX</stp>
        <stp>PE</stp>
        <tr r="G7" s="3"/>
        <tr r="O7" s="4"/>
      </tp>
      <tp t="s">
        <v/>
        <stp/>
        <stp>LULU</stp>
        <stp>PE</stp>
        <tr r="G8" s="3"/>
      </tp>
      <tp t="s">
        <v/>
        <stp/>
        <stp>LULU</stp>
        <stp/>
        <tr r="L8" s="3"/>
      </tp>
    </main>
    <main first="esrtd">
      <tp t="s">
        <v/>
        <stp/>
        <stp>XLRE</stp>
        <stp>PrevPrice</stp>
        <tr r="H2" s="1"/>
      </tp>
      <tp t="s">
        <v/>
        <stp/>
        <stp>*H</stp>
        <stp>XLK</stp>
        <stp>Last</stp>
        <stp>D</stp>
        <stp>43844</stp>
        <stp/>
        <tr r="D7" s="1"/>
      </tp>
    </main>
    <main first="esrtd">
      <tp t="s">
        <v/>
        <stp/>
        <stp>AMD</stp>
        <stp>Dividend</stp>
        <tr r="I3" s="3"/>
      </tp>
      <tp t="s">
        <v/>
        <stp/>
        <stp>XLRE</stp>
        <stp>last</stp>
        <tr r="U8" s="4"/>
      </tp>
    </main>
    <main first="esrtd">
      <tp t="s">
        <v/>
        <stp/>
        <stp>ASML</stp>
        <stp>PRD_MTDReturn2</stp>
        <tr r="Q4" s="4"/>
      </tp>
      <tp t="s">
        <v/>
        <stp/>
        <stp>AMAT</stp>
        <stp>PRD_MTDReturn2</stp>
        <tr r="Q2" s="4"/>
      </tp>
    </main>
    <main first="esrtd">
      <tp t="s">
        <v/>
        <stp/>
        <stp>*H</stp>
        <stp>XLI</stp>
        <stp>Last</stp>
        <stp>D</stp>
        <stp>43844</stp>
        <stp/>
        <tr r="D8" s="1"/>
      </tp>
    </main>
    <main first="telemetorion.rtdserver">
      <tp>
        <v>1.1282508923999999</v>
        <stp/>
        <stp>quote</stp>
        <stp>VRSK</stp>
        <stp>Net %</stp>
        <tr r="Q6" s="9"/>
      </tp>
      <tp>
        <v>3283.15</v>
        <stp/>
        <stp>data</stp>
        <stp>SPX-I</stp>
        <stp>Close</stp>
        <stp>43844</stp>
        <tr r="B24" s="1"/>
        <tr r="I13" s="1"/>
        <tr r="H224" s="11"/>
      </tp>
      <tp>
        <v>3265.35</v>
        <stp/>
        <stp>data</stp>
        <stp>SPX-I</stp>
        <stp>Close</stp>
        <stp>43840</stp>
        <tr r="H222" s="11"/>
      </tp>
      <tp>
        <v>3288.13</v>
        <stp/>
        <stp>data</stp>
        <stp>SPX-I</stp>
        <stp>Close</stp>
        <stp>43843</stp>
        <tr r="H223" s="11"/>
      </tp>
      <tp>
        <v>3253.04</v>
        <stp/>
        <stp>data</stp>
        <stp>SPX-I</stp>
        <stp>Close</stp>
        <stp>43838</stp>
        <tr r="H220" s="11"/>
      </tp>
      <tp>
        <v>3274.7</v>
        <stp/>
        <stp>data</stp>
        <stp>SPX-I</stp>
        <stp>Close</stp>
        <stp>43839</stp>
        <tr r="H221" s="11"/>
      </tp>
      <tp>
        <v>3237.18</v>
        <stp/>
        <stp>data</stp>
        <stp>SPX-I</stp>
        <stp>Close</stp>
        <stp>43837</stp>
        <tr r="H219" s="11"/>
      </tp>
    </main>
    <main first="telemetorion.rtdserver">
      <tp>
        <v>-0.81639398446499989</v>
        <stp/>
        <stp>quote</stp>
        <stp>ASML</stp>
        <stp>Net %</stp>
        <tr r="K4" s="3"/>
        <tr r="K4" s="4"/>
      </tp>
    </main>
    <main first="esrtd">
      <tp t="s">
        <v/>
        <stp/>
        <stp>*H</stp>
        <stp>XLC</stp>
        <stp>Last</stp>
        <stp>D</stp>
        <stp>43844</stp>
        <stp/>
        <tr r="D12" s="1"/>
      </tp>
    </main>
    <main first="esrtd">
      <tp t="s">
        <v/>
        <stp/>
        <stp>*H</stp>
        <stp>XLB</stp>
        <stp>Last</stp>
        <stp>D</stp>
        <stp>43844</stp>
        <stp/>
        <tr r="D4" s="1"/>
      </tp>
    </main>
    <main first="telemetorion.rtdserver">
      <tp>
        <v>0.24791525805700002</v>
        <stp/>
        <stp>quote</stp>
        <stp>KLAC</stp>
        <stp>Net %</stp>
        <tr r="Q3" s="9"/>
        <tr r="K6" s="3"/>
        <tr r="K6" s="4"/>
      </tp>
    </main>
    <main first="esrtd">
      <tp t="s">
        <v/>
        <stp/>
        <stp>$COMPQ</stp>
        <stp>% Change</stp>
        <tr r="M31" s="9"/>
      </tp>
    </main>
    <main first="esrtd">
      <tp t="s">
        <v/>
        <stp/>
        <stp>KLAC</stp>
        <stp>PRD_MTDReturn2</stp>
        <tr r="Q6" s="4"/>
      </tp>
    </main>
    <main first="esrtd">
      <tp t="s">
        <v/>
        <stp/>
        <stp>AMD</stp>
        <stp/>
        <tr r="L3" s="3"/>
      </tp>
      <tp t="s">
        <v/>
        <stp/>
        <stp>LRCX</stp>
        <stp>PRD_MTDReturn2</stp>
        <tr r="Q7" s="4"/>
      </tp>
    </main>
    <main first="telemetorion.rtdserver">
      <tp>
        <v>0.74511819116099987</v>
        <stp/>
        <stp>quote</stp>
        <stp>XLRE</stp>
        <stp>Net %</stp>
        <tr r="Q10" s="9"/>
      </tp>
    </main>
    <main first="esrtd">
      <tp t="s">
        <v/>
        <stp/>
        <stp>*H</stp>
        <stp>XLF</stp>
        <stp>Last</stp>
        <stp>D</stp>
        <stp>43844</stp>
        <stp/>
        <tr r="D9" s="1"/>
      </tp>
    </main>
    <main first="esrtd">
      <tp t="s">
        <v/>
        <stp/>
        <stp>*H</stp>
        <stp>XLE</stp>
        <stp>Last</stp>
        <stp>D</stp>
        <stp>43844</stp>
        <stp/>
        <tr r="D5" s="1"/>
      </tp>
    </main>
    <main first="esrtd">
      <tp t="s">
        <v/>
        <stp/>
        <stp>LRCX</stp>
        <stp>Last</stp>
        <tr r="J7" s="3"/>
      </tp>
      <tp t="s">
        <v/>
        <stp/>
        <stp>LRCX</stp>
        <stp>last</stp>
        <tr r="U7" s="4"/>
      </tp>
    </main>
    <main first="telemetorion.rtdserver">
      <tp>
        <v>0.60446202879400013</v>
        <stp/>
        <stp>quote</stp>
        <stp>SBUX</stp>
        <stp>Net %</stp>
        <tr r="Q5" s="9"/>
      </tp>
      <tp>
        <v>-0.80462827503699985</v>
        <stp/>
        <stp>quote</stp>
        <stp>LRCX</stp>
        <stp>Net %</stp>
        <tr r="Q4" s="9"/>
        <tr r="K7" s="3"/>
        <tr r="K7" s="4"/>
      </tp>
    </main>
    <main first="esrtd">
      <tp t="s">
        <v/>
        <stp/>
        <stp>*H</stp>
        <stp>XLY</stp>
        <stp>Last</stp>
        <stp>D</stp>
        <stp>43844</stp>
        <stp/>
        <tr r="D6" s="1"/>
      </tp>
    </main>
    <main first="esrtd">
      <tp t="s">
        <v/>
        <stp/>
        <stp>KLAC</stp>
        <stp>Last</stp>
        <tr r="J6" s="3"/>
      </tp>
      <tp t="s">
        <v/>
        <stp/>
        <stp>KLAC</stp>
        <stp>last</stp>
        <tr r="U6" s="4"/>
      </tp>
      <tp t="s">
        <v/>
        <stp/>
        <stp>AMAT</stp>
        <stp>Last</stp>
        <tr r="J2" s="3"/>
      </tp>
      <tp t="s">
        <v/>
        <stp/>
        <stp>AMAT</stp>
        <stp>last</stp>
        <tr r="U2" s="4"/>
      </tp>
    </main>
    <main first="esrtd">
      <tp t="s">
        <v/>
        <stp/>
        <stp>EXC</stp>
        <stp>Dividend</stp>
        <tr r="I5" s="3"/>
      </tp>
    </main>
    <main first="telemetorion.rtdserver">
      <tp>
        <v>38.92</v>
        <stp/>
        <stp>data</stp>
        <stp>XLRE</stp>
        <stp>Close</stp>
        <stp>43844</stp>
        <tr r="I2" s="1"/>
      </tp>
      <tp>
        <v>34.792499999999997</v>
        <stp/>
        <stp>data</stp>
        <stp>XLSR</stp>
        <stp>Close</stp>
        <stp>43843</stp>
        <tr r="AJ223" s="11"/>
      </tp>
      <tp>
        <v>34.522199999999998</v>
        <stp/>
        <stp>data</stp>
        <stp>XLSR</stp>
        <stp>Close</stp>
        <stp>43840</stp>
        <tr r="AJ222" s="11"/>
      </tp>
      <tp>
        <v>34.693300000000001</v>
        <stp/>
        <stp>data</stp>
        <stp>XLSR</stp>
        <stp>Close</stp>
        <stp>43844</stp>
        <tr r="AJ224" s="11"/>
      </tp>
      <tp>
        <v>34.349200000000003</v>
        <stp/>
        <stp>data</stp>
        <stp>XLSR</stp>
        <stp>Close</stp>
        <stp>43838</stp>
        <tr r="AJ220" s="11"/>
      </tp>
      <tp>
        <v>34.618499999999997</v>
        <stp/>
        <stp>data</stp>
        <stp>XLSR</stp>
        <stp>Close</stp>
        <stp>43839</stp>
        <tr r="AJ221" s="11"/>
      </tp>
      <tp>
        <v>34.107100000000003</v>
        <stp/>
        <stp>data</stp>
        <stp>XLSR</stp>
        <stp>Close</stp>
        <stp>43837</stp>
        <tr r="AJ219" s="11"/>
      </tp>
    </main>
    <main first="esrtd">
      <tp t="s">
        <v/>
        <stp/>
        <stp>EXC</stp>
        <stp/>
        <tr r="L5" s="3"/>
      </tp>
    </main>
    <main first="esrtd">
      <tp t="s">
        <v/>
        <stp/>
        <stp>*H</stp>
        <stp>XLP</stp>
        <stp>Last</stp>
        <stp>D</stp>
        <stp>43844</stp>
        <stp/>
        <tr r="D11" s="1"/>
      </tp>
    </main>
    <main first="telemetorion.rtdserver">
      <tp>
        <v>0.15997325131900003</v>
        <stp/>
        <stp>quote</stp>
        <stp>XLSR</stp>
        <stp>Net %</stp>
        <tr r="W5" s="9"/>
      </tp>
    </main>
    <main first="telemetorion.rtdserver">
      <tp>
        <v>-0.114862370267</v>
        <stp/>
        <stp>quote</stp>
        <stp>LULU</stp>
        <stp>Net %</stp>
        <tr r="K8" s="3"/>
      </tp>
    </main>
    <main first="esrtd">
      <tp t="s">
        <v/>
        <stp/>
        <stp>*H</stp>
        <stp>XLV</stp>
        <stp>Last</stp>
        <stp>D</stp>
        <stp>43844</stp>
        <stp/>
        <tr r="D10" s="1"/>
      </tp>
    </main>
    <main first="telemetorion.rtdserver">
      <tp>
        <v>-0.67361668003199993</v>
        <stp/>
        <stp>quote</stp>
        <stp>AMAT</stp>
        <stp>Net %</stp>
        <tr r="K2" s="3"/>
        <tr r="K2" s="4"/>
      </tp>
    </main>
    <main first="esrtd">
      <tp t="s">
        <v/>
        <stp/>
        <stp>*H</stp>
        <stp>XLU</stp>
        <stp>Last</stp>
        <stp>D</stp>
        <stp>43844</stp>
        <stp/>
        <tr r="D3" s="1"/>
      </tp>
    </main>
    <main first="esrtd">
      <tp t="s">
        <v/>
        <stp/>
        <stp>LULU</stp>
        <stp>Last</stp>
        <tr r="J8" s="3"/>
      </tp>
    </main>
    <main first="telemetorion.rtdserver">
      <tp>
        <v>3.4313725490199995E-2</v>
        <stp/>
        <stp>quote</stp>
        <stp>WLTW</stp>
        <stp>Net %</stp>
        <tr r="Q7" s="9"/>
      </tp>
    </main>
    <main first="esrtd">
      <tp t="s">
        <v/>
        <stp/>
        <stp>ASML</stp>
        <stp>Last</stp>
        <tr r="J4" s="3"/>
      </tp>
      <tp t="s">
        <v/>
        <stp/>
        <stp>ASML</stp>
        <stp>last</stp>
        <tr r="U4" s="4"/>
      </tp>
    </main>
    <main first="esrtd">
      <tp t="s">
        <v/>
        <stp/>
        <stp>WLTW</stp>
        <stp>BETA</stp>
        <tr r="L7" s="9"/>
      </tp>
    </main>
    <main first="telemetorion.rtdserver">
      <tp>
        <v>0.63401489934999999</v>
        <stp/>
        <stp>quote</stp>
        <stp>XLP</stp>
        <stp>Net %</stp>
        <tr r="Q19" s="9"/>
      </tp>
    </main>
    <main first="esrtd">
      <tp t="s">
        <v/>
        <stp/>
        <stp>SBUX</stp>
        <stp>BETA</stp>
        <tr r="L5" s="9"/>
      </tp>
    </main>
    <main first="esrtd">
      <tp t="s">
        <v/>
        <stp/>
        <stp>XLRE</stp>
        <stp>BETA</stp>
        <tr r="L10" s="9"/>
      </tp>
    </main>
    <main first="telemetorion.rtdserver">
      <tp>
        <v>0.85387153114699976</v>
        <stp/>
        <stp>quote</stp>
        <stp>XLV</stp>
        <stp>Net %</stp>
        <tr r="Q18" s="9"/>
      </tp>
    </main>
    <main first="esrtd">
      <tp t="s">
        <v/>
        <stp/>
        <stp>VRSK</stp>
        <stp>BETA</stp>
        <tr r="L6" s="9"/>
      </tp>
    </main>
    <main first="telemetorion.rtdserver">
      <tp>
        <v>1.4004309018200001</v>
        <stp/>
        <stp>quote</stp>
        <stp>XLU</stp>
        <stp>Net %</stp>
        <tr r="Q11" s="9"/>
      </tp>
    </main>
    <main first="esrtd">
      <tp t="s">
        <v/>
        <stp/>
        <stp>SPX-I</stp>
        <stp>PrevPrice</stp>
        <tr r="H13" s="1"/>
      </tp>
    </main>
    <main first="esrtd">
      <tp t="s">
        <v/>
        <stp/>
        <stp>SBUX</stp>
        <stp>% Change</stp>
        <tr r="M5" s="9"/>
      </tp>
    </main>
    <main first="esrtd">
      <tp t="s">
        <v/>
        <stp/>
        <stp>WLTW</stp>
        <stp>% Change</stp>
        <tr r="M7" s="9"/>
      </tp>
    </main>
    <main first="telemetorion.rtdserver">
      <tp>
        <v>-0.22099447513800005</v>
        <stp/>
        <stp>quote</stp>
        <stp>XLY</stp>
        <stp>Net %</stp>
        <tr r="Q14" s="9"/>
      </tp>
    </main>
    <main first="esrtd">
      <tp t="s">
        <v/>
        <stp/>
        <stp>EXC</stp>
        <stp>Description</stp>
        <tr r="D5" s="3"/>
      </tp>
    </main>
    <main first="esrtd">
      <tp t="s">
        <v/>
        <stp/>
        <stp>QQQE</stp>
        <stp>% Change</stp>
        <tr r="M33" s="9"/>
      </tp>
    </main>
    <main first="esrtd">
      <tp t="s">
        <v/>
        <stp/>
        <stp>VRSK</stp>
        <stp>% Change</stp>
        <tr r="M6" s="9"/>
      </tp>
    </main>
    <main first="esrtd">
      <tp t="s">
        <v/>
        <stp/>
        <stp>XLRE</stp>
        <stp>% Change</stp>
        <tr r="M10" s="9"/>
        <tr r="V8" s="4"/>
      </tp>
      <tp t="s">
        <v/>
        <stp/>
        <stp>AMD</stp>
        <stp>Description</stp>
        <tr r="D3" s="3"/>
      </tp>
    </main>
    <main first="esrtd">
      <tp t="s">
        <v/>
        <stp/>
        <stp>ASML</stp>
        <stp>% Change</stp>
        <tr r="E4" s="3"/>
        <tr r="G4" s="4"/>
        <tr r="V4" s="4"/>
      </tp>
    </main>
    <main first="esrtd">
      <tp t="s">
        <v/>
        <stp/>
        <stp>*H</stp>
        <stp>XLRE</stp>
        <stp>Last</stp>
        <stp>D</stp>
        <stp>43844</stp>
        <stp/>
        <tr r="D2" s="1"/>
      </tp>
    </main>
    <main first="telemetorion.rtdserver">
      <tp>
        <v>0.45012603529</v>
        <stp/>
        <stp>quote</stp>
        <stp>XLC</stp>
        <stp>Net %</stp>
        <tr r="Q20" s="9"/>
      </tp>
      <tp>
        <v>1.6153678236200002</v>
        <stp/>
        <stp>quote</stp>
        <stp>EXC</stp>
        <stp>Net %</stp>
        <tr r="K5" s="3"/>
        <tr r="K5" s="4"/>
      </tp>
    </main>
    <main first="telemetorion.rtdserver">
      <tp>
        <v>0.18701551863300001</v>
        <stp/>
        <stp>quote</stp>
        <stp>SPX-I</stp>
        <stp>Net %</stp>
        <tr r="M30" s="9"/>
      </tp>
    </main>
    <main first="esrtd">
      <tp t="s">
        <v/>
        <stp/>
        <stp>LULU</stp>
        <stp>% Change</stp>
        <tr r="E8" s="3"/>
      </tp>
      <tp t="s">
        <v/>
        <stp/>
        <stp>EXC</stp>
        <stp>EPS</stp>
        <tr r="H5" s="3"/>
      </tp>
    </main>
    <main first="telemetorion.rtdserver">
      <tp>
        <v>0.6988352745419999</v>
        <stp/>
        <stp>quote</stp>
        <stp>XLB</stp>
        <stp>Net %</stp>
        <tr r="Q12" s="9"/>
      </tp>
    </main>
    <main first="esrtd">
      <tp t="s">
        <v/>
        <stp/>
        <stp>AMD</stp>
        <stp>PE</stp>
        <tr r="G3" s="3"/>
        <tr r="O3" s="4"/>
      </tp>
      <tp t="s">
        <v/>
        <stp/>
        <stp>EXC</stp>
        <stp>PE</stp>
        <tr r="G5" s="3"/>
        <tr r="O5" s="4"/>
      </tp>
    </main>
    <main first="esrtd">
      <tp t="s">
        <v/>
        <stp/>
        <stp>SPX-I</stp>
        <stp>Description</stp>
        <tr r="C13" s="1"/>
      </tp>
    </main>
    <main first="esrtd">
      <tp t="s">
        <v/>
        <stp/>
        <stp>AMD</stp>
        <stp>EPS</stp>
        <tr r="H3" s="3"/>
      </tp>
    </main>
    <main first="telemetorion.rtdserver">
      <tp>
        <v>-0.51880674448800002</v>
        <stp/>
        <stp>quote</stp>
        <stp>XLF</stp>
        <stp>Net %</stp>
        <tr r="Q17" s="9"/>
      </tp>
    </main>
    <main first="esrtd">
      <tp t="s">
        <v/>
        <stp/>
        <stp>LRCX</stp>
        <stp>BETA</stp>
        <tr r="F7" s="3"/>
        <tr r="F7" s="4"/>
        <tr r="L4" s="9"/>
        <tr r="P7" s="4"/>
      </tp>
    </main>
    <main first="esrtd">
      <tp t="s">
        <v/>
        <stp/>
        <stp>XLY</stp>
        <stp>Description</stp>
        <tr r="C6" s="1"/>
      </tp>
      <tp t="s">
        <v/>
        <stp/>
        <stp>XLV</stp>
        <stp>Description</stp>
        <tr r="C10" s="1"/>
      </tp>
      <tp t="s">
        <v/>
        <stp/>
        <stp>XLU</stp>
        <stp>Description</stp>
        <tr r="C3" s="1"/>
      </tp>
      <tp t="s">
        <v/>
        <stp/>
        <stp>XLP</stp>
        <stp>Description</stp>
        <tr r="C11" s="1"/>
      </tp>
      <tp t="s">
        <v/>
        <stp/>
        <stp>XLK</stp>
        <stp>Description</stp>
        <tr r="C7" s="1"/>
      </tp>
      <tp t="s">
        <v/>
        <stp/>
        <stp>XLI</stp>
        <stp>Description</stp>
        <tr r="C8" s="1"/>
      </tp>
      <tp t="s">
        <v/>
        <stp/>
        <stp>XLF</stp>
        <stp>Description</stp>
        <tr r="C9" s="1"/>
      </tp>
      <tp t="s">
        <v/>
        <stp/>
        <stp>XLE</stp>
        <stp>Description</stp>
        <tr r="C5" s="1"/>
      </tp>
      <tp t="s">
        <v/>
        <stp/>
        <stp>XLB</stp>
        <stp>Description</stp>
        <tr r="C4" s="1"/>
      </tp>
      <tp t="s">
        <v/>
        <stp/>
        <stp>XLC</stp>
        <stp>Description</stp>
        <tr r="C12" s="1"/>
      </tp>
    </main>
    <main first="telemetorion.rtdserver">
      <tp>
        <v>-0.68516042780699993</v>
        <stp/>
        <stp>quote</stp>
        <stp>XLE</stp>
        <stp>Net %</stp>
        <tr r="Q13" s="9"/>
      </tp>
    </main>
    <main first="telemetorion.rtdserver">
      <tp>
        <v>0.69487658162200006</v>
        <stp/>
        <stp>quote</stp>
        <stp>AMD</stp>
        <stp>Net %</stp>
        <tr r="Q2" s="9"/>
        <tr r="K3" s="3"/>
        <tr r="K3" s="4"/>
      </tp>
    </main>
    <main first="esrtd">
      <tp t="s">
        <v/>
        <stp/>
        <stp>KLAC</stp>
        <stp>BETA</stp>
        <tr r="F6" s="3"/>
        <tr r="F6" s="4"/>
        <tr r="L3" s="9"/>
        <tr r="P6" s="4"/>
      </tp>
      <tp t="s">
        <v/>
        <stp/>
        <stp>AMAT</stp>
        <stp>BETA</stp>
        <tr r="F2" s="4"/>
        <tr r="F2" s="3"/>
        <tr r="P2" s="4"/>
      </tp>
    </main>
    <main first="telemetorion.rtdserver">
      <tp>
        <v>8.4139671855300011E-2</v>
        <stp/>
        <stp>quote</stp>
        <stp>XLK</stp>
        <stp>Net %</stp>
        <tr r="Q15" s="9"/>
      </tp>
    </main>
    <main first="telemetorion.rtdserver">
      <tp>
        <v>0.15580057526400001</v>
        <stp/>
        <stp>quote</stp>
        <stp>XLI</stp>
        <stp>Net %</stp>
        <tr r="Q16" s="9"/>
      </tp>
    </main>
    <main first="esrtd">
      <tp t="s">
        <v/>
        <stp/>
        <stp>LULU</stp>
        <stp>BETA</stp>
        <tr r="F8" s="3"/>
      </tp>
    </main>
    <main first="esrtd">
      <tp t="s">
        <v/>
        <stp/>
        <stp>ASML</stp>
        <stp>BETA</stp>
        <tr r="F4" s="3"/>
        <tr r="F4" s="4"/>
        <tr r="P4" s="4"/>
      </tp>
    </main>
    <main first="esrtd">
      <tp t="s">
        <v/>
        <stp/>
        <stp>AMAT</stp>
        <stp>% Change</stp>
        <tr r="E2" s="3"/>
        <tr r="G2" s="4"/>
        <tr r="V2" s="4"/>
      </tp>
    </main>
    <main first="esrtd">
      <tp t="s">
        <v/>
        <stp/>
        <stp>KLAC</stp>
        <stp>% Change</stp>
        <tr r="G6" s="4"/>
        <tr r="E6" s="3"/>
        <tr r="M3" s="9"/>
        <tr r="V6" s="4"/>
      </tp>
    </main>
    <main first="esrtd">
      <tp t="s">
        <v/>
        <stp/>
        <stp>LRCX</stp>
        <stp>% Change</stp>
        <tr r="M4" s="9"/>
        <tr r="E7" s="3"/>
        <tr r="G7" s="4"/>
        <tr r="V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selection activeCell="F15" sqref="F15"/>
    </sheetView>
  </sheetViews>
  <sheetFormatPr defaultRowHeight="15" x14ac:dyDescent="0.25"/>
  <cols>
    <col min="3" max="3" width="39.5703125" bestFit="1" customWidth="1"/>
    <col min="7" max="7" width="10.7109375" bestFit="1" customWidth="1"/>
    <col min="10" max="10" width="9.7109375" bestFit="1" customWidth="1"/>
    <col min="12" max="12" width="12.85546875" customWidth="1"/>
    <col min="13" max="13" width="15.42578125" customWidth="1"/>
    <col min="14" max="14" width="14.42578125" bestFit="1" customWidth="1"/>
  </cols>
  <sheetData>
    <row r="1" spans="1:25" x14ac:dyDescent="0.25">
      <c r="A1" t="s">
        <v>0</v>
      </c>
      <c r="B1" t="s">
        <v>1</v>
      </c>
      <c r="C1" t="s">
        <v>109</v>
      </c>
      <c r="D1" t="s">
        <v>4</v>
      </c>
      <c r="E1" t="s">
        <v>5</v>
      </c>
      <c r="G1" s="13">
        <v>43844</v>
      </c>
      <c r="H1" t="s">
        <v>55</v>
      </c>
      <c r="I1" t="s">
        <v>110</v>
      </c>
      <c r="J1" t="s">
        <v>111</v>
      </c>
      <c r="M1" s="7">
        <f>Robinhood_Sector!R215</f>
        <v>21059.23</v>
      </c>
      <c r="N1" t="s">
        <v>101</v>
      </c>
      <c r="O1" t="s">
        <v>74</v>
      </c>
      <c r="Q1">
        <v>0.7</v>
      </c>
      <c r="T1">
        <v>19247.780000000002</v>
      </c>
      <c r="V1" t="s">
        <v>25</v>
      </c>
      <c r="X1" t="s">
        <v>26</v>
      </c>
      <c r="Y1" t="s">
        <v>74</v>
      </c>
    </row>
    <row r="2" spans="1:25" x14ac:dyDescent="0.25">
      <c r="A2" t="s">
        <v>58</v>
      </c>
      <c r="B2" s="2">
        <v>0.33300000000000002</v>
      </c>
      <c r="C2" t="str">
        <f>RTD("esrtd",,$A2,"Description")</f>
        <v/>
      </c>
      <c r="D2" s="9" t="str">
        <f>RTD("esrtd",,"*H",$A2,"Last","D",$G$1,)</f>
        <v/>
      </c>
      <c r="E2" s="4">
        <v>181</v>
      </c>
      <c r="F2" s="4" t="e">
        <f>E2*D2</f>
        <v>#VALUE!</v>
      </c>
      <c r="H2" t="str">
        <f>RTD("esrtd",,$A2,"PrevPrice")</f>
        <v/>
      </c>
      <c r="I2" s="9">
        <f>RTD("telemetorion.rtdserver","","data",$A2,"Close",$G$1)</f>
        <v>38.92</v>
      </c>
      <c r="J2">
        <f>I2*E2</f>
        <v>7044.52</v>
      </c>
      <c r="M2">
        <f t="shared" ref="M2:M12" si="0">$M$1*B2</f>
        <v>7012.7235900000005</v>
      </c>
      <c r="N2" t="e">
        <f t="shared" ref="N2:N12" si="1">ROUNDDOWN(M2/H2,0)</f>
        <v>#VALUE!</v>
      </c>
      <c r="O2" t="e">
        <f t="shared" ref="O2:O12" si="2">N2-E2</f>
        <v>#VALUE!</v>
      </c>
      <c r="Q2" s="5">
        <f t="shared" ref="Q2:Q12" si="3">$Q$1*B2</f>
        <v>0.2331</v>
      </c>
      <c r="R2" t="str">
        <f t="shared" ref="R2:R13" si="4">A2</f>
        <v>XLRE</v>
      </c>
      <c r="T2">
        <f t="shared" ref="T2:T12" si="5">$T$1*B2</f>
        <v>6409.5107400000015</v>
      </c>
      <c r="U2" t="e">
        <f ca="1">_xll.RealtimeData(A2,"Last")</f>
        <v>#NAME?</v>
      </c>
      <c r="V2" t="e">
        <f ca="1">ROUNDDOWN(T2/U2,0)</f>
        <v>#NAME?</v>
      </c>
      <c r="W2" t="str">
        <f>A2</f>
        <v>XLRE</v>
      </c>
      <c r="X2">
        <v>59</v>
      </c>
      <c r="Y2" t="e">
        <f ca="1">V2-X2</f>
        <v>#NAME?</v>
      </c>
    </row>
    <row r="3" spans="1:25" x14ac:dyDescent="0.25">
      <c r="A3" t="s">
        <v>59</v>
      </c>
      <c r="B3" s="2">
        <v>0.33300000000000002</v>
      </c>
      <c r="C3" t="str">
        <f>RTD("esrtd",,$A3,"Description")</f>
        <v/>
      </c>
      <c r="D3" s="9" t="str">
        <f>RTD("esrtd",,"*H",$A3,"Last","D",$G$1,)</f>
        <v/>
      </c>
      <c r="E3" s="4">
        <v>108</v>
      </c>
      <c r="F3" s="4" t="e">
        <f>E3*D3</f>
        <v>#VALUE!</v>
      </c>
      <c r="H3" t="str">
        <f>RTD("esrtd",,$A3,"PrevPrice")</f>
        <v/>
      </c>
      <c r="I3" s="9">
        <f>RTD("telemetorion.rtdserver","","data",$A3,"Close",$G$1)</f>
        <v>64.98</v>
      </c>
      <c r="J3">
        <f t="shared" ref="J3:J12" si="6">I3*E3</f>
        <v>7017.84</v>
      </c>
      <c r="M3">
        <f t="shared" si="0"/>
        <v>7012.7235900000005</v>
      </c>
      <c r="N3" t="e">
        <f t="shared" si="1"/>
        <v>#VALUE!</v>
      </c>
      <c r="O3" t="e">
        <f t="shared" si="2"/>
        <v>#VALUE!</v>
      </c>
      <c r="Q3" s="5">
        <f t="shared" si="3"/>
        <v>0.2331</v>
      </c>
      <c r="R3" t="str">
        <f t="shared" si="4"/>
        <v>XLU</v>
      </c>
      <c r="T3">
        <f t="shared" si="5"/>
        <v>6409.5107400000015</v>
      </c>
      <c r="U3" t="e">
        <f ca="1">_xll.RealtimeData(A3,"Last")</f>
        <v>#NAME?</v>
      </c>
      <c r="V3" t="e">
        <f ca="1">ROUNDDOWN(T3/U3,0)</f>
        <v>#NAME?</v>
      </c>
      <c r="W3" t="str">
        <f>A3</f>
        <v>XLU</v>
      </c>
      <c r="X3">
        <v>65</v>
      </c>
      <c r="Y3" t="e">
        <f t="shared" ref="Y3:Y6" ca="1" si="7">V3-X3</f>
        <v>#NAME?</v>
      </c>
    </row>
    <row r="4" spans="1:25" x14ac:dyDescent="0.25">
      <c r="A4" t="s">
        <v>31</v>
      </c>
      <c r="B4" s="2">
        <v>0.222</v>
      </c>
      <c r="C4" t="str">
        <f>RTD("esrtd",,$A4,"Description")</f>
        <v/>
      </c>
      <c r="D4" s="9" t="str">
        <f>RTD("esrtd",,"*H",$A4,"Last","D",$G$1,)</f>
        <v/>
      </c>
      <c r="E4" s="4">
        <v>77</v>
      </c>
      <c r="F4" s="4" t="e">
        <f t="shared" ref="F4:F12" si="8">E4*D4</f>
        <v>#VALUE!</v>
      </c>
      <c r="H4" t="str">
        <f>RTD("esrtd",,$A4,"PrevPrice")</f>
        <v/>
      </c>
      <c r="I4" s="9">
        <f>RTD("telemetorion.rtdserver","","data",$A4,"Close",$G$1)</f>
        <v>60.1</v>
      </c>
      <c r="J4">
        <f t="shared" si="6"/>
        <v>4627.7</v>
      </c>
      <c r="M4">
        <f t="shared" si="0"/>
        <v>4675.1490599999997</v>
      </c>
      <c r="N4" t="e">
        <f t="shared" si="1"/>
        <v>#VALUE!</v>
      </c>
      <c r="O4" t="e">
        <f t="shared" si="2"/>
        <v>#VALUE!</v>
      </c>
      <c r="Q4" s="5">
        <f t="shared" si="3"/>
        <v>0.15539999999999998</v>
      </c>
      <c r="R4" t="str">
        <f t="shared" si="4"/>
        <v>XLB</v>
      </c>
      <c r="T4">
        <f t="shared" si="5"/>
        <v>4273.007160000001</v>
      </c>
      <c r="U4" t="e">
        <f ca="1">_xll.RealtimeData(A4,"Last")</f>
        <v>#NAME?</v>
      </c>
      <c r="V4" t="e">
        <f t="shared" ref="V4:V5" ca="1" si="9">ROUNDDOWN(T4/U4,0)</f>
        <v>#NAME?</v>
      </c>
      <c r="W4" t="str">
        <f>A4</f>
        <v>XLB</v>
      </c>
      <c r="X4">
        <v>158</v>
      </c>
      <c r="Y4" t="e">
        <f t="shared" ca="1" si="7"/>
        <v>#NAME?</v>
      </c>
    </row>
    <row r="5" spans="1:25" x14ac:dyDescent="0.25">
      <c r="A5" t="s">
        <v>32</v>
      </c>
      <c r="B5" s="2">
        <v>5.6000000000000001E-2</v>
      </c>
      <c r="C5" t="str">
        <f>RTD("esrtd",,$A5,"Description")</f>
        <v/>
      </c>
      <c r="D5" s="9" t="str">
        <f>RTD("esrtd",,"*H",$A5,"Last","D",$G$1,)</f>
        <v/>
      </c>
      <c r="E5" s="4">
        <v>19</v>
      </c>
      <c r="F5" s="4" t="e">
        <f t="shared" si="8"/>
        <v>#VALUE!</v>
      </c>
      <c r="H5" t="str">
        <f>RTD("esrtd",,$A5,"PrevPrice")</f>
        <v/>
      </c>
      <c r="I5" s="9">
        <f>RTD("telemetorion.rtdserver","","data",$A5,"Close",$G$1)</f>
        <v>59.84</v>
      </c>
      <c r="J5">
        <f t="shared" si="6"/>
        <v>1136.96</v>
      </c>
      <c r="M5">
        <f t="shared" si="0"/>
        <v>1179.3168800000001</v>
      </c>
      <c r="N5" t="e">
        <f t="shared" si="1"/>
        <v>#VALUE!</v>
      </c>
      <c r="O5" t="e">
        <f>N5-E5</f>
        <v>#VALUE!</v>
      </c>
      <c r="Q5" s="5">
        <f t="shared" si="3"/>
        <v>3.9199999999999999E-2</v>
      </c>
      <c r="R5" t="str">
        <f t="shared" si="4"/>
        <v>XLE</v>
      </c>
      <c r="T5">
        <f t="shared" si="5"/>
        <v>1077.8756800000001</v>
      </c>
      <c r="U5" t="e">
        <f ca="1">_xll.RealtimeData(A5,"Last")</f>
        <v>#NAME?</v>
      </c>
      <c r="V5" t="e">
        <f t="shared" ca="1" si="9"/>
        <v>#NAME?</v>
      </c>
      <c r="W5" t="str">
        <f>A5</f>
        <v>XLE</v>
      </c>
      <c r="X5">
        <v>65</v>
      </c>
      <c r="Y5" t="e">
        <f t="shared" ca="1" si="7"/>
        <v>#NAME?</v>
      </c>
    </row>
    <row r="6" spans="1:25" x14ac:dyDescent="0.25">
      <c r="A6" t="s">
        <v>36</v>
      </c>
      <c r="B6" s="2">
        <v>5.6000000000000001E-2</v>
      </c>
      <c r="C6" t="str">
        <f>RTD("esrtd",,$A6,"Description")</f>
        <v/>
      </c>
      <c r="D6" s="9" t="str">
        <f>RTD("esrtd",,"*H",$A6,"Last","D",$G$1,)</f>
        <v/>
      </c>
      <c r="E6" s="4">
        <v>9</v>
      </c>
      <c r="F6" s="4" t="e">
        <f t="shared" si="8"/>
        <v>#VALUE!</v>
      </c>
      <c r="H6" t="str">
        <f>RTD("esrtd",,$A6,"PrevPrice")</f>
        <v/>
      </c>
      <c r="I6" s="9">
        <f>RTD("telemetorion.rtdserver","","data",$A6,"Close",$G$1)</f>
        <v>126.7</v>
      </c>
      <c r="J6">
        <f t="shared" si="6"/>
        <v>1140.3</v>
      </c>
      <c r="M6">
        <f t="shared" si="0"/>
        <v>1179.3168800000001</v>
      </c>
      <c r="N6" t="e">
        <f t="shared" si="1"/>
        <v>#VALUE!</v>
      </c>
      <c r="O6" t="e">
        <f t="shared" si="2"/>
        <v>#VALUE!</v>
      </c>
      <c r="Q6" s="5">
        <f t="shared" si="3"/>
        <v>3.9199999999999999E-2</v>
      </c>
      <c r="R6" t="str">
        <f t="shared" si="4"/>
        <v>XLY</v>
      </c>
      <c r="T6">
        <f t="shared" si="5"/>
        <v>1077.8756800000001</v>
      </c>
      <c r="U6" t="e">
        <f ca="1">_xll.RealtimeData(A6,"Last")</f>
        <v>#NAME?</v>
      </c>
      <c r="V6" t="e">
        <f t="shared" ref="V6" ca="1" si="10">ROUNDDOWN(T6/U6,0)</f>
        <v>#NAME?</v>
      </c>
      <c r="W6" t="str">
        <f>A6</f>
        <v>XLY</v>
      </c>
      <c r="X6">
        <v>0</v>
      </c>
      <c r="Y6" t="e">
        <f t="shared" ca="1" si="7"/>
        <v>#NAME?</v>
      </c>
    </row>
    <row r="7" spans="1:25" x14ac:dyDescent="0.25">
      <c r="A7" t="s">
        <v>34</v>
      </c>
      <c r="B7" s="2">
        <v>0</v>
      </c>
      <c r="C7" t="str">
        <f>RTD("esrtd",,$A7,"Description")</f>
        <v/>
      </c>
      <c r="D7" s="9" t="str">
        <f>RTD("esrtd",,"*H",$A7,"Last","D",$G$1,)</f>
        <v/>
      </c>
      <c r="E7" s="4">
        <v>0</v>
      </c>
      <c r="F7" s="4" t="e">
        <f t="shared" si="8"/>
        <v>#VALUE!</v>
      </c>
      <c r="H7" t="str">
        <f>RTD("esrtd",,$A7,"PrevPrice")</f>
        <v/>
      </c>
      <c r="I7" s="9">
        <f>RTD("telemetorion.rtdserver","","data",$A7,"Close",$G$1)</f>
        <v>95.08</v>
      </c>
      <c r="J7">
        <f t="shared" si="6"/>
        <v>0</v>
      </c>
      <c r="M7">
        <f t="shared" si="0"/>
        <v>0</v>
      </c>
      <c r="N7" t="e">
        <f t="shared" si="1"/>
        <v>#VALUE!</v>
      </c>
      <c r="O7" t="e">
        <f t="shared" si="2"/>
        <v>#VALUE!</v>
      </c>
      <c r="Q7" s="5">
        <f t="shared" si="3"/>
        <v>0</v>
      </c>
      <c r="R7" t="str">
        <f t="shared" si="4"/>
        <v>XLK</v>
      </c>
      <c r="T7">
        <f t="shared" si="5"/>
        <v>0</v>
      </c>
    </row>
    <row r="8" spans="1:25" x14ac:dyDescent="0.25">
      <c r="A8" t="s">
        <v>56</v>
      </c>
      <c r="B8" s="2">
        <v>0</v>
      </c>
      <c r="C8" t="str">
        <f>RTD("esrtd",,$A8,"Description")</f>
        <v/>
      </c>
      <c r="D8" s="9" t="str">
        <f>RTD("esrtd",,"*H",$A8,"Last","D",$G$1,)</f>
        <v/>
      </c>
      <c r="E8" s="4">
        <v>0</v>
      </c>
      <c r="F8" s="4" t="e">
        <f t="shared" si="8"/>
        <v>#VALUE!</v>
      </c>
      <c r="H8" t="str">
        <f>RTD("esrtd",,$A8,"PrevPrice")</f>
        <v/>
      </c>
      <c r="I8" s="9">
        <f>RTD("telemetorion.rtdserver","","data",$A8,"Close",$G$1)</f>
        <v>83.44</v>
      </c>
      <c r="J8">
        <f t="shared" si="6"/>
        <v>0</v>
      </c>
      <c r="M8">
        <f t="shared" si="0"/>
        <v>0</v>
      </c>
      <c r="N8" t="e">
        <f t="shared" si="1"/>
        <v>#VALUE!</v>
      </c>
      <c r="O8" t="e">
        <f t="shared" si="2"/>
        <v>#VALUE!</v>
      </c>
      <c r="Q8" s="5">
        <f t="shared" si="3"/>
        <v>0</v>
      </c>
      <c r="R8" t="str">
        <f t="shared" si="4"/>
        <v>XLI</v>
      </c>
      <c r="T8">
        <f t="shared" si="5"/>
        <v>0</v>
      </c>
    </row>
    <row r="9" spans="1:25" x14ac:dyDescent="0.25">
      <c r="A9" t="s">
        <v>33</v>
      </c>
      <c r="B9" s="2">
        <v>0</v>
      </c>
      <c r="C9" t="str">
        <f>RTD("esrtd",,$A9,"Description")</f>
        <v/>
      </c>
      <c r="D9" s="9" t="str">
        <f>RTD("esrtd",,"*H",$A9,"Last","D",$G$1,)</f>
        <v/>
      </c>
      <c r="E9" s="4">
        <v>0</v>
      </c>
      <c r="F9" s="4" t="e">
        <f t="shared" si="8"/>
        <v>#VALUE!</v>
      </c>
      <c r="H9" t="str">
        <f>RTD("esrtd",,$A9,"PrevPrice")</f>
        <v/>
      </c>
      <c r="I9" s="9">
        <f>RTD("telemetorion.rtdserver","","data",$A9,"Close",$G$1)</f>
        <v>30.84</v>
      </c>
      <c r="J9">
        <f t="shared" si="6"/>
        <v>0</v>
      </c>
      <c r="M9">
        <f t="shared" si="0"/>
        <v>0</v>
      </c>
      <c r="N9" t="e">
        <f t="shared" si="1"/>
        <v>#VALUE!</v>
      </c>
      <c r="O9" t="e">
        <f t="shared" si="2"/>
        <v>#VALUE!</v>
      </c>
      <c r="Q9" s="5">
        <f t="shared" si="3"/>
        <v>0</v>
      </c>
      <c r="R9" t="str">
        <f t="shared" si="4"/>
        <v>XLF</v>
      </c>
      <c r="T9">
        <f t="shared" si="5"/>
        <v>0</v>
      </c>
    </row>
    <row r="10" spans="1:25" x14ac:dyDescent="0.25">
      <c r="A10" t="s">
        <v>30</v>
      </c>
      <c r="B10" s="2">
        <v>0</v>
      </c>
      <c r="C10" t="str">
        <f>RTD("esrtd",,$A10,"Description")</f>
        <v/>
      </c>
      <c r="D10" s="9" t="str">
        <f>RTD("esrtd",,"*H",$A10,"Last","D",$G$1,)</f>
        <v/>
      </c>
      <c r="E10" s="4">
        <v>0</v>
      </c>
      <c r="F10" s="4" t="e">
        <f t="shared" si="8"/>
        <v>#VALUE!</v>
      </c>
      <c r="H10" t="str">
        <f>RTD("esrtd",,$A10,"PrevPrice")</f>
        <v/>
      </c>
      <c r="I10" s="9">
        <f>RTD("telemetorion.rtdserver","","data",$A10,"Close",$G$1)</f>
        <v>103.06</v>
      </c>
      <c r="J10">
        <f t="shared" si="6"/>
        <v>0</v>
      </c>
      <c r="M10">
        <f t="shared" si="0"/>
        <v>0</v>
      </c>
      <c r="N10" t="e">
        <f t="shared" si="1"/>
        <v>#VALUE!</v>
      </c>
      <c r="O10" t="e">
        <f t="shared" si="2"/>
        <v>#VALUE!</v>
      </c>
      <c r="Q10" s="5">
        <f t="shared" si="3"/>
        <v>0</v>
      </c>
      <c r="R10" t="str">
        <f t="shared" si="4"/>
        <v>XLV</v>
      </c>
      <c r="T10">
        <f t="shared" si="5"/>
        <v>0</v>
      </c>
    </row>
    <row r="11" spans="1:25" x14ac:dyDescent="0.25">
      <c r="A11" t="s">
        <v>35</v>
      </c>
      <c r="B11" s="2">
        <v>0</v>
      </c>
      <c r="C11" t="str">
        <f>RTD("esrtd",,$A11,"Description")</f>
        <v/>
      </c>
      <c r="D11" s="9" t="str">
        <f>RTD("esrtd",,"*H",$A11,"Last","D",$G$1,)</f>
        <v/>
      </c>
      <c r="E11" s="4">
        <v>0</v>
      </c>
      <c r="F11" s="4" t="e">
        <f t="shared" si="8"/>
        <v>#VALUE!</v>
      </c>
      <c r="H11" t="str">
        <f>RTD("esrtd",,$A11,"PrevPrice")</f>
        <v/>
      </c>
      <c r="I11" s="9">
        <f>RTD("telemetorion.rtdserver","","data",$A11,"Close",$G$1)</f>
        <v>63.09</v>
      </c>
      <c r="J11">
        <f t="shared" si="6"/>
        <v>0</v>
      </c>
      <c r="M11">
        <f t="shared" si="0"/>
        <v>0</v>
      </c>
      <c r="N11" t="e">
        <f t="shared" si="1"/>
        <v>#VALUE!</v>
      </c>
      <c r="O11" t="e">
        <f t="shared" si="2"/>
        <v>#VALUE!</v>
      </c>
      <c r="Q11" s="5">
        <f t="shared" si="3"/>
        <v>0</v>
      </c>
      <c r="R11" t="str">
        <f t="shared" si="4"/>
        <v>XLP</v>
      </c>
      <c r="T11">
        <f t="shared" si="5"/>
        <v>0</v>
      </c>
    </row>
    <row r="12" spans="1:25" x14ac:dyDescent="0.25">
      <c r="A12" t="s">
        <v>57</v>
      </c>
      <c r="B12" s="2">
        <v>0</v>
      </c>
      <c r="C12" t="str">
        <f>RTD("esrtd",,$A12,"Description")</f>
        <v/>
      </c>
      <c r="D12" s="9" t="str">
        <f>RTD("esrtd",,"*H",$A12,"Last","D",$G$1,)</f>
        <v/>
      </c>
      <c r="E12" s="4">
        <v>0</v>
      </c>
      <c r="F12" s="4" t="e">
        <f t="shared" si="8"/>
        <v>#VALUE!</v>
      </c>
      <c r="H12" t="str">
        <f>RTD("esrtd",,$A12,"PrevPrice")</f>
        <v/>
      </c>
      <c r="I12" s="9">
        <f>RTD("telemetorion.rtdserver","","data",$A12,"Close",$G$1)</f>
        <v>55.54</v>
      </c>
      <c r="J12">
        <f t="shared" si="6"/>
        <v>0</v>
      </c>
      <c r="M12">
        <f t="shared" si="0"/>
        <v>0</v>
      </c>
      <c r="N12" t="e">
        <f t="shared" si="1"/>
        <v>#VALUE!</v>
      </c>
      <c r="O12" t="e">
        <f t="shared" si="2"/>
        <v>#VALUE!</v>
      </c>
      <c r="Q12" s="5">
        <f t="shared" si="3"/>
        <v>0</v>
      </c>
      <c r="R12" t="str">
        <f t="shared" si="4"/>
        <v>XLC</v>
      </c>
      <c r="T12">
        <f t="shared" si="5"/>
        <v>0</v>
      </c>
    </row>
    <row r="13" spans="1:25" x14ac:dyDescent="0.25">
      <c r="A13" t="s">
        <v>114</v>
      </c>
      <c r="C13" t="str">
        <f>RTD("esrtd",,$A13,"Description")</f>
        <v/>
      </c>
      <c r="D13" s="9" t="str">
        <f>RTD("esrtd",,"*H",$A13,"Last","D",$G$1,)</f>
        <v/>
      </c>
      <c r="F13" s="4"/>
      <c r="H13" t="str">
        <f>RTD("esrtd",,$A13,"PrevPrice")</f>
        <v/>
      </c>
      <c r="I13" s="9">
        <f>RTD("telemetorion.rtdserver","","data",$A13,"Close",$G$1)</f>
        <v>3283.15</v>
      </c>
      <c r="R13" t="str">
        <f t="shared" si="4"/>
        <v>SPX-I</v>
      </c>
    </row>
    <row r="14" spans="1:25" x14ac:dyDescent="0.25">
      <c r="B14" s="1"/>
      <c r="F14" s="4"/>
    </row>
    <row r="15" spans="1:25" x14ac:dyDescent="0.25">
      <c r="C15" s="1">
        <f>SUM(B2:B12)</f>
        <v>1</v>
      </c>
      <c r="E15" t="s">
        <v>113</v>
      </c>
      <c r="F15" s="4" t="e">
        <f>SUM(F2:F12)</f>
        <v>#VALUE!</v>
      </c>
      <c r="H15" t="s">
        <v>111</v>
      </c>
      <c r="I15">
        <f>SUM(J2:J12)</f>
        <v>20967.32</v>
      </c>
    </row>
    <row r="16" spans="1:25" x14ac:dyDescent="0.25">
      <c r="B16" s="1"/>
    </row>
    <row r="17" spans="1:9" x14ac:dyDescent="0.25">
      <c r="B17" s="1"/>
    </row>
    <row r="19" spans="1:9" x14ac:dyDescent="0.25">
      <c r="B19" s="19"/>
      <c r="C19" s="19"/>
    </row>
    <row r="20" spans="1:9" x14ac:dyDescent="0.25">
      <c r="B20" s="9"/>
      <c r="C20" s="9"/>
    </row>
    <row r="21" spans="1:9" x14ac:dyDescent="0.25">
      <c r="B21" s="9"/>
      <c r="C21" s="9"/>
    </row>
    <row r="22" spans="1:9" x14ac:dyDescent="0.25">
      <c r="B22" s="9"/>
      <c r="C22" s="9"/>
    </row>
    <row r="23" spans="1:9" x14ac:dyDescent="0.25">
      <c r="B23" s="9"/>
      <c r="C23" s="9"/>
    </row>
    <row r="24" spans="1:9" x14ac:dyDescent="0.25">
      <c r="A24" t="s">
        <v>114</v>
      </c>
      <c r="B24" s="9">
        <f>RTD("telemetorion.rtdserver","","data",$A24,"Close",$G$1)</f>
        <v>3283.15</v>
      </c>
      <c r="C24" s="9"/>
    </row>
    <row r="25" spans="1:9" x14ac:dyDescent="0.25">
      <c r="B25" s="9"/>
      <c r="C25" s="9"/>
    </row>
    <row r="26" spans="1:9" x14ac:dyDescent="0.25">
      <c r="B26" s="9"/>
      <c r="C26" s="9"/>
    </row>
    <row r="27" spans="1:9" x14ac:dyDescent="0.25">
      <c r="B27" s="2"/>
      <c r="C27" s="2"/>
      <c r="H27" s="2"/>
      <c r="I27" s="2"/>
    </row>
    <row r="28" spans="1:9" x14ac:dyDescent="0.25">
      <c r="B28" s="2"/>
      <c r="C28" s="2"/>
      <c r="H28" s="2"/>
      <c r="I28" s="2"/>
    </row>
    <row r="29" spans="1:9" x14ac:dyDescent="0.25">
      <c r="B29" s="2"/>
      <c r="C29" s="2"/>
      <c r="H29" s="2"/>
      <c r="I29" s="2"/>
    </row>
    <row r="30" spans="1:9" x14ac:dyDescent="0.25">
      <c r="B30" s="2"/>
      <c r="C30" s="2"/>
      <c r="H30" s="2"/>
      <c r="I30" s="2"/>
    </row>
    <row r="31" spans="1:9" x14ac:dyDescent="0.25">
      <c r="B31" s="2"/>
      <c r="C31" s="2"/>
      <c r="H31" s="2"/>
      <c r="I31" s="2"/>
    </row>
    <row r="32" spans="1:9" x14ac:dyDescent="0.25">
      <c r="B32" s="2"/>
      <c r="C32" s="2"/>
      <c r="H32" s="2"/>
      <c r="I32" s="2"/>
    </row>
    <row r="33" spans="2:4" x14ac:dyDescent="0.25">
      <c r="B33" s="2"/>
      <c r="C33" s="2"/>
    </row>
    <row r="34" spans="2:4" x14ac:dyDescent="0.25">
      <c r="B34" s="27"/>
      <c r="C34" s="27"/>
      <c r="D34" s="27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</sheetData>
  <autoFilter ref="A1:E12">
    <sortState ref="A2:E13">
      <sortCondition descending="1" ref="B1:B12"/>
    </sortState>
  </autoFilter>
  <sortState ref="A2:B12"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225"/>
  <sheetViews>
    <sheetView zoomScale="80" zoomScaleNormal="80" workbookViewId="0">
      <pane xSplit="1" ySplit="2" topLeftCell="B204" activePane="bottomRight" state="frozen"/>
      <selection pane="topRight" activeCell="B1" sqref="B1"/>
      <selection pane="bottomLeft" activeCell="A3" sqref="A3"/>
      <selection pane="bottomRight" activeCell="N227" sqref="N227"/>
    </sheetView>
  </sheetViews>
  <sheetFormatPr defaultRowHeight="15" x14ac:dyDescent="0.25"/>
  <cols>
    <col min="1" max="1" width="11.5703125" bestFit="1" customWidth="1"/>
    <col min="5" max="5" width="10.7109375" bestFit="1" customWidth="1"/>
    <col min="8" max="8" width="9.140625" style="15"/>
    <col min="9" max="9" width="11.85546875" style="2" bestFit="1" customWidth="1"/>
    <col min="10" max="10" width="16.28515625" style="2" bestFit="1" customWidth="1"/>
    <col min="11" max="11" width="10" style="9" bestFit="1" customWidth="1"/>
    <col min="12" max="12" width="14.42578125" bestFit="1" customWidth="1"/>
    <col min="13" max="13" width="9.28515625" style="48" customWidth="1"/>
    <col min="14" max="14" width="9.28515625" style="48" bestFit="1" customWidth="1"/>
    <col min="15" max="15" width="8.85546875" style="7" bestFit="1" customWidth="1"/>
    <col min="16" max="16" width="12.7109375" style="32" bestFit="1" customWidth="1"/>
    <col min="17" max="17" width="11.85546875" style="4" customWidth="1"/>
    <col min="18" max="18" width="12.140625" bestFit="1" customWidth="1"/>
    <col min="19" max="19" width="9.140625" style="24"/>
    <col min="20" max="21" width="9.140625" style="26"/>
    <col min="22" max="22" width="22" style="2" bestFit="1" customWidth="1"/>
    <col min="23" max="23" width="12.42578125" customWidth="1"/>
    <col min="25" max="25" width="13" bestFit="1" customWidth="1"/>
    <col min="26" max="26" width="9.140625" style="45"/>
    <col min="27" max="27" width="9.140625" style="4"/>
    <col min="29" max="29" width="9.140625" style="50"/>
    <col min="30" max="30" width="9.140625" style="37"/>
    <col min="31" max="31" width="12.5703125" style="14" bestFit="1" customWidth="1"/>
    <col min="33" max="34" width="12" style="14" bestFit="1" customWidth="1"/>
    <col min="35" max="35" width="15.140625" style="14" bestFit="1" customWidth="1"/>
    <col min="36" max="36" width="9.140625" style="27"/>
    <col min="37" max="37" width="12.7109375" bestFit="1" customWidth="1"/>
    <col min="38" max="38" width="9.42578125" customWidth="1"/>
    <col min="39" max="40" width="9.42578125" style="2" customWidth="1"/>
    <col min="41" max="41" width="7.140625" style="42" bestFit="1" customWidth="1"/>
  </cols>
  <sheetData>
    <row r="1" spans="1:42" x14ac:dyDescent="0.25">
      <c r="B1" t="s">
        <v>112</v>
      </c>
      <c r="C1" s="7"/>
      <c r="N1"/>
      <c r="O1"/>
      <c r="P1"/>
      <c r="S1"/>
      <c r="T1"/>
      <c r="U1"/>
      <c r="X1" t="s">
        <v>68</v>
      </c>
      <c r="Y1" t="s">
        <v>69</v>
      </c>
      <c r="Z1"/>
      <c r="AA1" s="4" t="s">
        <v>90</v>
      </c>
      <c r="AE1" s="40">
        <v>0.01</v>
      </c>
      <c r="AO1" s="3">
        <f>MIN(AO4:AO16400)</f>
        <v>-5.6683119418994288E-2</v>
      </c>
      <c r="AP1" s="3">
        <f>MIN(AP4:AP16400)</f>
        <v>-6.6208031488048102E-2</v>
      </c>
    </row>
    <row r="2" spans="1:42" s="16" customFormat="1" x14ac:dyDescent="0.25">
      <c r="A2" s="16" t="s">
        <v>38</v>
      </c>
      <c r="B2" s="16" t="s">
        <v>39</v>
      </c>
      <c r="C2" s="16" t="s">
        <v>23</v>
      </c>
      <c r="D2" s="16" t="s">
        <v>40</v>
      </c>
      <c r="E2" s="16" t="s">
        <v>41</v>
      </c>
      <c r="F2" s="16" t="s">
        <v>42</v>
      </c>
      <c r="G2" s="16" t="s">
        <v>40</v>
      </c>
      <c r="H2" s="17" t="s">
        <v>43</v>
      </c>
      <c r="I2" s="18" t="s">
        <v>44</v>
      </c>
      <c r="J2" s="18" t="s">
        <v>45</v>
      </c>
      <c r="K2" s="19" t="s">
        <v>46</v>
      </c>
      <c r="L2" s="16" t="s">
        <v>47</v>
      </c>
      <c r="M2" s="49" t="s">
        <v>48</v>
      </c>
      <c r="N2" s="49" t="s">
        <v>49</v>
      </c>
      <c r="O2" s="21" t="s">
        <v>50</v>
      </c>
      <c r="P2" s="33" t="s">
        <v>51</v>
      </c>
      <c r="Q2" s="16" t="s">
        <v>66</v>
      </c>
      <c r="R2" s="16" t="s">
        <v>65</v>
      </c>
      <c r="S2" s="23" t="s">
        <v>52</v>
      </c>
      <c r="T2" s="36" t="s">
        <v>53</v>
      </c>
      <c r="U2" s="36" t="s">
        <v>54</v>
      </c>
      <c r="V2" s="16" t="s">
        <v>91</v>
      </c>
      <c r="W2" s="16" t="s">
        <v>67</v>
      </c>
      <c r="X2" s="31">
        <f>MIN(X4:X1000000)</f>
        <v>-1.4415575300234407E-2</v>
      </c>
      <c r="Y2" s="31">
        <f>MIN(Y4:Y1000000)</f>
        <v>-1.9033999610669095E-2</v>
      </c>
      <c r="Z2" s="46" t="s">
        <v>79</v>
      </c>
      <c r="AA2" s="35" t="s">
        <v>80</v>
      </c>
      <c r="AB2" s="16" t="s">
        <v>81</v>
      </c>
      <c r="AC2" s="51" t="s">
        <v>82</v>
      </c>
      <c r="AD2" s="38" t="s">
        <v>83</v>
      </c>
      <c r="AE2" s="39" t="s">
        <v>85</v>
      </c>
      <c r="AF2" s="16" t="s">
        <v>86</v>
      </c>
      <c r="AG2" s="39" t="s">
        <v>87</v>
      </c>
      <c r="AH2" s="39" t="s">
        <v>88</v>
      </c>
      <c r="AI2" s="39" t="s">
        <v>92</v>
      </c>
      <c r="AJ2" s="44" t="s">
        <v>78</v>
      </c>
      <c r="AK2" s="16" t="s">
        <v>89</v>
      </c>
      <c r="AL2" s="16" t="s">
        <v>104</v>
      </c>
      <c r="AM2" s="18" t="s">
        <v>53</v>
      </c>
      <c r="AN2" s="18" t="s">
        <v>54</v>
      </c>
      <c r="AO2" s="43" t="s">
        <v>102</v>
      </c>
      <c r="AP2" s="16" t="s">
        <v>103</v>
      </c>
    </row>
    <row r="3" spans="1:42" x14ac:dyDescent="0.25">
      <c r="A3" s="13">
        <v>43524</v>
      </c>
      <c r="B3">
        <v>17115.259999999998</v>
      </c>
      <c r="C3">
        <v>247.88</v>
      </c>
      <c r="D3">
        <f>B3+C3</f>
        <v>17363.14</v>
      </c>
      <c r="E3" s="14">
        <f>B3/D3</f>
        <v>0.98572378037613007</v>
      </c>
      <c r="F3" s="14">
        <f>C3/D3</f>
        <v>1.4276219623869876E-2</v>
      </c>
      <c r="G3" s="1">
        <f>SUM(E3:F3)</f>
        <v>0.99999999999999989</v>
      </c>
      <c r="H3" s="15">
        <v>2784.49</v>
      </c>
      <c r="I3" s="2">
        <v>0</v>
      </c>
      <c r="J3" s="2">
        <v>0</v>
      </c>
      <c r="K3" s="9">
        <v>100</v>
      </c>
      <c r="L3" s="9">
        <v>100</v>
      </c>
      <c r="M3" s="50">
        <f>K3/$K$3-1</f>
        <v>0</v>
      </c>
      <c r="N3" s="50">
        <f>L3/$L$3-1</f>
        <v>0</v>
      </c>
      <c r="O3" s="22">
        <f>K3/$K$3-1</f>
        <v>0</v>
      </c>
      <c r="P3" s="34">
        <f>L3/$L$3-1</f>
        <v>0</v>
      </c>
      <c r="Q3" s="4">
        <v>17110.96</v>
      </c>
      <c r="R3">
        <v>17358.84</v>
      </c>
      <c r="S3" s="24">
        <v>0</v>
      </c>
      <c r="T3" s="26">
        <v>0</v>
      </c>
      <c r="X3" s="14"/>
      <c r="Y3" s="14"/>
      <c r="Z3" s="45">
        <v>5556.49</v>
      </c>
      <c r="AA3" s="4">
        <v>0</v>
      </c>
      <c r="AB3">
        <v>100</v>
      </c>
      <c r="AC3" s="50">
        <f>AB3/$AB$3-1</f>
        <v>0</v>
      </c>
      <c r="AD3" s="37">
        <f>AB3/$AB$3-1</f>
        <v>0</v>
      </c>
      <c r="AE3" s="14">
        <v>0</v>
      </c>
      <c r="AF3">
        <v>100</v>
      </c>
      <c r="AG3" s="14">
        <v>0</v>
      </c>
      <c r="AH3" s="14">
        <v>0</v>
      </c>
      <c r="AI3" s="14">
        <f>AH3-AD3</f>
        <v>0</v>
      </c>
    </row>
    <row r="4" spans="1:42" x14ac:dyDescent="0.25">
      <c r="A4" s="20">
        <v>43525</v>
      </c>
      <c r="B4">
        <v>17115.259999999998</v>
      </c>
      <c r="C4">
        <v>247.88</v>
      </c>
      <c r="D4">
        <f>B4+C4</f>
        <v>17363.14</v>
      </c>
      <c r="E4" s="14">
        <f>B4/D4</f>
        <v>0.98572378037613007</v>
      </c>
      <c r="F4" s="14">
        <f>C4/D4</f>
        <v>1.4276219623869876E-2</v>
      </c>
      <c r="G4" s="1">
        <f>SUM(E4:F4)</f>
        <v>0.99999999999999989</v>
      </c>
      <c r="H4" s="15">
        <v>2803.69</v>
      </c>
      <c r="I4" s="2">
        <f>H4/H3-1</f>
        <v>6.8953381050032014E-3</v>
      </c>
      <c r="J4" s="2">
        <f>D4/D3-1</f>
        <v>0</v>
      </c>
      <c r="K4" s="9">
        <f>K3*(1+I4)</f>
        <v>100.68953381050032</v>
      </c>
      <c r="L4" s="9">
        <f>L3*(1+J4)</f>
        <v>100</v>
      </c>
      <c r="M4" s="50">
        <f t="shared" ref="M4:M12" si="0">K4/$K$3-1</f>
        <v>6.8953381050032014E-3</v>
      </c>
      <c r="N4" s="50">
        <f t="shared" ref="N4:N12" si="1">L4/$L$3-1</f>
        <v>0</v>
      </c>
      <c r="O4" s="22">
        <f>K4/$K$3-1</f>
        <v>6.8953381050032014E-3</v>
      </c>
      <c r="P4" s="34">
        <f t="shared" ref="P4:P11" si="2">L4/$L$3-1</f>
        <v>0</v>
      </c>
      <c r="Q4" s="4">
        <v>17110.96</v>
      </c>
      <c r="R4">
        <f>Q4+C4</f>
        <v>17358.84</v>
      </c>
      <c r="S4" s="25">
        <f>R4/R3-1</f>
        <v>0</v>
      </c>
      <c r="T4" s="26">
        <f>R4/$R$3-1</f>
        <v>0</v>
      </c>
      <c r="U4" s="26">
        <f>R4/$R$3-1</f>
        <v>0</v>
      </c>
      <c r="V4" s="2">
        <f t="shared" ref="V4:V67" si="3">AG4-AC4</f>
        <v>-6.9504309375163498E-3</v>
      </c>
      <c r="W4" s="2">
        <f>U4-AD4</f>
        <v>-6.9504309375163498E-3</v>
      </c>
      <c r="X4" s="14">
        <f>MIN(0,(AB4/AB$3-1))</f>
        <v>0</v>
      </c>
      <c r="Y4" s="14">
        <f>MIN(0,(L4/L$3-1))</f>
        <v>0</v>
      </c>
      <c r="Z4" s="45">
        <v>5595.11</v>
      </c>
      <c r="AA4" s="2">
        <f>Z4/Z3-1</f>
        <v>6.9504309375163498E-3</v>
      </c>
      <c r="AB4" s="9">
        <f>AB3*(1+AA4)</f>
        <v>100.69504309375164</v>
      </c>
      <c r="AC4" s="50">
        <f t="shared" ref="AC4:AC24" si="4">AB4/$AB$3-1</f>
        <v>6.9504309375163498E-3</v>
      </c>
      <c r="AD4" s="37">
        <f>AB4/$AB$3-1</f>
        <v>6.9504309375163498E-3</v>
      </c>
      <c r="AE4" s="14">
        <v>0</v>
      </c>
      <c r="AF4">
        <f>AF3*(1+AE4)</f>
        <v>100</v>
      </c>
      <c r="AG4" s="14">
        <f>AF4/$AF$3-1</f>
        <v>0</v>
      </c>
      <c r="AH4" s="14">
        <f>AF4/$AF$3-1</f>
        <v>0</v>
      </c>
      <c r="AI4" s="14">
        <f t="shared" ref="AI4:AI67" si="5">AH4-AD4</f>
        <v>-6.9504309375163498E-3</v>
      </c>
      <c r="AO4" s="1">
        <f>MIN(0,(AF4/MAX($AF$3:AF3)-1))</f>
        <v>0</v>
      </c>
      <c r="AP4" s="1">
        <f>MIN(0,(AB4/MAX($AB$3:AB3)-1))</f>
        <v>0</v>
      </c>
    </row>
    <row r="5" spans="1:42" x14ac:dyDescent="0.25">
      <c r="A5" s="13">
        <v>43528</v>
      </c>
      <c r="B5">
        <v>17061.55</v>
      </c>
      <c r="C5">
        <v>247.88</v>
      </c>
      <c r="D5">
        <f>B5+C5</f>
        <v>17309.43</v>
      </c>
      <c r="E5" s="14">
        <f>B5/D5</f>
        <v>0.98567948222442903</v>
      </c>
      <c r="F5" s="14">
        <f>C5/D5</f>
        <v>1.4320517775570888E-2</v>
      </c>
      <c r="G5" s="1">
        <f>SUM(E5:F5)</f>
        <v>0.99999999999999989</v>
      </c>
      <c r="H5" s="15">
        <v>2792.81</v>
      </c>
      <c r="I5" s="2">
        <f t="shared" ref="I5:I12" si="6">H5/H4-1</f>
        <v>-3.8806002090102654E-3</v>
      </c>
      <c r="J5" s="2">
        <f>D5/D4-1</f>
        <v>-3.0933345005568214E-3</v>
      </c>
      <c r="K5" s="9">
        <f>K4*(1+I5)</f>
        <v>100.29879798455015</v>
      </c>
      <c r="L5" s="9">
        <f>L4*(1+J5)</f>
        <v>99.690666549944325</v>
      </c>
      <c r="M5" s="50">
        <f t="shared" si="0"/>
        <v>2.9879798455014761E-3</v>
      </c>
      <c r="N5" s="50">
        <f t="shared" si="1"/>
        <v>-3.0933345005567103E-3</v>
      </c>
      <c r="O5" s="22">
        <f t="shared" ref="O5:O12" si="7">K5/$K$3-1</f>
        <v>2.9879798455014761E-3</v>
      </c>
      <c r="P5" s="34">
        <f t="shared" si="2"/>
        <v>-3.0933345005567103E-3</v>
      </c>
      <c r="Q5" s="4">
        <v>17061.84</v>
      </c>
      <c r="R5">
        <f t="shared" ref="R5:R9" si="8">Q5+C5</f>
        <v>17309.72</v>
      </c>
      <c r="S5" s="25">
        <f>R5/R4-1</f>
        <v>-2.8296821677024075E-3</v>
      </c>
      <c r="T5" s="26">
        <f>R5/$R$3-1</f>
        <v>-2.8296821677024075E-3</v>
      </c>
      <c r="U5" s="26">
        <f t="shared" ref="U5:U12" si="9">R5/$R$3-1</f>
        <v>-2.8296821677024075E-3</v>
      </c>
      <c r="V5" s="2">
        <f t="shared" si="3"/>
        <v>-6.1997012239597415E-3</v>
      </c>
      <c r="W5" s="2">
        <f t="shared" ref="W5:W68" si="10">U5-AD5</f>
        <v>-5.896366351422766E-3</v>
      </c>
      <c r="X5" s="14">
        <f>MIN(0,(AB5/AB$3-1))</f>
        <v>0</v>
      </c>
      <c r="Y5" s="14">
        <f t="shared" ref="Y5:Y39" si="11">MIN(0,(L5/L$3-1))</f>
        <v>-3.0933345005567103E-3</v>
      </c>
      <c r="Z5" s="45">
        <v>5573.53</v>
      </c>
      <c r="AA5" s="2">
        <f>Z5/Z4-1</f>
        <v>-3.8569393631224802E-3</v>
      </c>
      <c r="AB5" s="9">
        <f t="shared" ref="AB5:AB68" si="12">AB4*(1+AA5)</f>
        <v>100.30666841837203</v>
      </c>
      <c r="AC5" s="50">
        <f t="shared" si="4"/>
        <v>3.0666841837203584E-3</v>
      </c>
      <c r="AD5" s="37">
        <f t="shared" ref="AD5:AD67" si="13">AB5/$AB$3-1</f>
        <v>3.0666841837203584E-3</v>
      </c>
      <c r="AE5" s="14">
        <f>J5-($AE$1/252)</f>
        <v>-3.133017040239361E-3</v>
      </c>
      <c r="AF5">
        <f t="shared" ref="AF5:AF68" si="14">AF4*(1+AE5)</f>
        <v>99.686698295976058</v>
      </c>
      <c r="AG5" s="14">
        <f t="shared" ref="AG5:AG24" si="15">AF5/$AF$3-1</f>
        <v>-3.1330170402393831E-3</v>
      </c>
      <c r="AH5" s="14">
        <f t="shared" ref="AH5:AH68" si="16">AF5/$AF$3-1</f>
        <v>-3.1330170402393831E-3</v>
      </c>
      <c r="AI5" s="14">
        <f t="shared" si="5"/>
        <v>-6.1997012239597415E-3</v>
      </c>
      <c r="AO5" s="1">
        <f>MIN(0,(AF5/MAX($AF$3:AF4)-1))</f>
        <v>-3.1330170402393831E-3</v>
      </c>
      <c r="AP5" s="1">
        <f>MIN(0,(AB5/MAX($AB$3:AB4)-1))</f>
        <v>-3.8569393631224802E-3</v>
      </c>
    </row>
    <row r="6" spans="1:42" x14ac:dyDescent="0.25">
      <c r="A6" s="13">
        <v>43529</v>
      </c>
      <c r="B6">
        <v>17020.61</v>
      </c>
      <c r="C6">
        <v>247.88</v>
      </c>
      <c r="D6">
        <f t="shared" ref="D6:D18" si="17">B6+C6</f>
        <v>17268.490000000002</v>
      </c>
      <c r="E6" s="14">
        <f t="shared" ref="E6:E18" si="18">B6/D6</f>
        <v>0.98564553125374588</v>
      </c>
      <c r="F6" s="14">
        <f t="shared" ref="F6:F18" si="19">C6/D6</f>
        <v>1.4354468746254014E-2</v>
      </c>
      <c r="G6" s="1">
        <f t="shared" ref="G6:G18" si="20">SUM(E6:F6)</f>
        <v>0.99999999999999989</v>
      </c>
      <c r="H6" s="15">
        <v>2789.65</v>
      </c>
      <c r="I6" s="2">
        <f t="shared" si="6"/>
        <v>-1.1314768996100177E-3</v>
      </c>
      <c r="J6" s="2">
        <f t="shared" ref="J6:J7" si="21">D6/D5-1</f>
        <v>-2.365184757672445E-3</v>
      </c>
      <c r="K6" s="9">
        <f t="shared" ref="K6:K12" si="22">K5*(1+I6)</f>
        <v>100.18531221157198</v>
      </c>
      <c r="L6" s="9">
        <f t="shared" ref="L6:L12" si="23">L5*(1+J6)</f>
        <v>99.454879704938193</v>
      </c>
      <c r="M6" s="50">
        <f t="shared" si="0"/>
        <v>1.853122115719863E-3</v>
      </c>
      <c r="N6" s="50">
        <f t="shared" si="1"/>
        <v>-5.4512029506180726E-3</v>
      </c>
      <c r="O6" s="22">
        <f t="shared" si="7"/>
        <v>1.853122115719863E-3</v>
      </c>
      <c r="P6" s="34">
        <f t="shared" si="2"/>
        <v>-5.4512029506180726E-3</v>
      </c>
      <c r="Q6" s="4">
        <v>17028.86</v>
      </c>
      <c r="R6">
        <f t="shared" si="8"/>
        <v>17276.740000000002</v>
      </c>
      <c r="S6" s="25">
        <f t="shared" ref="S6:S11" si="24">R6/R5-1</f>
        <v>-1.905287896049157E-3</v>
      </c>
      <c r="T6" s="26">
        <f t="shared" ref="T6:T12" si="25">R6/$R$3-1</f>
        <v>-4.729578704567694E-3</v>
      </c>
      <c r="U6" s="26">
        <f t="shared" si="9"/>
        <v>-4.729578704567694E-3</v>
      </c>
      <c r="V6" s="2">
        <f t="shared" si="3"/>
        <v>-7.4938195917610972E-3</v>
      </c>
      <c r="W6" s="2">
        <f t="shared" si="10"/>
        <v>-6.6930484489565734E-3</v>
      </c>
      <c r="X6" s="14">
        <f t="shared" ref="X6:X67" si="26">MIN(0,(AB6/AB$3-1))</f>
        <v>0</v>
      </c>
      <c r="Y6" s="14">
        <f t="shared" si="11"/>
        <v>-5.4512029506180726E-3</v>
      </c>
      <c r="Z6" s="45">
        <v>5567.4</v>
      </c>
      <c r="AA6" s="2">
        <f t="shared" ref="AA6:AA69" si="27">Z6/Z5-1</f>
        <v>-1.0998415725761435E-3</v>
      </c>
      <c r="AB6" s="9">
        <f t="shared" si="12"/>
        <v>100.1963469744389</v>
      </c>
      <c r="AC6" s="50">
        <f t="shared" si="4"/>
        <v>1.9634697443888793E-3</v>
      </c>
      <c r="AD6" s="37">
        <f t="shared" si="13"/>
        <v>1.9634697443888793E-3</v>
      </c>
      <c r="AE6" s="14">
        <f t="shared" ref="AE6:AE69" si="28">J6-($AE$1/252)</f>
        <v>-2.4048672973549846E-3</v>
      </c>
      <c r="AF6">
        <f t="shared" si="14"/>
        <v>99.446965015262776</v>
      </c>
      <c r="AG6" s="14">
        <f t="shared" si="15"/>
        <v>-5.5303498473722179E-3</v>
      </c>
      <c r="AH6" s="14">
        <f t="shared" si="16"/>
        <v>-5.5303498473722179E-3</v>
      </c>
      <c r="AI6" s="14">
        <f t="shared" si="5"/>
        <v>-7.4938195917610972E-3</v>
      </c>
      <c r="AO6" s="1">
        <f>MIN(0,(AF6/MAX($AF$3:AF5)-1))</f>
        <v>-5.5303498473722179E-3</v>
      </c>
      <c r="AP6" s="1">
        <f>MIN(0,(AB6/MAX($AB$3:AB5)-1))</f>
        <v>-4.95253891344416E-3</v>
      </c>
    </row>
    <row r="7" spans="1:42" x14ac:dyDescent="0.25">
      <c r="A7" s="13">
        <v>43530</v>
      </c>
      <c r="B7">
        <v>16938.57</v>
      </c>
      <c r="C7">
        <v>247.88</v>
      </c>
      <c r="D7">
        <f t="shared" si="17"/>
        <v>17186.45</v>
      </c>
      <c r="E7" s="14">
        <f t="shared" si="18"/>
        <v>0.98557700979550744</v>
      </c>
      <c r="F7" s="14">
        <f t="shared" si="19"/>
        <v>1.4422990204492492E-2</v>
      </c>
      <c r="G7" s="1">
        <f t="shared" si="20"/>
        <v>0.99999999999999989</v>
      </c>
      <c r="H7" s="15">
        <v>2771.45</v>
      </c>
      <c r="I7" s="2">
        <f t="shared" si="6"/>
        <v>-6.5241159285216455E-3</v>
      </c>
      <c r="J7" s="2">
        <f t="shared" si="21"/>
        <v>-4.7508496689635527E-3</v>
      </c>
      <c r="K7" s="9">
        <f t="shared" si="22"/>
        <v>99.531691620368548</v>
      </c>
      <c r="L7" s="9">
        <f t="shared" si="23"/>
        <v>98.982384522615178</v>
      </c>
      <c r="M7" s="50">
        <f t="shared" si="0"/>
        <v>-4.6830837963145466E-3</v>
      </c>
      <c r="N7" s="50">
        <f t="shared" si="1"/>
        <v>-1.0176154773848256E-2</v>
      </c>
      <c r="O7" s="22">
        <f t="shared" si="7"/>
        <v>-4.6830837963145466E-3</v>
      </c>
      <c r="P7" s="34">
        <f t="shared" si="2"/>
        <v>-1.0176154773848256E-2</v>
      </c>
      <c r="Q7" s="4">
        <v>16942.41</v>
      </c>
      <c r="R7">
        <f t="shared" si="8"/>
        <v>17190.29</v>
      </c>
      <c r="S7" s="25">
        <f t="shared" si="24"/>
        <v>-5.0038375295339277E-3</v>
      </c>
      <c r="T7" s="26">
        <f t="shared" si="25"/>
        <v>-9.709750190680877E-3</v>
      </c>
      <c r="U7" s="26">
        <f t="shared" si="9"/>
        <v>-9.709750190680877E-3</v>
      </c>
      <c r="V7" s="2">
        <f t="shared" si="3"/>
        <v>-5.7681500502966276E-3</v>
      </c>
      <c r="W7" s="2">
        <f t="shared" si="10"/>
        <v>-5.183511504028071E-3</v>
      </c>
      <c r="X7" s="14">
        <f t="shared" si="26"/>
        <v>-4.5262386866528059E-3</v>
      </c>
      <c r="Y7" s="14">
        <f>MIN(0,(L7/L$3-1))</f>
        <v>-1.0176154773848256E-2</v>
      </c>
      <c r="Z7" s="45">
        <v>5531.34</v>
      </c>
      <c r="AA7" s="2">
        <f t="shared" si="27"/>
        <v>-6.4769910550704912E-3</v>
      </c>
      <c r="AB7" s="9">
        <f t="shared" si="12"/>
        <v>99.547376131334715</v>
      </c>
      <c r="AC7" s="50">
        <f t="shared" si="4"/>
        <v>-4.5262386866528059E-3</v>
      </c>
      <c r="AD7" s="37">
        <f t="shared" si="13"/>
        <v>-4.5262386866528059E-3</v>
      </c>
      <c r="AE7" s="14">
        <f t="shared" si="28"/>
        <v>-4.7905322086460927E-3</v>
      </c>
      <c r="AF7">
        <f t="shared" si="14"/>
        <v>98.970561126305057</v>
      </c>
      <c r="AG7" s="14">
        <f t="shared" si="15"/>
        <v>-1.0294388736949434E-2</v>
      </c>
      <c r="AH7" s="14">
        <f t="shared" si="16"/>
        <v>-1.0294388736949434E-2</v>
      </c>
      <c r="AI7" s="14">
        <f t="shared" si="5"/>
        <v>-5.7681500502966276E-3</v>
      </c>
      <c r="AO7" s="1">
        <f>MIN(0,(AF7/MAX($AF$3:AF6)-1))</f>
        <v>-1.0294388736949434E-2</v>
      </c>
      <c r="AP7" s="1">
        <f>MIN(0,(AB7/MAX($AB$3:AB6)-1))</f>
        <v>-1.1397452418272391E-2</v>
      </c>
    </row>
    <row r="8" spans="1:42" x14ac:dyDescent="0.25">
      <c r="A8" s="13">
        <v>43531</v>
      </c>
      <c r="B8">
        <v>16845.13</v>
      </c>
      <c r="C8">
        <v>261.31</v>
      </c>
      <c r="D8">
        <f t="shared" si="17"/>
        <v>17106.440000000002</v>
      </c>
      <c r="E8" s="14">
        <f t="shared" si="18"/>
        <v>0.98472446634133104</v>
      </c>
      <c r="F8" s="14">
        <f t="shared" si="19"/>
        <v>1.5275533658668896E-2</v>
      </c>
      <c r="G8" s="1">
        <f t="shared" si="20"/>
        <v>0.99999999999999989</v>
      </c>
      <c r="H8" s="15">
        <v>2748.93</v>
      </c>
      <c r="I8" s="2">
        <f t="shared" si="6"/>
        <v>-8.1257103682187415E-3</v>
      </c>
      <c r="J8" s="2">
        <f t="shared" ref="J8:J13" si="29">D8/D7-1</f>
        <v>-4.6554116760586517E-3</v>
      </c>
      <c r="K8" s="9">
        <f t="shared" si="22"/>
        <v>98.72292592180257</v>
      </c>
      <c r="L8" s="9">
        <f t="shared" si="23"/>
        <v>98.521580773984468</v>
      </c>
      <c r="M8" s="50">
        <f>K8/$K$3-1</f>
        <v>-1.2770740781974266E-2</v>
      </c>
      <c r="N8" s="50">
        <f t="shared" si="1"/>
        <v>-1.4784192260155371E-2</v>
      </c>
      <c r="O8" s="22">
        <f t="shared" si="7"/>
        <v>-1.2770740781974266E-2</v>
      </c>
      <c r="P8" s="34">
        <f t="shared" si="2"/>
        <v>-1.4784192260155371E-2</v>
      </c>
      <c r="Q8" s="4">
        <v>16799.419999999998</v>
      </c>
      <c r="R8">
        <f t="shared" si="8"/>
        <v>17060.73</v>
      </c>
      <c r="S8" s="25">
        <f t="shared" si="24"/>
        <v>-7.5368129333479583E-3</v>
      </c>
      <c r="T8" s="26">
        <f t="shared" si="25"/>
        <v>-1.7173382553212102E-2</v>
      </c>
      <c r="U8" s="26">
        <f t="shared" si="9"/>
        <v>-1.7173382553212102E-2</v>
      </c>
      <c r="V8" s="2">
        <f t="shared" si="3"/>
        <v>-2.5358364013956525E-3</v>
      </c>
      <c r="W8" s="2">
        <f t="shared" si="10"/>
        <v>-4.7680691269305076E-3</v>
      </c>
      <c r="X8" s="14">
        <f t="shared" si="26"/>
        <v>-1.2405313426281595E-2</v>
      </c>
      <c r="Y8" s="14">
        <f t="shared" si="11"/>
        <v>-1.4784192260155371E-2</v>
      </c>
      <c r="Z8" s="45">
        <v>5487.56</v>
      </c>
      <c r="AA8" s="2">
        <f t="shared" si="27"/>
        <v>-7.9148994637826542E-3</v>
      </c>
      <c r="AB8" s="9">
        <f t="shared" si="12"/>
        <v>98.759468657371841</v>
      </c>
      <c r="AC8" s="50">
        <f t="shared" si="4"/>
        <v>-1.2405313426281595E-2</v>
      </c>
      <c r="AD8" s="37">
        <f t="shared" si="13"/>
        <v>-1.2405313426281595E-2</v>
      </c>
      <c r="AE8" s="14">
        <f t="shared" si="28"/>
        <v>-4.6950942157411918E-3</v>
      </c>
      <c r="AF8">
        <f t="shared" si="14"/>
        <v>98.505885017232274</v>
      </c>
      <c r="AG8" s="14">
        <f t="shared" si="15"/>
        <v>-1.4941149827677247E-2</v>
      </c>
      <c r="AH8" s="14">
        <f t="shared" si="16"/>
        <v>-1.4941149827677247E-2</v>
      </c>
      <c r="AI8" s="14">
        <f t="shared" si="5"/>
        <v>-2.5358364013956525E-3</v>
      </c>
      <c r="AO8" s="1">
        <f>MIN(0,(AF8/MAX($AF$3:AF7)-1))</f>
        <v>-1.4941149827677247E-2</v>
      </c>
      <c r="AP8" s="1">
        <f>MIN(0,(AB8/MAX($AB$3:AB7)-1))</f>
        <v>-1.922214219202123E-2</v>
      </c>
    </row>
    <row r="9" spans="1:42" x14ac:dyDescent="0.25">
      <c r="A9" s="13">
        <v>43532</v>
      </c>
      <c r="B9">
        <v>16771.34</v>
      </c>
      <c r="C9">
        <v>261.31</v>
      </c>
      <c r="D9">
        <f t="shared" si="17"/>
        <v>17032.650000000001</v>
      </c>
      <c r="E9" s="14">
        <f t="shared" si="18"/>
        <v>0.98465828863975946</v>
      </c>
      <c r="F9" s="14">
        <f t="shared" si="19"/>
        <v>1.5341711360240479E-2</v>
      </c>
      <c r="G9" s="1">
        <f t="shared" si="20"/>
        <v>0.99999999999999989</v>
      </c>
      <c r="H9" s="15">
        <v>2743.07</v>
      </c>
      <c r="I9" s="2">
        <f t="shared" si="6"/>
        <v>-2.1317385309919112E-3</v>
      </c>
      <c r="J9" s="2">
        <f t="shared" si="29"/>
        <v>-4.3135801487627079E-3</v>
      </c>
      <c r="K9" s="9">
        <f t="shared" si="22"/>
        <v>98.512474456722799</v>
      </c>
      <c r="L9" s="9">
        <f t="shared" si="23"/>
        <v>98.09660003893309</v>
      </c>
      <c r="M9" s="50">
        <f t="shared" si="0"/>
        <v>-1.4875255432772017E-2</v>
      </c>
      <c r="N9" s="50">
        <f t="shared" si="1"/>
        <v>-1.9033999610669095E-2</v>
      </c>
      <c r="O9" s="22">
        <f t="shared" si="7"/>
        <v>-1.4875255432772017E-2</v>
      </c>
      <c r="P9" s="34">
        <f t="shared" si="2"/>
        <v>-1.9033999610669095E-2</v>
      </c>
      <c r="Q9" s="4">
        <v>16758.560000000001</v>
      </c>
      <c r="R9">
        <f t="shared" si="8"/>
        <v>17019.870000000003</v>
      </c>
      <c r="S9" s="25">
        <f t="shared" si="24"/>
        <v>-2.3949737203505794E-3</v>
      </c>
      <c r="T9" s="26">
        <f t="shared" si="25"/>
        <v>-1.9527226473658232E-2</v>
      </c>
      <c r="U9" s="26">
        <f t="shared" si="9"/>
        <v>-1.9527226473658232E-2</v>
      </c>
      <c r="V9" s="2">
        <f t="shared" si="3"/>
        <v>-4.8137944658208642E-3</v>
      </c>
      <c r="W9" s="2">
        <f t="shared" si="10"/>
        <v>-5.1116511734238257E-3</v>
      </c>
      <c r="X9" s="14">
        <f>MIN(0,(AB9/AB$3-1))</f>
        <v>-1.4415575300234407E-2</v>
      </c>
      <c r="Y9" s="14">
        <f t="shared" si="11"/>
        <v>-1.9033999610669095E-2</v>
      </c>
      <c r="Z9" s="45">
        <v>5476.39</v>
      </c>
      <c r="AA9" s="2">
        <f t="shared" si="27"/>
        <v>-2.0355130513379782E-3</v>
      </c>
      <c r="AB9" s="9">
        <f t="shared" si="12"/>
        <v>98.558442469976555</v>
      </c>
      <c r="AC9" s="50">
        <f t="shared" si="4"/>
        <v>-1.4415575300234407E-2</v>
      </c>
      <c r="AD9" s="37">
        <f t="shared" si="13"/>
        <v>-1.4415575300234407E-2</v>
      </c>
      <c r="AE9" s="14">
        <f t="shared" si="28"/>
        <v>-4.353262688445248E-3</v>
      </c>
      <c r="AF9">
        <f t="shared" si="14"/>
        <v>98.077063023394473</v>
      </c>
      <c r="AG9" s="14">
        <f t="shared" si="15"/>
        <v>-1.9229369766055271E-2</v>
      </c>
      <c r="AH9" s="14">
        <f t="shared" si="16"/>
        <v>-1.9229369766055271E-2</v>
      </c>
      <c r="AI9" s="14">
        <f t="shared" si="5"/>
        <v>-4.8137944658208642E-3</v>
      </c>
      <c r="AO9" s="1">
        <f>MIN(0,(AF9/MAX($AF$3:AF8)-1))</f>
        <v>-1.9229369766055271E-2</v>
      </c>
      <c r="AP9" s="1">
        <f>MIN(0,(AB9/MAX($AB$3:AB8)-1))</f>
        <v>-2.1218528322052621E-2</v>
      </c>
    </row>
    <row r="10" spans="1:42" x14ac:dyDescent="0.25">
      <c r="A10" s="13">
        <v>43535</v>
      </c>
      <c r="B10">
        <v>16999.61</v>
      </c>
      <c r="C10">
        <v>261.31</v>
      </c>
      <c r="D10">
        <f t="shared" si="17"/>
        <v>17260.920000000002</v>
      </c>
      <c r="E10" s="14">
        <f t="shared" si="18"/>
        <v>0.98486117773560156</v>
      </c>
      <c r="F10" s="14">
        <f t="shared" si="19"/>
        <v>1.513882226439842E-2</v>
      </c>
      <c r="G10" s="1">
        <f t="shared" si="20"/>
        <v>1</v>
      </c>
      <c r="H10" s="15">
        <v>2783.3</v>
      </c>
      <c r="I10" s="2">
        <f t="shared" si="6"/>
        <v>1.4666049353461608E-2</v>
      </c>
      <c r="J10" s="2">
        <f t="shared" si="29"/>
        <v>1.3401907512923694E-2</v>
      </c>
      <c r="K10" s="9">
        <f t="shared" si="22"/>
        <v>99.957263269036716</v>
      </c>
      <c r="L10" s="9">
        <f t="shared" si="23"/>
        <v>99.411281599987134</v>
      </c>
      <c r="M10" s="50">
        <f>K10/$K$3-1</f>
        <v>-4.2736730963288672E-4</v>
      </c>
      <c r="N10" s="50">
        <f>L10/$L$3-1</f>
        <v>-5.8871840001286646E-3</v>
      </c>
      <c r="O10" s="22">
        <f>K10/$K$3-1</f>
        <v>-4.2736730963288672E-4</v>
      </c>
      <c r="P10" s="34">
        <f t="shared" si="2"/>
        <v>-5.8871840001286646E-3</v>
      </c>
      <c r="Q10" s="4">
        <v>17016.25</v>
      </c>
      <c r="R10">
        <f t="shared" ref="R10:R16" si="30">Q10+C10</f>
        <v>17277.560000000001</v>
      </c>
      <c r="S10" s="25">
        <f>R10/R9-1</f>
        <v>1.5140538676264859E-2</v>
      </c>
      <c r="T10" s="26">
        <f t="shared" si="25"/>
        <v>-4.6823405250580041E-3</v>
      </c>
      <c r="U10" s="26">
        <f t="shared" si="9"/>
        <v>-4.6823405250580041E-3</v>
      </c>
      <c r="V10" s="2">
        <f t="shared" si="3"/>
        <v>-6.1744834818671102E-3</v>
      </c>
      <c r="W10" s="2">
        <f t="shared" si="10"/>
        <v>-4.7327320492034364E-3</v>
      </c>
      <c r="X10" s="14">
        <f>MIN(0,(AB10/AB$3-1))</f>
        <v>0</v>
      </c>
      <c r="Y10" s="14">
        <f t="shared" si="11"/>
        <v>-5.8871840001286646E-3</v>
      </c>
      <c r="Z10" s="45">
        <v>5556.77</v>
      </c>
      <c r="AA10" s="2">
        <f t="shared" si="27"/>
        <v>1.467755218309863E-2</v>
      </c>
      <c r="AB10" s="9">
        <f t="shared" si="12"/>
        <v>100.00503915241455</v>
      </c>
      <c r="AC10" s="50">
        <f t="shared" si="4"/>
        <v>5.0391524145432243E-5</v>
      </c>
      <c r="AD10" s="37">
        <f t="shared" si="13"/>
        <v>5.0391524145432243E-5</v>
      </c>
      <c r="AE10" s="14">
        <f t="shared" si="28"/>
        <v>1.3362224973241155E-2</v>
      </c>
      <c r="AF10">
        <f t="shared" si="14"/>
        <v>99.387590804227827</v>
      </c>
      <c r="AG10" s="14">
        <f t="shared" si="15"/>
        <v>-6.1240919577216779E-3</v>
      </c>
      <c r="AH10" s="14">
        <f t="shared" si="16"/>
        <v>-6.1240919577216779E-3</v>
      </c>
      <c r="AI10" s="14">
        <f t="shared" si="5"/>
        <v>-6.1744834818671102E-3</v>
      </c>
      <c r="AO10" s="1">
        <f>MIN(0,(AF10/MAX($AF$3:AF9)-1))</f>
        <v>-6.1240919577216779E-3</v>
      </c>
      <c r="AP10" s="1">
        <f>MIN(0,(AB10/MAX($AB$3:AB9)-1))</f>
        <v>-6.852412195649582E-3</v>
      </c>
    </row>
    <row r="11" spans="1:42" x14ac:dyDescent="0.25">
      <c r="A11" s="13">
        <v>43536</v>
      </c>
      <c r="B11">
        <v>17079.43</v>
      </c>
      <c r="C11">
        <v>261.31</v>
      </c>
      <c r="D11">
        <f t="shared" si="17"/>
        <v>17340.740000000002</v>
      </c>
      <c r="E11" s="14">
        <f t="shared" si="18"/>
        <v>0.98493086223540627</v>
      </c>
      <c r="F11" s="14">
        <f t="shared" si="19"/>
        <v>1.5069137764593666E-2</v>
      </c>
      <c r="G11" s="1">
        <f t="shared" si="20"/>
        <v>0.99999999999999989</v>
      </c>
      <c r="H11" s="15">
        <v>2791.52</v>
      </c>
      <c r="I11" s="2">
        <f t="shared" si="6"/>
        <v>2.9533287823806376E-3</v>
      </c>
      <c r="J11" s="2">
        <f t="shared" si="29"/>
        <v>4.6243189818386821E-3</v>
      </c>
      <c r="K11" s="9">
        <f t="shared" si="22"/>
        <v>100.25246993165716</v>
      </c>
      <c r="L11" s="9">
        <f t="shared" si="23"/>
        <v>99.870991076498868</v>
      </c>
      <c r="M11" s="50">
        <f t="shared" si="0"/>
        <v>2.5246993165715104E-3</v>
      </c>
      <c r="N11" s="50">
        <f t="shared" si="1"/>
        <v>-1.2900892350112825E-3</v>
      </c>
      <c r="O11" s="22">
        <f t="shared" si="7"/>
        <v>2.5246993165715104E-3</v>
      </c>
      <c r="P11" s="34">
        <f t="shared" si="2"/>
        <v>-1.2900892350112825E-3</v>
      </c>
      <c r="Q11" s="4">
        <v>17080.259999999998</v>
      </c>
      <c r="R11">
        <f t="shared" si="30"/>
        <v>17341.57</v>
      </c>
      <c r="S11" s="25">
        <f t="shared" si="24"/>
        <v>3.7048055396711188E-3</v>
      </c>
      <c r="T11" s="26">
        <f t="shared" si="25"/>
        <v>-9.9488214650289564E-4</v>
      </c>
      <c r="U11" s="26">
        <f t="shared" si="9"/>
        <v>-9.9488214650289564E-4</v>
      </c>
      <c r="V11" s="2">
        <f t="shared" si="3"/>
        <v>-4.6180191588318653E-3</v>
      </c>
      <c r="W11" s="2">
        <f t="shared" si="10"/>
        <v>-4.0453690546047305E-3</v>
      </c>
      <c r="X11" s="14">
        <f t="shared" si="26"/>
        <v>0</v>
      </c>
      <c r="Y11" s="14">
        <f t="shared" si="11"/>
        <v>-1.2900892350112825E-3</v>
      </c>
      <c r="Z11" s="45">
        <v>5573.44</v>
      </c>
      <c r="AA11" s="2">
        <f t="shared" si="27"/>
        <v>2.9999442121950715E-3</v>
      </c>
      <c r="AB11" s="9">
        <f t="shared" si="12"/>
        <v>100.30504869081018</v>
      </c>
      <c r="AC11" s="50">
        <f t="shared" si="4"/>
        <v>3.0504869081018349E-3</v>
      </c>
      <c r="AD11" s="37">
        <f t="shared" si="13"/>
        <v>3.0504869081018349E-3</v>
      </c>
      <c r="AE11" s="14">
        <f t="shared" si="28"/>
        <v>4.584636442156142E-3</v>
      </c>
      <c r="AF11">
        <f t="shared" si="14"/>
        <v>99.843246774926996</v>
      </c>
      <c r="AG11" s="14">
        <f t="shared" si="15"/>
        <v>-1.5675322507300304E-3</v>
      </c>
      <c r="AH11" s="14">
        <f t="shared" si="16"/>
        <v>-1.5675322507300304E-3</v>
      </c>
      <c r="AI11" s="14">
        <f t="shared" si="5"/>
        <v>-4.6180191588318653E-3</v>
      </c>
      <c r="AO11" s="1">
        <f>MIN(0,(AF11/MAX($AF$3:AF10)-1))</f>
        <v>-1.5675322507300304E-3</v>
      </c>
      <c r="AP11" s="1">
        <f>MIN(0,(AB11/MAX($AB$3:AB10)-1))</f>
        <v>-3.8730248377604193E-3</v>
      </c>
    </row>
    <row r="12" spans="1:42" x14ac:dyDescent="0.25">
      <c r="A12" s="13">
        <v>43537</v>
      </c>
      <c r="B12">
        <v>17201.38</v>
      </c>
      <c r="C12">
        <v>261.31</v>
      </c>
      <c r="D12">
        <f t="shared" si="17"/>
        <v>17462.690000000002</v>
      </c>
      <c r="E12" s="14">
        <f t="shared" si="18"/>
        <v>0.98503609695871586</v>
      </c>
      <c r="F12" s="14">
        <f t="shared" si="19"/>
        <v>1.4963903041284015E-2</v>
      </c>
      <c r="G12" s="1">
        <f t="shared" si="20"/>
        <v>0.99999999999999989</v>
      </c>
      <c r="H12" s="15">
        <v>2810.92</v>
      </c>
      <c r="I12" s="2">
        <f t="shared" si="6"/>
        <v>6.9496188456468211E-3</v>
      </c>
      <c r="J12" s="2">
        <f t="shared" si="29"/>
        <v>7.0325718510282353E-3</v>
      </c>
      <c r="K12" s="9">
        <f t="shared" si="22"/>
        <v>100.94918638601685</v>
      </c>
      <c r="L12" s="9">
        <f t="shared" si="23"/>
        <v>100.57334099707775</v>
      </c>
      <c r="M12" s="50">
        <f t="shared" si="0"/>
        <v>9.4918638601684258E-3</v>
      </c>
      <c r="N12" s="50">
        <f t="shared" si="1"/>
        <v>5.7334099707775366E-3</v>
      </c>
      <c r="O12" s="22">
        <f t="shared" si="7"/>
        <v>9.4918638601684258E-3</v>
      </c>
      <c r="P12" s="34">
        <f t="shared" ref="P12:P17" si="31">L12/$L$3-1</f>
        <v>5.7334099707775366E-3</v>
      </c>
      <c r="Q12" s="4">
        <v>17192.54</v>
      </c>
      <c r="R12">
        <f t="shared" si="30"/>
        <v>17453.850000000002</v>
      </c>
      <c r="S12" s="25">
        <f t="shared" ref="S12:S17" si="32">R12/R11-1</f>
        <v>6.4746156201545002E-3</v>
      </c>
      <c r="T12" s="26">
        <f t="shared" si="25"/>
        <v>5.4732919941655744E-3</v>
      </c>
      <c r="U12" s="26">
        <f t="shared" si="9"/>
        <v>5.4732919941655744E-3</v>
      </c>
      <c r="V12" s="2">
        <f t="shared" si="3"/>
        <v>-4.6765072290697596E-3</v>
      </c>
      <c r="W12" s="2">
        <f t="shared" si="10"/>
        <v>-4.6176107159985325E-3</v>
      </c>
      <c r="X12" s="14">
        <f t="shared" si="26"/>
        <v>0</v>
      </c>
      <c r="Y12" s="14">
        <f t="shared" si="11"/>
        <v>0</v>
      </c>
      <c r="Z12" s="45">
        <v>5612.56</v>
      </c>
      <c r="AA12" s="2">
        <f t="shared" si="27"/>
        <v>7.0190044209681446E-3</v>
      </c>
      <c r="AB12" s="9">
        <f t="shared" si="12"/>
        <v>101.0090902710164</v>
      </c>
      <c r="AC12" s="50">
        <f t="shared" si="4"/>
        <v>1.0090902710164107E-2</v>
      </c>
      <c r="AD12" s="37">
        <f t="shared" si="13"/>
        <v>1.0090902710164107E-2</v>
      </c>
      <c r="AE12" s="14">
        <f t="shared" si="28"/>
        <v>6.9928893113456953E-3</v>
      </c>
      <c r="AF12">
        <f t="shared" si="14"/>
        <v>100.54143954810944</v>
      </c>
      <c r="AG12" s="14">
        <f t="shared" si="15"/>
        <v>5.4143954810943473E-3</v>
      </c>
      <c r="AH12" s="14">
        <f t="shared" si="16"/>
        <v>5.4143954810943473E-3</v>
      </c>
      <c r="AI12" s="14">
        <f t="shared" si="5"/>
        <v>-4.6765072290697596E-3</v>
      </c>
      <c r="AO12" s="1">
        <f>MIN(0,(AF12/MAX($AF$3:AF11)-1))</f>
        <v>0</v>
      </c>
      <c r="AP12" s="1">
        <f>MIN(0,(AB12/MAX($AB$3:AB11)-1))</f>
        <v>0</v>
      </c>
    </row>
    <row r="13" spans="1:42" x14ac:dyDescent="0.25">
      <c r="A13" s="13">
        <v>43538</v>
      </c>
      <c r="B13">
        <v>17185.080000000002</v>
      </c>
      <c r="C13">
        <v>261.31</v>
      </c>
      <c r="D13">
        <f t="shared" si="17"/>
        <v>17446.390000000003</v>
      </c>
      <c r="E13" s="14">
        <f t="shared" si="18"/>
        <v>0.98502211632320491</v>
      </c>
      <c r="F13" s="14">
        <f t="shared" si="19"/>
        <v>1.4977883676795025E-2</v>
      </c>
      <c r="G13" s="1">
        <f t="shared" si="20"/>
        <v>0.99999999999999989</v>
      </c>
      <c r="H13" s="15">
        <v>2810.92</v>
      </c>
      <c r="I13" s="2">
        <f t="shared" ref="I13" si="33">H13/H12-1</f>
        <v>0</v>
      </c>
      <c r="J13" s="2">
        <f t="shared" si="29"/>
        <v>-9.3341861992624064E-4</v>
      </c>
      <c r="K13" s="9">
        <f t="shared" ref="K13" si="34">K12*(1+I13)</f>
        <v>100.94918638601685</v>
      </c>
      <c r="L13" s="9">
        <f t="shared" ref="L13" si="35">L12*(1+J13)</f>
        <v>100.47946396792288</v>
      </c>
      <c r="M13" s="50">
        <f t="shared" ref="M13" si="36">K13/$K$3-1</f>
        <v>9.4918638601684258E-3</v>
      </c>
      <c r="N13" s="50">
        <f t="shared" ref="N13" si="37">L13/$L$3-1</f>
        <v>4.7946396792288848E-3</v>
      </c>
      <c r="O13" s="22">
        <f t="shared" ref="O13" si="38">K13/$K$3-1</f>
        <v>9.4918638601684258E-3</v>
      </c>
      <c r="P13" s="34">
        <f t="shared" si="31"/>
        <v>4.7946396792288848E-3</v>
      </c>
      <c r="Q13" s="4">
        <v>17186.34</v>
      </c>
      <c r="R13">
        <f t="shared" si="30"/>
        <v>17447.650000000001</v>
      </c>
      <c r="S13" s="25">
        <f t="shared" si="32"/>
        <v>-3.552224867293674E-4</v>
      </c>
      <c r="T13" s="26">
        <f t="shared" ref="T13:T18" si="39">R13/$R$3-1</f>
        <v>5.1161252710434368E-3</v>
      </c>
      <c r="U13" s="26">
        <f t="shared" ref="U13:U18" si="40">R13/$R$3-1</f>
        <v>5.1161252710434368E-3</v>
      </c>
      <c r="V13" s="2">
        <f t="shared" si="3"/>
        <v>-5.1203670477977248E-3</v>
      </c>
      <c r="W13" s="2">
        <f t="shared" si="10"/>
        <v>-4.4402673437187179E-3</v>
      </c>
      <c r="X13" s="14">
        <f t="shared" si="26"/>
        <v>0</v>
      </c>
      <c r="Y13" s="14">
        <f t="shared" si="11"/>
        <v>0</v>
      </c>
      <c r="Z13" s="45">
        <v>5609.59</v>
      </c>
      <c r="AA13" s="2">
        <f t="shared" si="27"/>
        <v>-5.2917028949361899E-4</v>
      </c>
      <c r="AB13" s="9">
        <f t="shared" si="12"/>
        <v>100.95563926147621</v>
      </c>
      <c r="AC13" s="50">
        <f t="shared" si="4"/>
        <v>9.5563926147621547E-3</v>
      </c>
      <c r="AD13" s="37">
        <f t="shared" si="13"/>
        <v>9.5563926147621547E-3</v>
      </c>
      <c r="AE13" s="14">
        <f t="shared" si="28"/>
        <v>-9.7310115960878027E-4</v>
      </c>
      <c r="AF13">
        <f t="shared" si="14"/>
        <v>100.44360255669643</v>
      </c>
      <c r="AG13" s="14">
        <f t="shared" si="15"/>
        <v>4.43602556696443E-3</v>
      </c>
      <c r="AH13" s="14">
        <f t="shared" si="16"/>
        <v>4.43602556696443E-3</v>
      </c>
      <c r="AI13" s="14">
        <f t="shared" si="5"/>
        <v>-5.1203670477977248E-3</v>
      </c>
      <c r="AO13" s="1">
        <f>MIN(0,(AF13/MAX($AF$3:AF12)-1))</f>
        <v>-9.7310115960880239E-4</v>
      </c>
      <c r="AP13" s="1">
        <f>MIN(0,(AB13/MAX($AB$3:AB12)-1))</f>
        <v>-5.2917028949361899E-4</v>
      </c>
    </row>
    <row r="14" spans="1:42" x14ac:dyDescent="0.25">
      <c r="A14" s="13">
        <v>43539</v>
      </c>
      <c r="B14">
        <v>17222.95</v>
      </c>
      <c r="C14">
        <v>261.31</v>
      </c>
      <c r="D14">
        <f t="shared" si="17"/>
        <v>17484.260000000002</v>
      </c>
      <c r="E14" s="14">
        <f t="shared" si="18"/>
        <v>0.98505455764213057</v>
      </c>
      <c r="F14" s="14">
        <f t="shared" si="19"/>
        <v>1.4945442357869305E-2</v>
      </c>
      <c r="G14" s="1">
        <f t="shared" si="20"/>
        <v>0.99999999999999989</v>
      </c>
      <c r="H14" s="15">
        <v>2822.48</v>
      </c>
      <c r="I14" s="2">
        <f t="shared" ref="I14" si="41">H14/H13-1</f>
        <v>4.1125325516200295E-3</v>
      </c>
      <c r="J14" s="2">
        <f t="shared" ref="J14" si="42">D14/D13-1</f>
        <v>2.1706496300952782E-3</v>
      </c>
      <c r="K14" s="9">
        <f t="shared" ref="K14" si="43">K13*(1+I14)</f>
        <v>101.3643432010889</v>
      </c>
      <c r="L14" s="9">
        <f t="shared" ref="L14" si="44">L13*(1+J14)</f>
        <v>100.69756967921703</v>
      </c>
      <c r="M14" s="50">
        <f t="shared" ref="M14:M19" si="45">K14/$K$3-1</f>
        <v>1.3643432010888912E-2</v>
      </c>
      <c r="N14" s="50">
        <f t="shared" ref="N14" si="46">L14/$L$3-1</f>
        <v>6.9756967921703605E-3</v>
      </c>
      <c r="O14" s="22">
        <f t="shared" ref="O14" si="47">K14/$K$3-1</f>
        <v>1.3643432010888912E-2</v>
      </c>
      <c r="P14" s="34">
        <f t="shared" si="31"/>
        <v>6.9756967921703605E-3</v>
      </c>
      <c r="Q14" s="4">
        <v>17219.41</v>
      </c>
      <c r="R14">
        <f t="shared" si="30"/>
        <v>17480.72</v>
      </c>
      <c r="S14" s="25">
        <f t="shared" si="32"/>
        <v>1.8953841921405257E-3</v>
      </c>
      <c r="T14" s="26">
        <f t="shared" si="39"/>
        <v>7.0212064861476797E-3</v>
      </c>
      <c r="U14" s="26">
        <f t="shared" si="40"/>
        <v>7.0212064861476797E-3</v>
      </c>
      <c r="V14" s="2">
        <f t="shared" si="3"/>
        <v>-8.0514938986899764E-3</v>
      </c>
      <c r="W14" s="2">
        <f t="shared" si="10"/>
        <v>-7.6067330944149525E-3</v>
      </c>
      <c r="X14" s="14">
        <f t="shared" si="26"/>
        <v>0</v>
      </c>
      <c r="Y14" s="14">
        <f t="shared" si="11"/>
        <v>0</v>
      </c>
      <c r="Z14" s="45">
        <v>5637.77</v>
      </c>
      <c r="AA14" s="2">
        <f t="shared" si="27"/>
        <v>5.0235400448161993E-3</v>
      </c>
      <c r="AB14" s="9">
        <f t="shared" si="12"/>
        <v>101.46279395805625</v>
      </c>
      <c r="AC14" s="50">
        <f t="shared" si="4"/>
        <v>1.4627939580562632E-2</v>
      </c>
      <c r="AD14" s="37">
        <f t="shared" si="13"/>
        <v>1.4627939580562632E-2</v>
      </c>
      <c r="AE14" s="14">
        <f t="shared" si="28"/>
        <v>2.1309670904127386E-3</v>
      </c>
      <c r="AF14">
        <f t="shared" si="14"/>
        <v>100.65764456818727</v>
      </c>
      <c r="AG14" s="14">
        <f t="shared" si="15"/>
        <v>6.5764456818726558E-3</v>
      </c>
      <c r="AH14" s="14">
        <f t="shared" si="16"/>
        <v>6.5764456818726558E-3</v>
      </c>
      <c r="AI14" s="14">
        <f t="shared" si="5"/>
        <v>-8.0514938986899764E-3</v>
      </c>
      <c r="AO14" s="1">
        <f>MIN(0,(AF14/MAX($AF$3:AF13)-1))</f>
        <v>0</v>
      </c>
      <c r="AP14" s="1">
        <f>MIN(0,(AB14/MAX($AB$3:AB13)-1))</f>
        <v>0</v>
      </c>
    </row>
    <row r="15" spans="1:42" x14ac:dyDescent="0.25">
      <c r="A15" s="13">
        <v>43542</v>
      </c>
      <c r="B15">
        <v>17309.21</v>
      </c>
      <c r="C15">
        <v>261.31</v>
      </c>
      <c r="D15">
        <f t="shared" si="17"/>
        <v>17570.52</v>
      </c>
      <c r="E15" s="14">
        <f t="shared" si="18"/>
        <v>0.98512793019216272</v>
      </c>
      <c r="F15" s="14">
        <f t="shared" si="19"/>
        <v>1.4872069807837217E-2</v>
      </c>
      <c r="G15" s="1">
        <f t="shared" si="20"/>
        <v>0.99999999999999989</v>
      </c>
      <c r="H15" s="15">
        <v>2832.94</v>
      </c>
      <c r="I15" s="2">
        <f t="shared" ref="I15" si="48">H15/H14-1</f>
        <v>3.7059607153993035E-3</v>
      </c>
      <c r="J15" s="2">
        <f t="shared" ref="J15" si="49">D15/D14-1</f>
        <v>4.9335802601881973E-3</v>
      </c>
      <c r="K15" s="9">
        <f t="shared" ref="K15" si="50">K14*(1+I15)</f>
        <v>101.73999547493439</v>
      </c>
      <c r="L15" s="9">
        <f t="shared" ref="L15" si="51">L14*(1+J15)</f>
        <v>101.19436922123533</v>
      </c>
      <c r="M15" s="50">
        <f t="shared" si="45"/>
        <v>1.7399954749343971E-2</v>
      </c>
      <c r="N15" s="50">
        <f t="shared" ref="N15" si="52">L15/$L$3-1</f>
        <v>1.1943692212353252E-2</v>
      </c>
      <c r="O15" s="22">
        <f t="shared" ref="O15" si="53">K15/$K$3-1</f>
        <v>1.7399954749343971E-2</v>
      </c>
      <c r="P15" s="34">
        <f t="shared" si="31"/>
        <v>1.1943692212353252E-2</v>
      </c>
      <c r="Q15" s="4">
        <v>17303.46</v>
      </c>
      <c r="R15">
        <f t="shared" si="30"/>
        <v>17564.77</v>
      </c>
      <c r="S15" s="25">
        <f t="shared" si="32"/>
        <v>4.8081543551981021E-3</v>
      </c>
      <c r="T15" s="26">
        <f t="shared" si="39"/>
        <v>1.1863119885890949E-2</v>
      </c>
      <c r="U15" s="26">
        <f t="shared" si="40"/>
        <v>1.1863119885890949E-2</v>
      </c>
      <c r="V15" s="2">
        <f t="shared" si="3"/>
        <v>-6.8975772474118013E-3</v>
      </c>
      <c r="W15" s="2">
        <f t="shared" si="10"/>
        <v>-6.5369852164307574E-3</v>
      </c>
      <c r="X15" s="14">
        <f t="shared" si="26"/>
        <v>0</v>
      </c>
      <c r="Y15" s="14">
        <f t="shared" si="11"/>
        <v>0</v>
      </c>
      <c r="Z15" s="45">
        <v>5658.73</v>
      </c>
      <c r="AA15" s="2">
        <f t="shared" si="27"/>
        <v>3.7177820308382792E-3</v>
      </c>
      <c r="AB15" s="9">
        <f t="shared" si="12"/>
        <v>101.84001051023216</v>
      </c>
      <c r="AC15" s="50">
        <f t="shared" si="4"/>
        <v>1.8400105102321707E-2</v>
      </c>
      <c r="AD15" s="37">
        <f t="shared" si="13"/>
        <v>1.8400105102321707E-2</v>
      </c>
      <c r="AE15" s="14">
        <f t="shared" si="28"/>
        <v>4.8938977205056572E-3</v>
      </c>
      <c r="AF15">
        <f t="shared" si="14"/>
        <v>101.15025278549099</v>
      </c>
      <c r="AG15" s="14">
        <f t="shared" si="15"/>
        <v>1.1502527854909905E-2</v>
      </c>
      <c r="AH15" s="14">
        <f t="shared" si="16"/>
        <v>1.1502527854909905E-2</v>
      </c>
      <c r="AI15" s="14">
        <f t="shared" si="5"/>
        <v>-6.8975772474118013E-3</v>
      </c>
      <c r="AO15" s="1">
        <f>MIN(0,(AF15/MAX($AF$3:AF14)-1))</f>
        <v>0</v>
      </c>
      <c r="AP15" s="1">
        <f>MIN(0,(AB15/MAX($AB$3:AB14)-1))</f>
        <v>0</v>
      </c>
    </row>
    <row r="16" spans="1:42" x14ac:dyDescent="0.25">
      <c r="A16" s="13">
        <v>43543</v>
      </c>
      <c r="B16">
        <v>17311.28</v>
      </c>
      <c r="C16">
        <v>261.31</v>
      </c>
      <c r="D16">
        <f t="shared" si="17"/>
        <v>17572.59</v>
      </c>
      <c r="E16" s="14">
        <f t="shared" si="18"/>
        <v>0.9851296820787373</v>
      </c>
      <c r="F16" s="14">
        <f t="shared" si="19"/>
        <v>1.4870317921262602E-2</v>
      </c>
      <c r="G16" s="1">
        <f t="shared" si="20"/>
        <v>0.99999999999999989</v>
      </c>
      <c r="H16" s="15">
        <v>2832.57</v>
      </c>
      <c r="I16" s="2">
        <f t="shared" ref="I16" si="54">H16/H15-1</f>
        <v>-1.3060636653083879E-4</v>
      </c>
      <c r="J16" s="2">
        <f t="shared" ref="J16" si="55">D16/D15-1</f>
        <v>1.1781096973795258E-4</v>
      </c>
      <c r="K16" s="9">
        <f t="shared" ref="K16" si="56">K15*(1+I16)</f>
        <v>101.72670758379455</v>
      </c>
      <c r="L16" s="9">
        <f t="shared" ref="L16" si="57">L15*(1+J16)</f>
        <v>101.20629102800531</v>
      </c>
      <c r="M16" s="50">
        <f t="shared" si="45"/>
        <v>1.72670758379454E-2</v>
      </c>
      <c r="N16" s="50">
        <f t="shared" ref="N16" si="58">L16/$L$3-1</f>
        <v>1.206291028005313E-2</v>
      </c>
      <c r="O16" s="22">
        <f t="shared" ref="O16" si="59">K16/$K$3-1</f>
        <v>1.72670758379454E-2</v>
      </c>
      <c r="P16" s="34">
        <f t="shared" si="31"/>
        <v>1.206291028005313E-2</v>
      </c>
      <c r="Q16" s="4">
        <v>17309.66</v>
      </c>
      <c r="R16">
        <f t="shared" si="30"/>
        <v>17570.97</v>
      </c>
      <c r="S16" s="25">
        <f t="shared" si="32"/>
        <v>3.5297928751698571E-4</v>
      </c>
      <c r="T16" s="26">
        <f t="shared" si="39"/>
        <v>1.2220286609013087E-2</v>
      </c>
      <c r="U16" s="26">
        <f t="shared" si="40"/>
        <v>1.2220286609013087E-2</v>
      </c>
      <c r="V16" s="2">
        <f t="shared" si="3"/>
        <v>-6.7141677000401856E-3</v>
      </c>
      <c r="W16" s="2">
        <f t="shared" si="10"/>
        <v>-6.0754360504353677E-3</v>
      </c>
      <c r="X16" s="14">
        <f t="shared" si="26"/>
        <v>0</v>
      </c>
      <c r="Y16" s="14">
        <f t="shared" si="11"/>
        <v>0</v>
      </c>
      <c r="Z16" s="45">
        <v>5658.15</v>
      </c>
      <c r="AA16" s="2">
        <f t="shared" si="27"/>
        <v>-1.0249649656368653E-4</v>
      </c>
      <c r="AB16" s="9">
        <f t="shared" si="12"/>
        <v>101.82957226594485</v>
      </c>
      <c r="AC16" s="50">
        <f t="shared" si="4"/>
        <v>1.8295722659448455E-2</v>
      </c>
      <c r="AD16" s="37">
        <f t="shared" si="13"/>
        <v>1.8295722659448455E-2</v>
      </c>
      <c r="AE16" s="14">
        <f t="shared" si="28"/>
        <v>7.8128430055412893E-5</v>
      </c>
      <c r="AF16">
        <f t="shared" si="14"/>
        <v>101.15815549594083</v>
      </c>
      <c r="AG16" s="14">
        <f t="shared" si="15"/>
        <v>1.1581554959408269E-2</v>
      </c>
      <c r="AH16" s="14">
        <f t="shared" si="16"/>
        <v>1.1581554959408269E-2</v>
      </c>
      <c r="AI16" s="14">
        <f t="shared" si="5"/>
        <v>-6.7141677000401856E-3</v>
      </c>
      <c r="AO16" s="1">
        <f>MIN(0,(AF16/MAX($AF$3:AF15)-1))</f>
        <v>0</v>
      </c>
      <c r="AP16" s="1">
        <f>MIN(0,(AB16/MAX($AB$3:AB15)-1))</f>
        <v>-1.0249649656379756E-4</v>
      </c>
    </row>
    <row r="17" spans="1:42" x14ac:dyDescent="0.25">
      <c r="A17" s="13">
        <v>43544</v>
      </c>
      <c r="B17">
        <v>17233.27</v>
      </c>
      <c r="C17">
        <v>339.99</v>
      </c>
      <c r="D17">
        <f t="shared" si="17"/>
        <v>17573.260000000002</v>
      </c>
      <c r="E17" s="14">
        <f t="shared" si="18"/>
        <v>0.98065299210277423</v>
      </c>
      <c r="F17" s="14">
        <f t="shared" si="19"/>
        <v>1.9347007897225668E-2</v>
      </c>
      <c r="G17" s="1">
        <f t="shared" si="20"/>
        <v>0.99999999999999989</v>
      </c>
      <c r="H17" s="15">
        <v>2824.23</v>
      </c>
      <c r="I17" s="2">
        <f t="shared" ref="I17" si="60">H17/H16-1</f>
        <v>-2.9443226469249018E-3</v>
      </c>
      <c r="J17" s="2">
        <f t="shared" ref="J17" si="61">D17/D16-1</f>
        <v>3.8127561162060175E-5</v>
      </c>
      <c r="K17" s="9">
        <f t="shared" ref="K17" si="62">K16*(1+I17)</f>
        <v>101.42719133485848</v>
      </c>
      <c r="L17" s="9">
        <f t="shared" ref="L17" si="63">L16*(1+J17)</f>
        <v>101.21014977705647</v>
      </c>
      <c r="M17" s="50">
        <f t="shared" si="45"/>
        <v>1.4271913348584686E-2</v>
      </c>
      <c r="N17" s="50">
        <f t="shared" ref="N17" si="64">L17/$L$3-1</f>
        <v>1.2101497770564684E-2</v>
      </c>
      <c r="O17" s="22">
        <f t="shared" ref="O17" si="65">K17/$K$3-1</f>
        <v>1.4271913348584686E-2</v>
      </c>
      <c r="P17" s="34">
        <f t="shared" si="31"/>
        <v>1.2101497770564684E-2</v>
      </c>
      <c r="Q17" s="4">
        <v>17249.5</v>
      </c>
      <c r="R17">
        <f t="shared" ref="R17:R23" si="66">Q17+C17</f>
        <v>17589.490000000002</v>
      </c>
      <c r="S17" s="25">
        <f t="shared" si="32"/>
        <v>1.0540112469601404E-3</v>
      </c>
      <c r="T17" s="26">
        <f t="shared" si="39"/>
        <v>1.3287178175500181E-2</v>
      </c>
      <c r="U17" s="26">
        <f t="shared" si="40"/>
        <v>1.3287178175500181E-2</v>
      </c>
      <c r="V17" s="2">
        <f t="shared" si="3"/>
        <v>-3.7624374332372312E-3</v>
      </c>
      <c r="W17" s="2">
        <f t="shared" si="10"/>
        <v>-2.0552412295558042E-3</v>
      </c>
      <c r="X17" s="14">
        <f t="shared" si="26"/>
        <v>0</v>
      </c>
      <c r="Y17" s="14">
        <f t="shared" si="11"/>
        <v>0</v>
      </c>
      <c r="Z17" s="45">
        <v>5641.74</v>
      </c>
      <c r="AA17" s="2">
        <f t="shared" si="27"/>
        <v>-2.9002412449298243E-3</v>
      </c>
      <c r="AB17" s="9">
        <f t="shared" si="12"/>
        <v>101.53424194050559</v>
      </c>
      <c r="AC17" s="50">
        <f t="shared" si="4"/>
        <v>1.5342419405055985E-2</v>
      </c>
      <c r="AD17" s="37">
        <f t="shared" si="13"/>
        <v>1.5342419405055985E-2</v>
      </c>
      <c r="AE17" s="14">
        <f t="shared" si="28"/>
        <v>-1.5549785204795074E-6</v>
      </c>
      <c r="AF17">
        <f t="shared" si="14"/>
        <v>101.15799819718187</v>
      </c>
      <c r="AG17" s="14">
        <f t="shared" si="15"/>
        <v>1.1579981971818754E-2</v>
      </c>
      <c r="AH17" s="14">
        <f t="shared" si="16"/>
        <v>1.1579981971818754E-2</v>
      </c>
      <c r="AI17" s="14">
        <f t="shared" si="5"/>
        <v>-3.7624374332372312E-3</v>
      </c>
      <c r="AO17" s="1">
        <f>MIN(0,(AF17/MAX($AF$3:AF16)-1))</f>
        <v>-1.5549785203905486E-6</v>
      </c>
      <c r="AP17" s="1">
        <f>MIN(0,(AB17/MAX($AB$3:AB16)-1))</f>
        <v>-3.002440476926771E-3</v>
      </c>
    </row>
    <row r="18" spans="1:42" x14ac:dyDescent="0.25">
      <c r="A18" s="13">
        <v>43545</v>
      </c>
      <c r="B18">
        <v>17438.75</v>
      </c>
      <c r="C18">
        <v>339.99</v>
      </c>
      <c r="D18">
        <f t="shared" si="17"/>
        <v>17778.740000000002</v>
      </c>
      <c r="E18" s="14">
        <f t="shared" si="18"/>
        <v>0.98087659755415735</v>
      </c>
      <c r="F18" s="14">
        <f t="shared" si="19"/>
        <v>1.9123402445842617E-2</v>
      </c>
      <c r="G18" s="1">
        <f t="shared" si="20"/>
        <v>1</v>
      </c>
      <c r="H18" s="15">
        <v>2854.88</v>
      </c>
      <c r="I18" s="2">
        <f t="shared" ref="I18" si="67">H18/H17-1</f>
        <v>1.0852515552911779E-2</v>
      </c>
      <c r="J18" s="2">
        <f t="shared" ref="J18" si="68">D18/D17-1</f>
        <v>1.1692765030506536E-2</v>
      </c>
      <c r="K18" s="9">
        <f t="shared" ref="K18" si="69">K17*(1+I18)</f>
        <v>102.52793150630819</v>
      </c>
      <c r="L18" s="9">
        <f t="shared" ref="L18" si="70">L17*(1+J18)</f>
        <v>102.39357627710197</v>
      </c>
      <c r="M18" s="50">
        <f t="shared" si="45"/>
        <v>2.5279315063081897E-2</v>
      </c>
      <c r="N18" s="50">
        <f t="shared" ref="N18" si="71">L18/$L$3-1</f>
        <v>2.393576277101972E-2</v>
      </c>
      <c r="O18" s="22">
        <f t="shared" ref="O18" si="72">K18/$K$3-1</f>
        <v>2.5279315063081897E-2</v>
      </c>
      <c r="P18" s="34">
        <f t="shared" ref="P18" si="73">L18/$L$3-1</f>
        <v>2.393576277101972E-2</v>
      </c>
      <c r="Q18" s="4">
        <v>17474.57</v>
      </c>
      <c r="R18">
        <f t="shared" si="66"/>
        <v>17814.560000000001</v>
      </c>
      <c r="S18" s="25">
        <f t="shared" ref="S18:S23" si="74">R18/R17-1</f>
        <v>1.2795709255924992E-2</v>
      </c>
      <c r="T18" s="26">
        <f t="shared" si="39"/>
        <v>2.6252906300190615E-2</v>
      </c>
      <c r="U18" s="26">
        <f t="shared" si="40"/>
        <v>2.6252906300190615E-2</v>
      </c>
      <c r="V18" s="2">
        <f t="shared" si="3"/>
        <v>-3.0497495855483781E-3</v>
      </c>
      <c r="W18" s="2">
        <f t="shared" si="10"/>
        <v>-1.6485023316037406E-4</v>
      </c>
      <c r="X18" s="14">
        <f t="shared" si="26"/>
        <v>0</v>
      </c>
      <c r="Y18" s="14">
        <f t="shared" si="11"/>
        <v>0</v>
      </c>
      <c r="Z18" s="45">
        <v>5703.28</v>
      </c>
      <c r="AA18" s="2">
        <f t="shared" si="27"/>
        <v>1.0907982289152018E-2</v>
      </c>
      <c r="AB18" s="9">
        <f t="shared" si="12"/>
        <v>102.6417756533351</v>
      </c>
      <c r="AC18" s="50">
        <f t="shared" si="4"/>
        <v>2.6417756533350989E-2</v>
      </c>
      <c r="AD18" s="37">
        <f t="shared" si="13"/>
        <v>2.6417756533350989E-2</v>
      </c>
      <c r="AE18" s="14">
        <f t="shared" si="28"/>
        <v>1.1653082490823996E-2</v>
      </c>
      <c r="AF18">
        <f t="shared" si="14"/>
        <v>102.33680069478027</v>
      </c>
      <c r="AG18" s="14">
        <f t="shared" si="15"/>
        <v>2.3368006947802611E-2</v>
      </c>
      <c r="AH18" s="14">
        <f t="shared" si="16"/>
        <v>2.3368006947802611E-2</v>
      </c>
      <c r="AI18" s="14">
        <f t="shared" si="5"/>
        <v>-3.0497495855483781E-3</v>
      </c>
      <c r="AO18" s="1">
        <f>MIN(0,(AF18/MAX($AF$3:AF17)-1))</f>
        <v>0</v>
      </c>
      <c r="AP18" s="1">
        <f>MIN(0,(AB18/MAX($AB$3:AB17)-1))</f>
        <v>0</v>
      </c>
    </row>
    <row r="19" spans="1:42" x14ac:dyDescent="0.25">
      <c r="A19" s="13">
        <v>43546</v>
      </c>
      <c r="B19">
        <v>17156.21</v>
      </c>
      <c r="C19">
        <v>339.99</v>
      </c>
      <c r="D19">
        <f t="shared" ref="D19:D27" si="75">B19+C19</f>
        <v>17496.2</v>
      </c>
      <c r="E19" s="14">
        <f t="shared" ref="E19:E27" si="76">B19/D19</f>
        <v>0.9805677804323224</v>
      </c>
      <c r="F19" s="14">
        <f t="shared" ref="F19:F27" si="77">C19/D19</f>
        <v>1.9432219567677551E-2</v>
      </c>
      <c r="G19" s="1">
        <f t="shared" ref="G19:G27" si="78">SUM(E19:F19)</f>
        <v>1</v>
      </c>
      <c r="H19" s="15">
        <v>2800.71</v>
      </c>
      <c r="I19" s="2">
        <f t="shared" ref="I19" si="79">H19/H18-1</f>
        <v>-1.8974527826038257E-2</v>
      </c>
      <c r="J19" s="2">
        <f t="shared" ref="J19" si="80">D19/D18-1</f>
        <v>-1.58920148446966E-2</v>
      </c>
      <c r="K19" s="9">
        <f t="shared" ref="K19" si="81">K18*(1+I19)</f>
        <v>100.5825124169956</v>
      </c>
      <c r="L19" s="9">
        <f t="shared" ref="L19" si="82">L18*(1+J19)</f>
        <v>100.7663360429047</v>
      </c>
      <c r="M19" s="50">
        <f t="shared" si="45"/>
        <v>5.8251241699560641E-3</v>
      </c>
      <c r="N19" s="50">
        <f t="shared" ref="N19" si="83">L19/$L$3-1</f>
        <v>7.6633604290470281E-3</v>
      </c>
      <c r="O19" s="22">
        <f t="shared" ref="O19" si="84">K19/$K$3-1</f>
        <v>5.8251241699560641E-3</v>
      </c>
      <c r="P19" s="34">
        <f t="shared" ref="P19" si="85">L19/$L$3-1</f>
        <v>7.6633604290470281E-3</v>
      </c>
      <c r="Q19" s="4">
        <v>17154.439999999999</v>
      </c>
      <c r="R19">
        <f t="shared" si="66"/>
        <v>17494.43</v>
      </c>
      <c r="S19" s="25">
        <f t="shared" si="74"/>
        <v>-1.7970132296279084E-2</v>
      </c>
      <c r="T19" s="26">
        <f t="shared" ref="T19" si="86">R19/$R$3-1</f>
        <v>7.8110058045353092E-3</v>
      </c>
      <c r="U19" s="26">
        <f t="shared" ref="U19" si="87">R19/$R$3-1</f>
        <v>7.8110058045353092E-3</v>
      </c>
      <c r="V19" s="2">
        <f t="shared" si="3"/>
        <v>4.3398416393003458E-5</v>
      </c>
      <c r="W19" s="2">
        <f t="shared" si="10"/>
        <v>7.9038667267328222E-4</v>
      </c>
      <c r="X19" s="14">
        <f t="shared" si="26"/>
        <v>0</v>
      </c>
      <c r="Y19" s="14">
        <f t="shared" si="11"/>
        <v>0</v>
      </c>
      <c r="Z19" s="45">
        <v>5595.5</v>
      </c>
      <c r="AA19" s="2">
        <f t="shared" si="27"/>
        <v>-1.8897897350296677E-2</v>
      </c>
      <c r="AB19" s="9">
        <f t="shared" si="12"/>
        <v>100.7020619131862</v>
      </c>
      <c r="AC19" s="50">
        <f t="shared" si="4"/>
        <v>7.020619131862027E-3</v>
      </c>
      <c r="AD19" s="37">
        <f t="shared" si="13"/>
        <v>7.020619131862027E-3</v>
      </c>
      <c r="AE19" s="14">
        <f t="shared" si="28"/>
        <v>-1.5931697384379141E-2</v>
      </c>
      <c r="AF19">
        <f t="shared" si="14"/>
        <v>100.70640175482551</v>
      </c>
      <c r="AG19" s="14">
        <f t="shared" si="15"/>
        <v>7.0640175482550305E-3</v>
      </c>
      <c r="AH19" s="14">
        <f t="shared" si="16"/>
        <v>7.0640175482550305E-3</v>
      </c>
      <c r="AI19" s="14">
        <f t="shared" si="5"/>
        <v>4.3398416393003458E-5</v>
      </c>
      <c r="AO19" s="1">
        <f>MIN(0,(AF19/MAX($AF$3:AF18)-1))</f>
        <v>-1.5931697384379162E-2</v>
      </c>
      <c r="AP19" s="1">
        <f>MIN(0,(AB19/MAX($AB$3:AB18)-1))</f>
        <v>-1.8897897350296677E-2</v>
      </c>
    </row>
    <row r="20" spans="1:42" x14ac:dyDescent="0.25">
      <c r="A20" s="13">
        <v>43549</v>
      </c>
      <c r="B20">
        <v>17142.739999999998</v>
      </c>
      <c r="C20">
        <v>339.99</v>
      </c>
      <c r="D20">
        <f t="shared" si="75"/>
        <v>17482.73</v>
      </c>
      <c r="E20" s="14">
        <f t="shared" si="76"/>
        <v>0.98055280840006098</v>
      </c>
      <c r="F20" s="14">
        <f t="shared" si="77"/>
        <v>1.9447191599938914E-2</v>
      </c>
      <c r="G20" s="1">
        <f t="shared" si="78"/>
        <v>0.99999999999999989</v>
      </c>
      <c r="H20" s="15">
        <v>2798.36</v>
      </c>
      <c r="I20" s="2">
        <f t="shared" ref="I20" si="88">H20/H19-1</f>
        <v>-8.3907294935925414E-4</v>
      </c>
      <c r="J20" s="2">
        <f t="shared" ref="J20" si="89">D20/D19-1</f>
        <v>-7.6988145997425317E-4</v>
      </c>
      <c r="K20" s="9">
        <f t="shared" ref="K20" si="90">K19*(1+I20)</f>
        <v>100.49811635164791</v>
      </c>
      <c r="L20" s="9">
        <f t="shared" ref="L20" si="91">L19*(1+J20)</f>
        <v>100.68875790899573</v>
      </c>
      <c r="M20" s="50">
        <f t="shared" ref="M20" si="92">K20/$K$3-1</f>
        <v>4.9811635164791479E-3</v>
      </c>
      <c r="N20" s="50">
        <f t="shared" ref="N20" si="93">L20/$L$3-1</f>
        <v>6.8875790899571854E-3</v>
      </c>
      <c r="O20" s="22">
        <f t="shared" ref="O20" si="94">K20/$K$3-1</f>
        <v>4.9811635164791479E-3</v>
      </c>
      <c r="P20" s="34">
        <f t="shared" ref="P20" si="95">L20/$L$3-1</f>
        <v>6.8875790899571854E-3</v>
      </c>
      <c r="Q20" s="4">
        <v>17142.739999999998</v>
      </c>
      <c r="R20">
        <f t="shared" si="66"/>
        <v>17482.73</v>
      </c>
      <c r="S20" s="25">
        <f t="shared" si="74"/>
        <v>-6.6878429305794462E-4</v>
      </c>
      <c r="T20" s="26">
        <f t="shared" ref="T20:T23" si="96">R20/$R$3-1</f>
        <v>7.1369976334823004E-3</v>
      </c>
      <c r="U20" s="26">
        <f t="shared" ref="U20:U23" si="97">R20/$R$3-1</f>
        <v>7.1369976334823004E-3</v>
      </c>
      <c r="V20" s="2">
        <f t="shared" si="3"/>
        <v>-3.4136143425289589E-6</v>
      </c>
      <c r="W20" s="2">
        <f t="shared" si="10"/>
        <v>8.8484924484144578E-4</v>
      </c>
      <c r="X20" s="14">
        <f t="shared" si="26"/>
        <v>0</v>
      </c>
      <c r="Y20" s="14">
        <f t="shared" si="11"/>
        <v>0</v>
      </c>
      <c r="Z20" s="45">
        <v>5591.23</v>
      </c>
      <c r="AA20" s="2">
        <f t="shared" si="27"/>
        <v>-7.6311321597721804E-4</v>
      </c>
      <c r="AB20" s="9">
        <f t="shared" si="12"/>
        <v>100.6252148388641</v>
      </c>
      <c r="AC20" s="50">
        <f t="shared" si="4"/>
        <v>6.2521483886408546E-3</v>
      </c>
      <c r="AD20" s="37">
        <f t="shared" si="13"/>
        <v>6.2521483886408546E-3</v>
      </c>
      <c r="AE20" s="14">
        <f t="shared" si="28"/>
        <v>-8.095639996567928E-4</v>
      </c>
      <c r="AF20">
        <f t="shared" si="14"/>
        <v>100.62487347742983</v>
      </c>
      <c r="AG20" s="14">
        <f t="shared" si="15"/>
        <v>6.2487347742983257E-3</v>
      </c>
      <c r="AH20" s="14">
        <f t="shared" si="16"/>
        <v>6.2487347742983257E-3</v>
      </c>
      <c r="AI20" s="14">
        <f t="shared" si="5"/>
        <v>-3.4136143425289589E-6</v>
      </c>
      <c r="AO20" s="1">
        <f>MIN(0,(AF20/MAX($AF$3:AF19)-1))</f>
        <v>-1.6728363655380107E-2</v>
      </c>
      <c r="AP20" s="1">
        <f>MIN(0,(AB20/MAX($AB$3:AB19)-1))</f>
        <v>-1.9646589331051567E-2</v>
      </c>
    </row>
    <row r="21" spans="1:42" x14ac:dyDescent="0.25">
      <c r="A21" s="13">
        <v>43550</v>
      </c>
      <c r="B21">
        <v>17289.599999999999</v>
      </c>
      <c r="C21">
        <v>339.99</v>
      </c>
      <c r="D21">
        <f t="shared" si="75"/>
        <v>17629.59</v>
      </c>
      <c r="E21" s="14">
        <f t="shared" si="76"/>
        <v>0.98071480959001311</v>
      </c>
      <c r="F21" s="14">
        <f t="shared" si="77"/>
        <v>1.9285190409986847E-2</v>
      </c>
      <c r="G21" s="1">
        <f t="shared" si="78"/>
        <v>1</v>
      </c>
      <c r="H21" s="15">
        <v>2818.46</v>
      </c>
      <c r="I21" s="2">
        <f t="shared" ref="I21" si="98">H21/H20-1</f>
        <v>7.1827784845408527E-3</v>
      </c>
      <c r="J21" s="2">
        <f t="shared" ref="J21" si="99">D21/D20-1</f>
        <v>8.4002898860762176E-3</v>
      </c>
      <c r="K21" s="9">
        <f t="shared" ref="K21" si="100">K20*(1+I21)</f>
        <v>101.21997205951541</v>
      </c>
      <c r="L21" s="9">
        <f t="shared" ref="L21" si="101">L20*(1+J21)</f>
        <v>101.53457266370025</v>
      </c>
      <c r="M21" s="50">
        <f t="shared" ref="M21" si="102">K21/$K$3-1</f>
        <v>1.2199720595154062E-2</v>
      </c>
      <c r="N21" s="50">
        <f t="shared" ref="N21" si="103">L21/$L$3-1</f>
        <v>1.534572663700251E-2</v>
      </c>
      <c r="O21" s="22">
        <f t="shared" ref="O21" si="104">K21/$K$3-1</f>
        <v>1.2199720595154062E-2</v>
      </c>
      <c r="P21" s="34">
        <f t="shared" ref="P21" si="105">L21/$L$3-1</f>
        <v>1.534572663700251E-2</v>
      </c>
      <c r="Q21" s="4">
        <v>17275.78</v>
      </c>
      <c r="R21">
        <f t="shared" si="66"/>
        <v>17615.77</v>
      </c>
      <c r="S21" s="25">
        <f t="shared" si="74"/>
        <v>7.6097954953260327E-3</v>
      </c>
      <c r="T21" s="26">
        <f t="shared" si="96"/>
        <v>1.4801104221249917E-2</v>
      </c>
      <c r="U21" s="26">
        <f t="shared" si="97"/>
        <v>1.4801104221249917E-2</v>
      </c>
      <c r="V21" s="2">
        <f t="shared" si="3"/>
        <v>1.1818526295934717E-3</v>
      </c>
      <c r="W21" s="2">
        <f t="shared" si="10"/>
        <v>1.3213715122915026E-3</v>
      </c>
      <c r="X21" s="14">
        <f t="shared" si="26"/>
        <v>0</v>
      </c>
      <c r="Y21" s="14">
        <f t="shared" si="11"/>
        <v>0</v>
      </c>
      <c r="Z21" s="45">
        <v>5631.39</v>
      </c>
      <c r="AA21" s="2">
        <f t="shared" si="27"/>
        <v>7.1826771569047931E-3</v>
      </c>
      <c r="AB21" s="9">
        <f t="shared" si="12"/>
        <v>101.34797327089585</v>
      </c>
      <c r="AC21" s="50">
        <f t="shared" si="4"/>
        <v>1.3479732708958414E-2</v>
      </c>
      <c r="AD21" s="37">
        <f t="shared" si="13"/>
        <v>1.3479732708958414E-2</v>
      </c>
      <c r="AE21" s="14">
        <f t="shared" si="28"/>
        <v>8.3606073463936784E-3</v>
      </c>
      <c r="AF21">
        <f t="shared" si="14"/>
        <v>101.46615853385518</v>
      </c>
      <c r="AG21" s="14">
        <f t="shared" si="15"/>
        <v>1.4661585338551886E-2</v>
      </c>
      <c r="AH21" s="14">
        <f t="shared" si="16"/>
        <v>1.4661585338551886E-2</v>
      </c>
      <c r="AI21" s="14">
        <f t="shared" si="5"/>
        <v>1.1818526295934717E-3</v>
      </c>
      <c r="AO21" s="1">
        <f>MIN(0,(AF21/MAX($AF$3:AF20)-1))</f>
        <v>-8.5076155890565497E-3</v>
      </c>
      <c r="AP21" s="1">
        <f>MIN(0,(AB21/MAX($AB$3:AB20)-1))</f>
        <v>-1.2605027282545977E-2</v>
      </c>
    </row>
    <row r="22" spans="1:42" x14ac:dyDescent="0.25">
      <c r="A22" s="13">
        <v>43551</v>
      </c>
      <c r="B22">
        <v>17198.43</v>
      </c>
      <c r="C22">
        <v>339.99</v>
      </c>
      <c r="D22">
        <f t="shared" si="75"/>
        <v>17538.420000000002</v>
      </c>
      <c r="E22" s="14">
        <f t="shared" si="76"/>
        <v>0.98061455935027209</v>
      </c>
      <c r="F22" s="14">
        <f t="shared" si="77"/>
        <v>1.9385440649727852E-2</v>
      </c>
      <c r="G22" s="1">
        <f t="shared" si="78"/>
        <v>0.99999999999999989</v>
      </c>
      <c r="H22" s="15">
        <v>2805.37</v>
      </c>
      <c r="I22" s="2">
        <f t="shared" ref="I22" si="106">H22/H21-1</f>
        <v>-4.6443802643997278E-3</v>
      </c>
      <c r="J22" s="2">
        <f t="shared" ref="J22:J27" si="107">D22/D21-1</f>
        <v>-5.1714191878539095E-3</v>
      </c>
      <c r="K22" s="9">
        <f t="shared" ref="K22" si="108">K21*(1+I22)</f>
        <v>100.7498680189191</v>
      </c>
      <c r="L22" s="9">
        <f t="shared" ref="L22" si="109">L21*(1+J22)</f>
        <v>101.00949482639663</v>
      </c>
      <c r="M22" s="50">
        <f t="shared" ref="M22" si="110">K22/$K$3-1</f>
        <v>7.498680189190976E-3</v>
      </c>
      <c r="N22" s="50">
        <f t="shared" ref="N22" si="111">L22/$L$3-1</f>
        <v>1.0094948263966286E-2</v>
      </c>
      <c r="O22" s="22">
        <f t="shared" ref="O22" si="112">K22/$K$3-1</f>
        <v>7.498680189190976E-3</v>
      </c>
      <c r="P22" s="34">
        <f t="shared" ref="P22" si="113">L22/$L$3-1</f>
        <v>1.0094948263966286E-2</v>
      </c>
      <c r="Q22" s="4">
        <v>17197.38</v>
      </c>
      <c r="R22">
        <f t="shared" si="66"/>
        <v>17537.370000000003</v>
      </c>
      <c r="S22" s="25">
        <f t="shared" si="74"/>
        <v>-4.4505576537385849E-3</v>
      </c>
      <c r="T22" s="26">
        <f t="shared" si="96"/>
        <v>1.0284673399835631E-2</v>
      </c>
      <c r="U22" s="26">
        <f t="shared" si="97"/>
        <v>1.0284673399835631E-2</v>
      </c>
      <c r="V22" s="2">
        <f t="shared" si="3"/>
        <v>5.8615872678791092E-4</v>
      </c>
      <c r="W22" s="2">
        <f t="shared" si="10"/>
        <v>1.4967515282944266E-3</v>
      </c>
      <c r="X22" s="14">
        <f t="shared" si="26"/>
        <v>0</v>
      </c>
      <c r="Y22" s="14">
        <f t="shared" si="11"/>
        <v>0</v>
      </c>
      <c r="Z22" s="45">
        <v>5605.32</v>
      </c>
      <c r="AA22" s="2">
        <f t="shared" si="27"/>
        <v>-4.6294076595655431E-3</v>
      </c>
      <c r="AB22" s="9">
        <f t="shared" si="12"/>
        <v>100.87879218715412</v>
      </c>
      <c r="AC22" s="50">
        <f t="shared" si="4"/>
        <v>8.7879218715412044E-3</v>
      </c>
      <c r="AD22" s="37">
        <f>AB22/$AB$3-1</f>
        <v>8.7879218715412044E-3</v>
      </c>
      <c r="AE22" s="14">
        <f t="shared" si="28"/>
        <v>-5.2111017275364496E-3</v>
      </c>
      <c r="AF22">
        <f t="shared" si="14"/>
        <v>100.93740805983292</v>
      </c>
      <c r="AG22" s="14">
        <f t="shared" si="15"/>
        <v>9.3740805983291153E-3</v>
      </c>
      <c r="AH22" s="14">
        <f t="shared" si="16"/>
        <v>9.3740805983291153E-3</v>
      </c>
      <c r="AI22" s="14">
        <f t="shared" si="5"/>
        <v>5.8615872678791092E-4</v>
      </c>
      <c r="AO22" s="1">
        <f>MIN(0,(AF22/MAX($AF$3:AF21)-1))</f>
        <v>-1.3674383266299661E-2</v>
      </c>
      <c r="AP22" s="1">
        <f>MIN(0,(AB22/MAX($AB$3:AB21)-1))</f>
        <v>-1.7176081132260657E-2</v>
      </c>
    </row>
    <row r="23" spans="1:42" x14ac:dyDescent="0.25">
      <c r="A23" s="13">
        <v>43552</v>
      </c>
      <c r="B23">
        <v>17290.939999999999</v>
      </c>
      <c r="C23">
        <v>339.99</v>
      </c>
      <c r="D23">
        <f t="shared" si="75"/>
        <v>17630.93</v>
      </c>
      <c r="E23" s="14">
        <f t="shared" si="76"/>
        <v>0.98071627531843175</v>
      </c>
      <c r="F23" s="14">
        <f t="shared" si="77"/>
        <v>1.928372468156813E-2</v>
      </c>
      <c r="G23" s="1">
        <f t="shared" si="78"/>
        <v>0.99999999999999989</v>
      </c>
      <c r="H23" s="15">
        <v>2815.44</v>
      </c>
      <c r="I23" s="2">
        <f t="shared" ref="I23" si="114">H23/H22-1</f>
        <v>3.5895443381801506E-3</v>
      </c>
      <c r="J23" s="2">
        <f t="shared" si="107"/>
        <v>5.2747054751796085E-3</v>
      </c>
      <c r="K23" s="9">
        <f t="shared" ref="K23" si="115">K22*(1+I23)</f>
        <v>101.11151413723881</v>
      </c>
      <c r="L23" s="9">
        <f t="shared" ref="L23" si="116">L22*(1+J23)</f>
        <v>101.54229016180255</v>
      </c>
      <c r="M23" s="50">
        <f t="shared" ref="M23" si="117">K23/$K$3-1</f>
        <v>1.1115141372388226E-2</v>
      </c>
      <c r="N23" s="50">
        <f t="shared" ref="N23" si="118">L23/$L$3-1</f>
        <v>1.542290161802562E-2</v>
      </c>
      <c r="O23" s="22">
        <f t="shared" ref="O23" si="119">K23/$K$3-1</f>
        <v>1.1115141372388226E-2</v>
      </c>
      <c r="P23" s="34">
        <f t="shared" ref="P23" si="120">L23/$L$3-1</f>
        <v>1.542290161802562E-2</v>
      </c>
      <c r="Q23" s="4">
        <v>17288.46</v>
      </c>
      <c r="R23">
        <f t="shared" si="66"/>
        <v>17628.45</v>
      </c>
      <c r="S23" s="25">
        <f t="shared" si="74"/>
        <v>5.19348112060114E-3</v>
      </c>
      <c r="T23" s="26">
        <f t="shared" si="96"/>
        <v>1.5531567777570476E-2</v>
      </c>
      <c r="U23" s="26">
        <f t="shared" si="97"/>
        <v>1.5531567777570476E-2</v>
      </c>
      <c r="V23" s="2">
        <f t="shared" si="3"/>
        <v>2.0908908782937274E-3</v>
      </c>
      <c r="W23" s="2">
        <f t="shared" si="10"/>
        <v>2.9642815951063106E-3</v>
      </c>
      <c r="X23" s="14">
        <f t="shared" si="26"/>
        <v>0</v>
      </c>
      <c r="Y23" s="14">
        <f t="shared" si="11"/>
        <v>0</v>
      </c>
      <c r="Z23" s="45">
        <v>5626.32</v>
      </c>
      <c r="AA23" s="2">
        <f t="shared" si="27"/>
        <v>3.7464408811629379E-3</v>
      </c>
      <c r="AB23" s="9">
        <f t="shared" si="12"/>
        <v>101.25672861824641</v>
      </c>
      <c r="AC23" s="50">
        <f t="shared" si="4"/>
        <v>1.2567286182464166E-2</v>
      </c>
      <c r="AD23" s="37">
        <f t="shared" si="13"/>
        <v>1.2567286182464166E-2</v>
      </c>
      <c r="AE23" s="14">
        <f t="shared" si="28"/>
        <v>5.2350229354970685E-3</v>
      </c>
      <c r="AF23">
        <f t="shared" si="14"/>
        <v>101.46581770607578</v>
      </c>
      <c r="AG23" s="14">
        <f t="shared" si="15"/>
        <v>1.4658177060757893E-2</v>
      </c>
      <c r="AH23" s="14">
        <f t="shared" si="16"/>
        <v>1.4658177060757893E-2</v>
      </c>
      <c r="AI23" s="14">
        <f t="shared" si="5"/>
        <v>2.0908908782937274E-3</v>
      </c>
      <c r="AO23" s="1">
        <f>MIN(0,(AF23/MAX($AF$3:AF22)-1))</f>
        <v>-8.5109460408303583E-3</v>
      </c>
      <c r="AP23" s="1">
        <f>MIN(0,(AB23/MAX($AB$3:AB22)-1))</f>
        <v>-1.3493989423629782E-2</v>
      </c>
    </row>
    <row r="24" spans="1:42" x14ac:dyDescent="0.25">
      <c r="A24" s="13">
        <v>43553</v>
      </c>
      <c r="B24">
        <v>17404.66</v>
      </c>
      <c r="C24">
        <v>339.99</v>
      </c>
      <c r="D24">
        <f t="shared" si="75"/>
        <v>17744.650000000001</v>
      </c>
      <c r="E24" s="14">
        <f t="shared" si="76"/>
        <v>0.98083985877433466</v>
      </c>
      <c r="F24" s="14">
        <f t="shared" si="77"/>
        <v>1.91601412256652E-2</v>
      </c>
      <c r="G24" s="1">
        <f t="shared" si="78"/>
        <v>0.99999999999999989</v>
      </c>
      <c r="H24" s="15">
        <v>2834.4</v>
      </c>
      <c r="I24" s="2">
        <f t="shared" ref="I24" si="121">H24/H23-1</f>
        <v>6.7342937515983969E-3</v>
      </c>
      <c r="J24" s="2">
        <f t="shared" si="107"/>
        <v>6.4500284443305134E-3</v>
      </c>
      <c r="K24" s="9">
        <f t="shared" ref="K24" si="122">K23*(1+I24)</f>
        <v>101.79242877510788</v>
      </c>
      <c r="L24" s="9">
        <f t="shared" ref="L24" si="123">L23*(1+J24)</f>
        <v>102.19724082164865</v>
      </c>
      <c r="M24" s="50">
        <f t="shared" ref="M24" si="124">K24/$K$3-1</f>
        <v>1.7924287751078793E-2</v>
      </c>
      <c r="N24" s="50">
        <f t="shared" ref="N24" si="125">L24/$L$3-1</f>
        <v>2.1972408216486494E-2</v>
      </c>
      <c r="O24" s="22">
        <f t="shared" ref="O24" si="126">K24/$K$3-1</f>
        <v>1.7924287751078793E-2</v>
      </c>
      <c r="P24" s="34">
        <f t="shared" ref="P24" si="127">L24/$L$3-1</f>
        <v>2.1972408216486494E-2</v>
      </c>
      <c r="Q24" s="4">
        <v>17407.04</v>
      </c>
      <c r="R24">
        <f t="shared" ref="R24:R25" si="128">Q24+C24</f>
        <v>17747.030000000002</v>
      </c>
      <c r="S24" s="25">
        <f t="shared" ref="S24:S25" si="129">R24/R23-1</f>
        <v>6.7266265610419484E-3</v>
      </c>
      <c r="T24" s="26">
        <f t="shared" ref="T24" si="130">R24/$R$3-1</f>
        <v>2.2362669394959678E-2</v>
      </c>
      <c r="U24" s="26">
        <f t="shared" ref="U24:U25" si="131">R24/$R$3-1</f>
        <v>2.2362669394959678E-2</v>
      </c>
      <c r="V24" s="2">
        <f t="shared" si="3"/>
        <v>1.7311553006800207E-3</v>
      </c>
      <c r="W24" s="2">
        <f t="shared" si="10"/>
        <v>2.931337744942919E-3</v>
      </c>
      <c r="X24" s="14">
        <f t="shared" si="26"/>
        <v>0</v>
      </c>
      <c r="Y24" s="14">
        <f t="shared" si="11"/>
        <v>0</v>
      </c>
      <c r="Z24" s="45">
        <v>5664.46</v>
      </c>
      <c r="AA24" s="2">
        <f t="shared" si="27"/>
        <v>6.7788536734492144E-3</v>
      </c>
      <c r="AB24" s="9">
        <f t="shared" si="12"/>
        <v>101.94313316500167</v>
      </c>
      <c r="AC24" s="50">
        <f t="shared" si="4"/>
        <v>1.9431331650016759E-2</v>
      </c>
      <c r="AD24" s="37">
        <f t="shared" si="13"/>
        <v>1.9431331650016759E-2</v>
      </c>
      <c r="AE24" s="14">
        <f t="shared" si="28"/>
        <v>6.4103459046479733E-3</v>
      </c>
      <c r="AF24">
        <f t="shared" si="14"/>
        <v>102.11624869506969</v>
      </c>
      <c r="AG24" s="14">
        <f t="shared" si="15"/>
        <v>2.1162486950696779E-2</v>
      </c>
      <c r="AH24" s="14">
        <f t="shared" si="16"/>
        <v>2.1162486950696779E-2</v>
      </c>
      <c r="AI24" s="14">
        <f t="shared" si="5"/>
        <v>1.7311553006800207E-3</v>
      </c>
      <c r="AO24" s="1">
        <f>MIN(0,(AF24/MAX($AF$3:AF23)-1))</f>
        <v>-2.155158244279809E-3</v>
      </c>
      <c r="AP24" s="1">
        <f>MIN(0,(AB24/MAX($AB$3:AB23)-1))</f>
        <v>-6.8066095299543772E-3</v>
      </c>
    </row>
    <row r="25" spans="1:42" x14ac:dyDescent="0.25">
      <c r="A25" s="13">
        <v>43556</v>
      </c>
      <c r="B25">
        <v>17829.91</v>
      </c>
      <c r="C25">
        <v>69.12</v>
      </c>
      <c r="D25">
        <f t="shared" si="75"/>
        <v>17899.03</v>
      </c>
      <c r="E25" s="14">
        <f t="shared" si="76"/>
        <v>0.99613833822279763</v>
      </c>
      <c r="F25" s="14">
        <f t="shared" si="77"/>
        <v>3.8616617772024523E-3</v>
      </c>
      <c r="G25" s="1">
        <f t="shared" si="78"/>
        <v>1</v>
      </c>
      <c r="H25" s="15">
        <v>2867.19</v>
      </c>
      <c r="I25" s="2">
        <f t="shared" ref="I25" si="132">H25/H24-1</f>
        <v>1.1568585944115251E-2</v>
      </c>
      <c r="J25" s="2">
        <f t="shared" si="107"/>
        <v>8.7000870684965648E-3</v>
      </c>
      <c r="K25" s="9">
        <f t="shared" ref="K25" si="133">K24*(1+I25)</f>
        <v>102.97002323585295</v>
      </c>
      <c r="L25" s="9">
        <f t="shared" ref="L25" si="134">L24*(1+J25)</f>
        <v>103.0863657149571</v>
      </c>
      <c r="M25" s="50">
        <f t="shared" ref="M25:M30" si="135">K25/$K$24-1</f>
        <v>1.1568585944115251E-2</v>
      </c>
      <c r="N25" s="50">
        <f t="shared" ref="N25:N30" si="136">L25/$L$24-1</f>
        <v>8.7000870684965648E-3</v>
      </c>
      <c r="O25" s="22">
        <f t="shared" ref="O25" si="137">K25/$K$3-1</f>
        <v>2.9700232358529588E-2</v>
      </c>
      <c r="P25" s="34">
        <f t="shared" ref="P25" si="138">L25/$L$3-1</f>
        <v>3.0863657149571067E-2</v>
      </c>
      <c r="Q25" s="4">
        <v>17836.07</v>
      </c>
      <c r="R25">
        <f t="shared" si="128"/>
        <v>17905.189999999999</v>
      </c>
      <c r="S25" s="25">
        <f t="shared" si="129"/>
        <v>8.9119137117588121E-3</v>
      </c>
      <c r="T25" s="26">
        <f t="shared" ref="T25:T30" si="139">R25/$R$24-1</f>
        <v>8.9119137117588121E-3</v>
      </c>
      <c r="U25" s="26">
        <f t="shared" si="131"/>
        <v>3.1473877286731122E-2</v>
      </c>
      <c r="V25" s="2">
        <f t="shared" si="3"/>
        <v>-2.9170450427249417E-3</v>
      </c>
      <c r="W25" s="2">
        <f t="shared" si="10"/>
        <v>2.4013080288942668E-4</v>
      </c>
      <c r="X25" s="14">
        <f t="shared" si="26"/>
        <v>0</v>
      </c>
      <c r="Y25" s="14">
        <f t="shared" si="11"/>
        <v>0</v>
      </c>
      <c r="Z25" s="45">
        <v>5730.04</v>
      </c>
      <c r="AA25" s="2">
        <f t="shared" si="27"/>
        <v>1.1577449571539056E-2</v>
      </c>
      <c r="AB25" s="9">
        <f t="shared" si="12"/>
        <v>103.12337464838417</v>
      </c>
      <c r="AC25" s="50">
        <f>AB25/$AB$24-1</f>
        <v>1.1577449571539056E-2</v>
      </c>
      <c r="AD25" s="37">
        <f t="shared" si="13"/>
        <v>3.1233746483841696E-2</v>
      </c>
      <c r="AE25" s="14">
        <f t="shared" si="28"/>
        <v>8.6604045288140256E-3</v>
      </c>
      <c r="AF25">
        <f t="shared" si="14"/>
        <v>103.00061671773398</v>
      </c>
      <c r="AG25" s="14">
        <f>AF25/$AF$24-1</f>
        <v>8.660404528814114E-3</v>
      </c>
      <c r="AH25" s="14">
        <f t="shared" si="16"/>
        <v>3.0006167177339726E-2</v>
      </c>
      <c r="AI25" s="14">
        <f t="shared" si="5"/>
        <v>-1.2275793065019691E-3</v>
      </c>
      <c r="AO25" s="1">
        <f>MIN(0,(AF25/MAX($AF$3:AF24)-1))</f>
        <v>0</v>
      </c>
      <c r="AP25" s="1">
        <f>MIN(0,(AB25/MAX($AB$3:AB24)-1))</f>
        <v>0</v>
      </c>
    </row>
    <row r="26" spans="1:42" x14ac:dyDescent="0.25">
      <c r="A26" s="13">
        <v>43557</v>
      </c>
      <c r="B26">
        <v>17804.22</v>
      </c>
      <c r="C26">
        <v>69.12</v>
      </c>
      <c r="D26">
        <f t="shared" si="75"/>
        <v>17873.34</v>
      </c>
      <c r="E26" s="14">
        <f t="shared" si="76"/>
        <v>0.99613278771622993</v>
      </c>
      <c r="F26" s="14">
        <f t="shared" si="77"/>
        <v>3.8672122837701294E-3</v>
      </c>
      <c r="G26" s="1">
        <f t="shared" si="78"/>
        <v>1</v>
      </c>
      <c r="H26" s="15">
        <v>2867.24</v>
      </c>
      <c r="I26" s="2">
        <f t="shared" ref="I26:I31" si="140">H26/H25-1</f>
        <v>1.7438676892522764E-5</v>
      </c>
      <c r="J26" s="2">
        <f t="shared" si="107"/>
        <v>-1.435273308106555E-3</v>
      </c>
      <c r="K26" s="9">
        <f>K25*(1+I26)</f>
        <v>102.97181889681778</v>
      </c>
      <c r="L26" s="9">
        <f t="shared" ref="L26" si="141">L25*(1+J26)</f>
        <v>102.9384086058167</v>
      </c>
      <c r="M26" s="50">
        <f t="shared" si="135"/>
        <v>1.1586226361840257E-2</v>
      </c>
      <c r="N26" s="50">
        <f t="shared" si="136"/>
        <v>7.2523267576423134E-3</v>
      </c>
      <c r="O26" s="22">
        <f t="shared" ref="O26" si="142">K26/$K$3-1</f>
        <v>2.9718188968177905E-2</v>
      </c>
      <c r="P26" s="34">
        <f t="shared" ref="P26" si="143">L26/$L$3-1</f>
        <v>2.9384086058167114E-2</v>
      </c>
      <c r="Q26" s="4">
        <v>17815.07</v>
      </c>
      <c r="R26">
        <f t="shared" ref="R26:R30" si="144">Q26+C26</f>
        <v>17884.189999999999</v>
      </c>
      <c r="S26" s="25">
        <f t="shared" ref="S26" si="145">R26/R25-1</f>
        <v>-1.1728442982174014E-3</v>
      </c>
      <c r="T26" s="26">
        <f t="shared" si="139"/>
        <v>7.7286171263584169E-3</v>
      </c>
      <c r="U26" s="26">
        <f t="shared" ref="U26:U30" si="146">R26/$R$3-1</f>
        <v>3.0264119030995129E-2</v>
      </c>
      <c r="V26" s="2">
        <f t="shared" si="3"/>
        <v>-4.4595017985842311E-3</v>
      </c>
      <c r="W26" s="2">
        <f t="shared" si="10"/>
        <v>-1.0254180688649139E-3</v>
      </c>
      <c r="X26" s="14">
        <f t="shared" si="26"/>
        <v>0</v>
      </c>
      <c r="Y26" s="14">
        <f t="shared" si="11"/>
        <v>0</v>
      </c>
      <c r="Z26" s="45">
        <v>5730.35</v>
      </c>
      <c r="AA26" s="2">
        <f t="shared" si="27"/>
        <v>5.4100843973170498E-5</v>
      </c>
      <c r="AB26" s="9">
        <f t="shared" si="12"/>
        <v>103.12895370998601</v>
      </c>
      <c r="AC26" s="50">
        <f t="shared" ref="AC26:AC45" si="147">AB26/$AB$24-1</f>
        <v>1.1632176765305147E-2</v>
      </c>
      <c r="AD26" s="37">
        <f t="shared" si="13"/>
        <v>3.1289537099860043E-2</v>
      </c>
      <c r="AE26" s="14">
        <f t="shared" si="28"/>
        <v>-1.4749558477890946E-3</v>
      </c>
      <c r="AF26">
        <f t="shared" si="14"/>
        <v>102.84869535578027</v>
      </c>
      <c r="AG26" s="14">
        <f t="shared" ref="AG26:AG45" si="148">AF26/$AF$24-1</f>
        <v>7.1726749667209155E-3</v>
      </c>
      <c r="AH26" s="14">
        <f t="shared" si="16"/>
        <v>2.848695355780273E-2</v>
      </c>
      <c r="AI26" s="14">
        <f t="shared" si="5"/>
        <v>-2.8025835420573131E-3</v>
      </c>
      <c r="AO26" s="1">
        <f>MIN(0,(AF26/MAX($AF$3:AF25)-1))</f>
        <v>-1.4749558477891167E-3</v>
      </c>
      <c r="AP26" s="1">
        <f>MIN(0,(AB26/MAX($AB$3:AB25)-1))</f>
        <v>0</v>
      </c>
    </row>
    <row r="27" spans="1:42" x14ac:dyDescent="0.25">
      <c r="A27" s="13">
        <v>43558</v>
      </c>
      <c r="B27">
        <v>17813.16</v>
      </c>
      <c r="C27">
        <v>69.12</v>
      </c>
      <c r="D27">
        <f t="shared" si="75"/>
        <v>17882.28</v>
      </c>
      <c r="E27" s="14">
        <f t="shared" si="76"/>
        <v>0.996134721075836</v>
      </c>
      <c r="F27" s="14">
        <f t="shared" si="77"/>
        <v>3.8652789241640333E-3</v>
      </c>
      <c r="G27" s="1">
        <f t="shared" si="78"/>
        <v>1</v>
      </c>
      <c r="H27" s="15">
        <v>2873.4</v>
      </c>
      <c r="I27" s="2">
        <f t="shared" si="140"/>
        <v>2.1484075277968806E-3</v>
      </c>
      <c r="J27" s="2">
        <f t="shared" si="107"/>
        <v>5.0018631100834376E-4</v>
      </c>
      <c r="K27" s="9">
        <f t="shared" ref="K27" si="149">K26*(1+I27)</f>
        <v>103.19304432768664</v>
      </c>
      <c r="L27" s="9">
        <f t="shared" ref="L27" si="150">L26*(1+J27)</f>
        <v>102.98989698867831</v>
      </c>
      <c r="M27" s="50">
        <f t="shared" si="135"/>
        <v>1.3759525825571606E-2</v>
      </c>
      <c r="N27" s="50">
        <f t="shared" si="136"/>
        <v>7.7561405832176078E-3</v>
      </c>
      <c r="O27" s="22">
        <f t="shared" ref="O27" si="151">K27/$K$3-1</f>
        <v>3.1930443276866338E-2</v>
      </c>
      <c r="P27" s="34">
        <f t="shared" ref="P27" si="152">L27/$L$3-1</f>
        <v>2.9898969886783089E-2</v>
      </c>
      <c r="Q27" s="4">
        <v>17813.16</v>
      </c>
      <c r="R27">
        <f t="shared" si="144"/>
        <v>17882.28</v>
      </c>
      <c r="S27" s="25">
        <f t="shared" ref="S27" si="153">R27/R26-1</f>
        <v>-1.0679823911508013E-4</v>
      </c>
      <c r="T27" s="26">
        <f t="shared" si="139"/>
        <v>7.6209934845434812E-3</v>
      </c>
      <c r="U27" s="26">
        <f t="shared" si="146"/>
        <v>3.0154088637259102E-2</v>
      </c>
      <c r="V27" s="2">
        <f t="shared" si="3"/>
        <v>-6.1706595872488279E-3</v>
      </c>
      <c r="W27" s="2">
        <f t="shared" si="10"/>
        <v>-3.3526755250088414E-3</v>
      </c>
      <c r="X27" s="14">
        <f t="shared" si="26"/>
        <v>0</v>
      </c>
      <c r="Y27" s="14">
        <f t="shared" si="11"/>
        <v>0</v>
      </c>
      <c r="Z27" s="45">
        <v>5742.67</v>
      </c>
      <c r="AA27" s="2">
        <f t="shared" si="27"/>
        <v>2.149955936373793E-3</v>
      </c>
      <c r="AB27" s="9">
        <f t="shared" si="12"/>
        <v>103.3506764162268</v>
      </c>
      <c r="AC27" s="50">
        <f t="shared" si="147"/>
        <v>1.3807141369168274E-2</v>
      </c>
      <c r="AD27" s="37">
        <f t="shared" si="13"/>
        <v>3.3506764162267944E-2</v>
      </c>
      <c r="AE27" s="14">
        <f t="shared" si="28"/>
        <v>4.6050377132580408E-4</v>
      </c>
      <c r="AF27">
        <f t="shared" si="14"/>
        <v>102.89605756786754</v>
      </c>
      <c r="AG27" s="14">
        <f t="shared" si="148"/>
        <v>7.6364817819194464E-3</v>
      </c>
      <c r="AH27" s="14">
        <f t="shared" si="16"/>
        <v>2.8960575678675493E-2</v>
      </c>
      <c r="AI27" s="14">
        <f t="shared" si="5"/>
        <v>-4.5461884835924504E-3</v>
      </c>
      <c r="AJ27" s="27">
        <v>30.215199999999999</v>
      </c>
      <c r="AK27" s="2">
        <v>0</v>
      </c>
      <c r="AL27" s="41">
        <v>100</v>
      </c>
      <c r="AM27" s="2">
        <v>0</v>
      </c>
      <c r="AN27" s="2">
        <v>0</v>
      </c>
      <c r="AO27" s="1">
        <f>MIN(0,(AF27/MAX($AF$3:AF26)-1))</f>
        <v>-1.0151312991937278E-3</v>
      </c>
      <c r="AP27" s="1">
        <f>MIN(0,(AB27/MAX($AB$3:AB26)-1))</f>
        <v>0</v>
      </c>
    </row>
    <row r="28" spans="1:42" x14ac:dyDescent="0.25">
      <c r="A28" s="13">
        <v>43559</v>
      </c>
      <c r="B28">
        <v>17884.330000000002</v>
      </c>
      <c r="C28">
        <v>69.12</v>
      </c>
      <c r="D28">
        <f t="shared" ref="D28" si="154">B28+C28</f>
        <v>17953.45</v>
      </c>
      <c r="E28" s="14">
        <f t="shared" ref="E28" si="155">B28/D28</f>
        <v>0.99615004358493775</v>
      </c>
      <c r="F28" s="14">
        <f t="shared" ref="F28" si="156">C28/D28</f>
        <v>3.8499564150622861E-3</v>
      </c>
      <c r="G28" s="1">
        <f t="shared" ref="G28" si="157">SUM(E28:F28)</f>
        <v>1</v>
      </c>
      <c r="H28" s="15">
        <v>2879.39</v>
      </c>
      <c r="I28" s="2">
        <f t="shared" si="140"/>
        <v>2.0846384074615365E-3</v>
      </c>
      <c r="J28" s="2">
        <f t="shared" ref="J28:J33" si="158">D28/D27-1</f>
        <v>3.9799175496637584E-3</v>
      </c>
      <c r="K28" s="9">
        <f t="shared" ref="K28" si="159">K27*(1+I28)</f>
        <v>103.40816451127502</v>
      </c>
      <c r="L28" s="9">
        <f t="shared" ref="L28" si="160">L27*(1+J28)</f>
        <v>103.39978828714162</v>
      </c>
      <c r="M28" s="50">
        <f t="shared" si="135"/>
        <v>1.5872847869037754E-2</v>
      </c>
      <c r="N28" s="50">
        <f t="shared" si="136"/>
        <v>1.1766926932906374E-2</v>
      </c>
      <c r="O28" s="22">
        <f t="shared" ref="O28" si="161">K28/$K$3-1</f>
        <v>3.4081645112750136E-2</v>
      </c>
      <c r="P28" s="34">
        <f t="shared" ref="P28" si="162">L28/$L$3-1</f>
        <v>3.3997882871416252E-2</v>
      </c>
      <c r="Q28" s="4">
        <v>17884.330000000002</v>
      </c>
      <c r="R28">
        <f t="shared" si="144"/>
        <v>17953.45</v>
      </c>
      <c r="S28" s="25">
        <f t="shared" ref="S28:S30" si="163">R28/R27-1</f>
        <v>3.9799175496637584E-3</v>
      </c>
      <c r="T28" s="26">
        <f t="shared" si="139"/>
        <v>1.1631241959922267E-2</v>
      </c>
      <c r="U28" s="26">
        <f t="shared" si="146"/>
        <v>3.4254016973484402E-2</v>
      </c>
      <c r="V28" s="2">
        <f t="shared" si="3"/>
        <v>-4.5465428029483057E-3</v>
      </c>
      <c r="W28" s="2">
        <f t="shared" si="10"/>
        <v>-1.6445448884105929E-3</v>
      </c>
      <c r="X28" s="14">
        <f t="shared" si="26"/>
        <v>0</v>
      </c>
      <c r="Y28" s="14">
        <f t="shared" si="11"/>
        <v>0</v>
      </c>
      <c r="Z28" s="45">
        <v>5755.96</v>
      </c>
      <c r="AA28" s="2">
        <f t="shared" si="27"/>
        <v>2.3142545192393893E-3</v>
      </c>
      <c r="AB28" s="9">
        <f t="shared" si="12"/>
        <v>103.58985618618951</v>
      </c>
      <c r="AC28" s="50">
        <f t="shared" si="147"/>
        <v>1.6153349127719263E-2</v>
      </c>
      <c r="AD28" s="37">
        <f t="shared" si="13"/>
        <v>3.5898561861894995E-2</v>
      </c>
      <c r="AE28" s="14">
        <f t="shared" si="28"/>
        <v>3.9402350099812184E-3</v>
      </c>
      <c r="AF28">
        <f t="shared" si="14"/>
        <v>103.30149221628551</v>
      </c>
      <c r="AG28" s="14">
        <f t="shared" si="148"/>
        <v>1.1606806324770957E-2</v>
      </c>
      <c r="AH28" s="14">
        <f t="shared" si="16"/>
        <v>3.3014922162855065E-2</v>
      </c>
      <c r="AI28" s="14">
        <f t="shared" si="5"/>
        <v>-2.8836396990399304E-3</v>
      </c>
      <c r="AJ28" s="27">
        <v>30.216999999999999</v>
      </c>
      <c r="AK28" s="2">
        <f>AJ28/AJ27-1</f>
        <v>5.9572665413343273E-5</v>
      </c>
      <c r="AL28" s="9">
        <f>AL27*(1+AK28)</f>
        <v>100.00595726654133</v>
      </c>
      <c r="AM28" s="2">
        <f>AL28/$AL$27-1</f>
        <v>5.9572665413343273E-5</v>
      </c>
      <c r="AN28" s="2">
        <f>AL28/$AL$27-1</f>
        <v>5.9572665413343273E-5</v>
      </c>
      <c r="AO28" s="1">
        <f>MIN(0,(AF28/MAX($AF$3:AF27)-1))</f>
        <v>0</v>
      </c>
      <c r="AP28" s="1">
        <f>MIN(0,(AB28/MAX($AB$3:AB27)-1))</f>
        <v>0</v>
      </c>
    </row>
    <row r="29" spans="1:42" x14ac:dyDescent="0.25">
      <c r="A29" s="13">
        <v>43560</v>
      </c>
      <c r="B29">
        <v>18003.14</v>
      </c>
      <c r="C29">
        <v>69.12</v>
      </c>
      <c r="D29">
        <f t="shared" ref="D29:D35" si="164">B29+C29</f>
        <v>18072.259999999998</v>
      </c>
      <c r="E29" s="14">
        <f t="shared" ref="E29:E30" si="165">B29/D29</f>
        <v>0.9961753538295709</v>
      </c>
      <c r="F29" s="14">
        <f t="shared" ref="F29:F30" si="166">C29/D29</f>
        <v>3.8246461704291557E-3</v>
      </c>
      <c r="G29" s="1">
        <f t="shared" ref="G29:G30" si="167">SUM(E29:F29)</f>
        <v>1</v>
      </c>
      <c r="H29" s="15">
        <v>2892.74</v>
      </c>
      <c r="I29" s="2">
        <f t="shared" si="140"/>
        <v>4.6363986816650993E-3</v>
      </c>
      <c r="J29" s="2">
        <f t="shared" si="158"/>
        <v>6.6176695843973565E-3</v>
      </c>
      <c r="K29" s="9">
        <f t="shared" ref="K29" si="168">K28*(1+I29)</f>
        <v>103.8876059888885</v>
      </c>
      <c r="L29" s="9">
        <f t="shared" ref="L29" si="169">L28*(1+J29)</f>
        <v>104.08405392112256</v>
      </c>
      <c r="M29" s="50">
        <f t="shared" si="135"/>
        <v>2.0582839401636965E-2</v>
      </c>
      <c r="N29" s="50">
        <f t="shared" si="136"/>
        <v>1.8462466151769386E-2</v>
      </c>
      <c r="O29" s="22">
        <f t="shared" ref="O29" si="170">K29/$K$3-1</f>
        <v>3.8876059888884873E-2</v>
      </c>
      <c r="P29" s="34">
        <f t="shared" ref="P29" si="171">L29/$L$3-1</f>
        <v>4.0840539211225657E-2</v>
      </c>
      <c r="Q29" s="4">
        <v>18003.14</v>
      </c>
      <c r="R29">
        <f t="shared" si="144"/>
        <v>18072.259999999998</v>
      </c>
      <c r="S29" s="25">
        <f t="shared" si="163"/>
        <v>6.6176695843973565E-3</v>
      </c>
      <c r="T29" s="26">
        <f t="shared" si="139"/>
        <v>1.8325883260466469E-2</v>
      </c>
      <c r="U29" s="26">
        <f t="shared" si="146"/>
        <v>4.1098368324150591E-2</v>
      </c>
      <c r="V29" s="2">
        <f t="shared" si="3"/>
        <v>-2.6128681472563642E-3</v>
      </c>
      <c r="W29" s="2">
        <f t="shared" si="10"/>
        <v>3.8741590634705503E-4</v>
      </c>
      <c r="X29" s="14">
        <f t="shared" si="26"/>
        <v>0</v>
      </c>
      <c r="Y29" s="14">
        <f t="shared" si="11"/>
        <v>0</v>
      </c>
      <c r="Z29" s="45">
        <v>5782.7</v>
      </c>
      <c r="AA29" s="2">
        <f t="shared" si="27"/>
        <v>4.6456194970083686E-3</v>
      </c>
      <c r="AB29" s="9">
        <f t="shared" si="12"/>
        <v>104.07109524178036</v>
      </c>
      <c r="AC29" s="50">
        <f t="shared" si="147"/>
        <v>2.0874010938377152E-2</v>
      </c>
      <c r="AD29" s="37">
        <f t="shared" si="13"/>
        <v>4.0710952417803536E-2</v>
      </c>
      <c r="AE29" s="14">
        <f t="shared" si="28"/>
        <v>6.5779870447148165E-3</v>
      </c>
      <c r="AF29">
        <f t="shared" si="14"/>
        <v>103.98100809378396</v>
      </c>
      <c r="AG29" s="14">
        <f t="shared" si="148"/>
        <v>1.8261142791120788E-2</v>
      </c>
      <c r="AH29" s="14">
        <f t="shared" si="16"/>
        <v>3.9810080937839665E-2</v>
      </c>
      <c r="AI29" s="14">
        <f t="shared" si="5"/>
        <v>-9.0087147996387174E-4</v>
      </c>
      <c r="AJ29" s="27">
        <v>30.3827</v>
      </c>
      <c r="AK29" s="2">
        <f t="shared" ref="AK29:AK92" si="172">AJ29/AJ28-1</f>
        <v>5.4836681338319426E-3</v>
      </c>
      <c r="AL29" s="9">
        <f t="shared" ref="AL29:AL92" si="173">AL28*(1+AK29)</f>
        <v>100.55435674759723</v>
      </c>
      <c r="AM29" s="2">
        <f t="shared" ref="AM29:AM45" si="174">AL29/$AL$27-1</f>
        <v>5.5435674759722886E-3</v>
      </c>
      <c r="AN29" s="2">
        <f t="shared" ref="AN29:AN92" si="175">AL29/$AL$27-1</f>
        <v>5.5435674759722886E-3</v>
      </c>
      <c r="AO29" s="1">
        <f>MIN(0,(AF29/MAX($AF$3:AF28)-1))</f>
        <v>0</v>
      </c>
      <c r="AP29" s="1">
        <f>MIN(0,(AB29/MAX($AB$3:AB28)-1))</f>
        <v>0</v>
      </c>
    </row>
    <row r="30" spans="1:42" x14ac:dyDescent="0.25">
      <c r="A30" s="13">
        <v>43563</v>
      </c>
      <c r="B30">
        <v>18026.73</v>
      </c>
      <c r="C30">
        <v>69.12</v>
      </c>
      <c r="D30">
        <f t="shared" si="164"/>
        <v>18095.849999999999</v>
      </c>
      <c r="E30" s="14">
        <f t="shared" si="165"/>
        <v>0.99618033969114472</v>
      </c>
      <c r="F30" s="14">
        <f t="shared" si="166"/>
        <v>3.8196603088553457E-3</v>
      </c>
      <c r="G30" s="1">
        <f t="shared" si="167"/>
        <v>1</v>
      </c>
      <c r="H30" s="15">
        <v>2895.77</v>
      </c>
      <c r="I30" s="2">
        <f t="shared" si="140"/>
        <v>1.0474498226595852E-3</v>
      </c>
      <c r="J30" s="2">
        <f t="shared" si="158"/>
        <v>1.3053154392421717E-3</v>
      </c>
      <c r="K30" s="9">
        <f t="shared" ref="K30" si="176">K29*(1+I30)</f>
        <v>103.99642304335809</v>
      </c>
      <c r="L30" s="9">
        <f t="shared" ref="L30" si="177">L29*(1+J30)</f>
        <v>104.21991644368471</v>
      </c>
      <c r="M30" s="50">
        <f t="shared" si="135"/>
        <v>2.1651848715777744E-2</v>
      </c>
      <c r="N30" s="50">
        <f t="shared" si="136"/>
        <v>1.9791880933125894E-2</v>
      </c>
      <c r="O30" s="22">
        <f t="shared" ref="O30" si="178">K30/$K$3-1</f>
        <v>3.9964230433580994E-2</v>
      </c>
      <c r="P30" s="34">
        <f t="shared" ref="P30" si="179">L30/$L$3-1</f>
        <v>4.2199164436847125E-2</v>
      </c>
      <c r="Q30" s="4">
        <v>18026.730000000003</v>
      </c>
      <c r="R30">
        <f t="shared" si="144"/>
        <v>18095.850000000002</v>
      </c>
      <c r="S30" s="25">
        <f t="shared" si="163"/>
        <v>1.3053154392423938E-3</v>
      </c>
      <c r="T30" s="26">
        <f t="shared" si="139"/>
        <v>1.9655119758066553E-2</v>
      </c>
      <c r="U30" s="26">
        <f t="shared" si="146"/>
        <v>4.2457330098094159E-2</v>
      </c>
      <c r="V30" s="2">
        <f t="shared" si="3"/>
        <v>-2.4116056465282032E-3</v>
      </c>
      <c r="W30" s="2">
        <f t="shared" si="10"/>
        <v>6.3776414908667256E-4</v>
      </c>
      <c r="X30" s="14">
        <f t="shared" si="26"/>
        <v>0</v>
      </c>
      <c r="Y30" s="14">
        <f t="shared" si="11"/>
        <v>0</v>
      </c>
      <c r="Z30" s="45">
        <v>5788.86</v>
      </c>
      <c r="AA30" s="2">
        <f t="shared" si="27"/>
        <v>1.0652463382156974E-3</v>
      </c>
      <c r="AB30" s="9">
        <f t="shared" si="12"/>
        <v>104.18195659490075</v>
      </c>
      <c r="AC30" s="50">
        <f t="shared" si="147"/>
        <v>2.1961493240308716E-2</v>
      </c>
      <c r="AD30" s="37">
        <f t="shared" si="13"/>
        <v>4.1819565949007487E-2</v>
      </c>
      <c r="AE30" s="14">
        <f t="shared" si="28"/>
        <v>1.2656328995596321E-3</v>
      </c>
      <c r="AF30">
        <f t="shared" si="14"/>
        <v>104.11260987855684</v>
      </c>
      <c r="AG30" s="14">
        <f t="shared" si="148"/>
        <v>1.9549887593780513E-2</v>
      </c>
      <c r="AH30" s="14">
        <f t="shared" si="16"/>
        <v>4.1126098785568388E-2</v>
      </c>
      <c r="AI30" s="14">
        <f t="shared" si="5"/>
        <v>-6.9346716343909875E-4</v>
      </c>
      <c r="AJ30" s="27">
        <v>30.424099999999999</v>
      </c>
      <c r="AK30" s="2">
        <f t="shared" si="172"/>
        <v>1.3626175422196685E-3</v>
      </c>
      <c r="AL30" s="9">
        <f t="shared" si="173"/>
        <v>100.69137387804811</v>
      </c>
      <c r="AM30" s="2">
        <f t="shared" si="174"/>
        <v>6.9137387804811823E-3</v>
      </c>
      <c r="AN30" s="2">
        <f t="shared" si="175"/>
        <v>6.9137387804811823E-3</v>
      </c>
      <c r="AO30" s="1">
        <f>MIN(0,(AF30/MAX($AF$3:AF29)-1))</f>
        <v>0</v>
      </c>
      <c r="AP30" s="1">
        <f>MIN(0,(AB30/MAX($AB$3:AB29)-1))</f>
        <v>0</v>
      </c>
    </row>
    <row r="31" spans="1:42" x14ac:dyDescent="0.25">
      <c r="A31" s="13">
        <v>43564</v>
      </c>
      <c r="B31">
        <v>17858.22</v>
      </c>
      <c r="C31">
        <v>69.12</v>
      </c>
      <c r="D31">
        <f t="shared" si="164"/>
        <v>17927.34</v>
      </c>
      <c r="E31" s="14">
        <f t="shared" ref="E31:E35" si="180">B31/D31</f>
        <v>0.99614443637483319</v>
      </c>
      <c r="F31" s="14">
        <f t="shared" ref="F31:F35" si="181">C31/D31</f>
        <v>3.8555636251669241E-3</v>
      </c>
      <c r="G31" s="1">
        <f t="shared" ref="G31:G32" si="182">SUM(E31:F31)</f>
        <v>1</v>
      </c>
      <c r="H31" s="15">
        <v>2878.2</v>
      </c>
      <c r="I31" s="2">
        <f t="shared" si="140"/>
        <v>-6.0674708281390766E-3</v>
      </c>
      <c r="J31" s="2">
        <f t="shared" si="158"/>
        <v>-9.3120798415105011E-3</v>
      </c>
      <c r="K31" s="9">
        <f t="shared" ref="K31" si="183">K30*(1+I31)</f>
        <v>103.36542778031171</v>
      </c>
      <c r="L31" s="9">
        <f t="shared" ref="L31" si="184">L30*(1+J31)</f>
        <v>103.24941226068556</v>
      </c>
      <c r="M31" s="50">
        <f t="shared" ref="M31" si="185">K31/$K$24-1</f>
        <v>1.5453005927180463E-2</v>
      </c>
      <c r="N31" s="50">
        <f t="shared" ref="N31" si="186">L31/$L$24-1</f>
        <v>1.0295497516152441E-2</v>
      </c>
      <c r="O31" s="22">
        <f t="shared" ref="O31" si="187">K31/$K$3-1</f>
        <v>3.3654277803117028E-2</v>
      </c>
      <c r="P31" s="34">
        <f t="shared" ref="P31" si="188">L31/$L$3-1</f>
        <v>3.249412260685558E-2</v>
      </c>
      <c r="Q31" s="4">
        <v>17858.22</v>
      </c>
      <c r="R31">
        <f t="shared" ref="R31:R32" si="189">Q31+C31</f>
        <v>17927.34</v>
      </c>
      <c r="S31" s="25">
        <f t="shared" ref="S31:S32" si="190">R31/R30-1</f>
        <v>-9.3120798415107231E-3</v>
      </c>
      <c r="T31" s="26">
        <f t="shared" ref="T31:T32" si="191">R31/$R$24-1</f>
        <v>1.0160009872074216E-2</v>
      </c>
      <c r="U31" s="26">
        <f t="shared" ref="U31:U32" si="192">R31/$R$3-1</f>
        <v>3.274988420885272E-2</v>
      </c>
      <c r="V31" s="2">
        <f t="shared" si="3"/>
        <v>-6.0550763311648659E-3</v>
      </c>
      <c r="W31" s="2">
        <f t="shared" si="10"/>
        <v>-3.0640918803692685E-3</v>
      </c>
      <c r="X31" s="14">
        <f t="shared" si="26"/>
        <v>0</v>
      </c>
      <c r="Y31" s="14">
        <f t="shared" si="11"/>
        <v>0</v>
      </c>
      <c r="Z31" s="45">
        <v>5755.49</v>
      </c>
      <c r="AA31" s="2">
        <f t="shared" si="27"/>
        <v>-5.7645201300428051E-3</v>
      </c>
      <c r="AB31" s="9">
        <f t="shared" si="12"/>
        <v>103.5813976089222</v>
      </c>
      <c r="AC31" s="50">
        <f t="shared" si="147"/>
        <v>1.6070375640396373E-2</v>
      </c>
      <c r="AD31" s="37">
        <f t="shared" si="13"/>
        <v>3.5813976089221988E-2</v>
      </c>
      <c r="AE31" s="14">
        <f t="shared" si="28"/>
        <v>-9.3517623811930402E-3</v>
      </c>
      <c r="AF31">
        <f t="shared" si="14"/>
        <v>103.13897349008673</v>
      </c>
      <c r="AG31" s="14">
        <f t="shared" si="148"/>
        <v>1.0015299309231507E-2</v>
      </c>
      <c r="AH31" s="14">
        <f t="shared" si="16"/>
        <v>3.1389734900867161E-2</v>
      </c>
      <c r="AI31" s="14">
        <f t="shared" si="5"/>
        <v>-4.4242411883548272E-3</v>
      </c>
      <c r="AJ31" s="27">
        <v>30.2196</v>
      </c>
      <c r="AK31" s="2">
        <f t="shared" si="172"/>
        <v>-6.7216450116848181E-3</v>
      </c>
      <c r="AL31" s="9">
        <f t="shared" si="173"/>
        <v>100.01456220710104</v>
      </c>
      <c r="AM31" s="2">
        <f t="shared" si="174"/>
        <v>1.4562207101032065E-4</v>
      </c>
      <c r="AN31" s="2">
        <f t="shared" si="175"/>
        <v>1.4562207101032065E-4</v>
      </c>
      <c r="AO31" s="1">
        <f>MIN(0,(AF31/MAX($AF$3:AF30)-1))</f>
        <v>-9.3517623811930628E-3</v>
      </c>
      <c r="AP31" s="1">
        <f>MIN(0,(AB31/MAX($AB$3:AB30)-1))</f>
        <v>-5.7645201300428051E-3</v>
      </c>
    </row>
    <row r="32" spans="1:42" x14ac:dyDescent="0.25">
      <c r="A32" s="13">
        <v>43565</v>
      </c>
      <c r="B32">
        <v>17917.09</v>
      </c>
      <c r="C32">
        <v>69.12</v>
      </c>
      <c r="D32">
        <f t="shared" si="164"/>
        <v>17986.21</v>
      </c>
      <c r="E32" s="14">
        <f t="shared" si="180"/>
        <v>0.99615705587780867</v>
      </c>
      <c r="F32" s="14">
        <f t="shared" si="181"/>
        <v>3.8429441221913903E-3</v>
      </c>
      <c r="G32" s="1">
        <f t="shared" si="182"/>
        <v>1</v>
      </c>
      <c r="H32" s="15">
        <v>2888.21</v>
      </c>
      <c r="I32" s="2">
        <f t="shared" ref="I32" si="193">H32/H31-1</f>
        <v>3.4778681120144483E-3</v>
      </c>
      <c r="J32" s="2">
        <f t="shared" si="158"/>
        <v>3.2838112067936631E-3</v>
      </c>
      <c r="K32" s="9">
        <f t="shared" ref="K32" si="194">K31*(1+I32)</f>
        <v>103.72491910547359</v>
      </c>
      <c r="L32" s="9">
        <f t="shared" ref="L32" si="195">L31*(1+J32)</f>
        <v>103.58846383776206</v>
      </c>
      <c r="M32" s="50">
        <f t="shared" ref="M32" si="196">K32/$K$24-1</f>
        <v>1.8984617555743766E-2</v>
      </c>
      <c r="N32" s="50">
        <f t="shared" ref="N32" si="197">L32/$L$24-1</f>
        <v>1.3613117193069124E-2</v>
      </c>
      <c r="O32" s="22">
        <f t="shared" ref="O32" si="198">K32/$K$3-1</f>
        <v>3.7249191054735897E-2</v>
      </c>
      <c r="P32" s="34">
        <f t="shared" ref="P32" si="199">L32/$L$3-1</f>
        <v>3.588463837762057E-2</v>
      </c>
      <c r="Q32" s="4">
        <v>17917.089999999997</v>
      </c>
      <c r="R32">
        <f t="shared" si="189"/>
        <v>17986.209999999995</v>
      </c>
      <c r="S32" s="25">
        <f t="shared" si="190"/>
        <v>3.2838112067934411E-3</v>
      </c>
      <c r="T32" s="26">
        <f t="shared" si="191"/>
        <v>1.3477184633146733E-2</v>
      </c>
      <c r="U32" s="26">
        <f t="shared" si="192"/>
        <v>3.6141239852432339E-2</v>
      </c>
      <c r="V32" s="2">
        <f t="shared" si="3"/>
        <v>-6.3975131064031299E-3</v>
      </c>
      <c r="W32" s="2">
        <f t="shared" si="10"/>
        <v>-3.3621156831669108E-3</v>
      </c>
      <c r="X32" s="14">
        <f t="shared" si="26"/>
        <v>0</v>
      </c>
      <c r="Y32" s="14">
        <f t="shared" si="11"/>
        <v>0</v>
      </c>
      <c r="Z32" s="45">
        <v>5775.99</v>
      </c>
      <c r="AA32" s="2">
        <f t="shared" si="27"/>
        <v>3.5618166307300747E-3</v>
      </c>
      <c r="AB32" s="9">
        <f t="shared" si="12"/>
        <v>103.95033555355992</v>
      </c>
      <c r="AC32" s="50">
        <f t="shared" si="147"/>
        <v>1.9689432002344631E-2</v>
      </c>
      <c r="AD32" s="37">
        <f t="shared" si="13"/>
        <v>3.9503355535599249E-2</v>
      </c>
      <c r="AE32" s="14">
        <f t="shared" si="28"/>
        <v>3.2441286671111235E-3</v>
      </c>
      <c r="AF32">
        <f t="shared" si="14"/>
        <v>103.47356959068235</v>
      </c>
      <c r="AG32" s="14">
        <f t="shared" si="148"/>
        <v>1.3291918895941501E-2</v>
      </c>
      <c r="AH32" s="14">
        <f t="shared" si="16"/>
        <v>3.4735695906823461E-2</v>
      </c>
      <c r="AI32" s="14">
        <f t="shared" si="5"/>
        <v>-4.7676596287757889E-3</v>
      </c>
      <c r="AJ32" s="27">
        <v>30.338100000000001</v>
      </c>
      <c r="AK32" s="2">
        <f t="shared" si="172"/>
        <v>3.9212961124568402E-3</v>
      </c>
      <c r="AL32" s="9">
        <f t="shared" si="173"/>
        <v>100.40674892107282</v>
      </c>
      <c r="AM32" s="2">
        <f t="shared" si="174"/>
        <v>4.0674892107281924E-3</v>
      </c>
      <c r="AN32" s="2">
        <f t="shared" si="175"/>
        <v>4.0674892107281924E-3</v>
      </c>
      <c r="AO32" s="1">
        <f>MIN(0,(AF32/MAX($AF$3:AF31)-1))</f>
        <v>-6.1379720345106081E-3</v>
      </c>
      <c r="AP32" s="1">
        <f>MIN(0,(AB32/MAX($AB$3:AB31)-1))</f>
        <v>-2.2232356629801053E-3</v>
      </c>
    </row>
    <row r="33" spans="1:42" x14ac:dyDescent="0.25">
      <c r="A33" s="13">
        <v>43566</v>
      </c>
      <c r="B33">
        <v>17964.969999999998</v>
      </c>
      <c r="C33">
        <v>69.12</v>
      </c>
      <c r="D33">
        <f t="shared" si="164"/>
        <v>18034.089999999997</v>
      </c>
      <c r="E33" s="14">
        <f t="shared" si="180"/>
        <v>0.99616725878599921</v>
      </c>
      <c r="F33" s="14">
        <f t="shared" si="181"/>
        <v>3.8327412140008181E-3</v>
      </c>
      <c r="G33" s="1">
        <f t="shared" ref="G33" si="200">SUM(E33:F33)</f>
        <v>1</v>
      </c>
      <c r="H33" s="15">
        <v>2888.32</v>
      </c>
      <c r="I33" s="2">
        <f t="shared" ref="I33" si="201">H33/H32-1</f>
        <v>3.808587325715429E-5</v>
      </c>
      <c r="J33" s="2">
        <f t="shared" si="158"/>
        <v>2.6620394179761586E-3</v>
      </c>
      <c r="K33" s="9">
        <f t="shared" ref="K33" si="202">K32*(1+I33)</f>
        <v>103.72886955959625</v>
      </c>
      <c r="L33" s="9">
        <f t="shared" ref="L33" si="203">L32*(1+J33)</f>
        <v>103.86422041174579</v>
      </c>
      <c r="M33" s="50">
        <f t="shared" ref="M33" si="204">K33/$K$24-1</f>
        <v>1.9023426474738869E-2</v>
      </c>
      <c r="N33" s="50">
        <f t="shared" ref="N33" si="205">L33/$L$24-1</f>
        <v>1.631139526561487E-2</v>
      </c>
      <c r="O33" s="22">
        <f t="shared" ref="O33" si="206">K33/$K$3-1</f>
        <v>3.7288695595962373E-2</v>
      </c>
      <c r="P33" s="34">
        <f t="shared" ref="P33" si="207">L33/$L$3-1</f>
        <v>3.864220411745789E-2</v>
      </c>
      <c r="Q33" s="4">
        <v>17964.97</v>
      </c>
      <c r="R33">
        <f t="shared" ref="R33:R38" si="208">Q33+C33</f>
        <v>18034.09</v>
      </c>
      <c r="S33" s="25">
        <f t="shared" ref="S33" si="209">R33/R32-1</f>
        <v>2.6620394179766027E-3</v>
      </c>
      <c r="T33" s="26">
        <f t="shared" ref="T33" si="210">R33/$R$24-1</f>
        <v>1.6175100847860113E-2</v>
      </c>
      <c r="U33" s="26">
        <f t="shared" ref="U33" si="211">R33/$R$3-1</f>
        <v>3.8899488675510518E-2</v>
      </c>
      <c r="V33" s="2">
        <f t="shared" si="3"/>
        <v>-3.7914964802381323E-3</v>
      </c>
      <c r="W33" s="2">
        <f t="shared" si="10"/>
        <v>-6.5605808152535694E-4</v>
      </c>
      <c r="X33" s="14">
        <f t="shared" si="26"/>
        <v>0</v>
      </c>
      <c r="Y33" s="14">
        <f t="shared" si="11"/>
        <v>0</v>
      </c>
      <c r="Z33" s="45">
        <v>5776.28</v>
      </c>
      <c r="AA33" s="2">
        <f t="shared" si="27"/>
        <v>5.0207843157679122E-5</v>
      </c>
      <c r="AB33" s="9">
        <f t="shared" si="12"/>
        <v>103.95555467570358</v>
      </c>
      <c r="AC33" s="50">
        <f t="shared" si="147"/>
        <v>1.9740628409415928E-2</v>
      </c>
      <c r="AD33" s="37">
        <f t="shared" si="13"/>
        <v>3.9555546757035875E-2</v>
      </c>
      <c r="AE33" s="14">
        <f t="shared" si="28"/>
        <v>2.622356878293619E-3</v>
      </c>
      <c r="AF33">
        <f t="shared" si="14"/>
        <v>103.74491421762008</v>
      </c>
      <c r="AG33" s="14">
        <f t="shared" si="148"/>
        <v>1.5949131929177796E-2</v>
      </c>
      <c r="AH33" s="14">
        <f t="shared" si="16"/>
        <v>3.7449142176200878E-2</v>
      </c>
      <c r="AI33" s="14">
        <f t="shared" si="5"/>
        <v>-2.1064045808349974E-3</v>
      </c>
      <c r="AJ33" s="27">
        <v>30.291899999999998</v>
      </c>
      <c r="AK33" s="2">
        <f t="shared" si="172"/>
        <v>-1.5228376200224769E-3</v>
      </c>
      <c r="AL33" s="9">
        <f t="shared" si="173"/>
        <v>100.25384574651166</v>
      </c>
      <c r="AM33" s="2">
        <f t="shared" si="174"/>
        <v>2.5384574651166059E-3</v>
      </c>
      <c r="AN33" s="2">
        <f t="shared" si="175"/>
        <v>2.5384574651166059E-3</v>
      </c>
      <c r="AO33" s="1">
        <f>MIN(0,(AF33/MAX($AF$3:AF32)-1))</f>
        <v>-3.5317111094003151E-3</v>
      </c>
      <c r="AP33" s="1">
        <f>MIN(0,(AB33/MAX($AB$3:AB32)-1))</f>
        <v>-2.1731394436899087E-3</v>
      </c>
    </row>
    <row r="34" spans="1:42" x14ac:dyDescent="0.25">
      <c r="A34" s="13">
        <v>43567</v>
      </c>
      <c r="B34">
        <v>18131.16</v>
      </c>
      <c r="C34">
        <v>69.12</v>
      </c>
      <c r="D34">
        <f t="shared" si="164"/>
        <v>18200.28</v>
      </c>
      <c r="E34" s="14">
        <f t="shared" si="180"/>
        <v>0.99620225622902514</v>
      </c>
      <c r="F34" s="14">
        <f t="shared" si="181"/>
        <v>3.7977437709749524E-3</v>
      </c>
      <c r="G34" s="1">
        <f t="shared" ref="G34" si="212">SUM(E34:F34)</f>
        <v>1</v>
      </c>
      <c r="H34" s="15">
        <v>2907.41</v>
      </c>
      <c r="I34" s="2">
        <f t="shared" ref="I34" si="213">H34/H33-1</f>
        <v>6.6093784622200946E-3</v>
      </c>
      <c r="J34" s="2">
        <f t="shared" ref="J34" si="214">D34/D33-1</f>
        <v>9.215324976197925E-3</v>
      </c>
      <c r="K34" s="9">
        <f t="shared" ref="K34" si="215">K33*(1+I34)</f>
        <v>104.41445291597388</v>
      </c>
      <c r="L34" s="9">
        <f t="shared" ref="L34" si="216">L33*(1+J34)</f>
        <v>104.82136295623948</v>
      </c>
      <c r="M34" s="50">
        <f t="shared" ref="M34" si="217">K34/$K$24-1</f>
        <v>2.5758537962178751E-2</v>
      </c>
      <c r="N34" s="50">
        <f t="shared" ref="N34" si="218">L34/$L$24-1</f>
        <v>2.5677035050000629E-2</v>
      </c>
      <c r="O34" s="22">
        <f t="shared" ref="O34" si="219">K34/$K$3-1</f>
        <v>4.4144529159738877E-2</v>
      </c>
      <c r="P34" s="34">
        <f t="shared" ref="P34" si="220">L34/$L$3-1</f>
        <v>4.8213629562394722E-2</v>
      </c>
      <c r="Q34" s="4">
        <v>18131.160000000003</v>
      </c>
      <c r="R34">
        <f t="shared" si="208"/>
        <v>18200.280000000002</v>
      </c>
      <c r="S34" s="25">
        <f t="shared" ref="S34:S38" si="221">R34/R33-1</f>
        <v>9.215324976197925E-3</v>
      </c>
      <c r="T34" s="26">
        <f t="shared" ref="T34:T38" si="222">R34/$R$24-1</f>
        <v>2.553948463489375E-2</v>
      </c>
      <c r="U34" s="26">
        <f t="shared" ref="U34:U38" si="223">R34/$R$3-1</f>
        <v>4.8473285081261253E-2</v>
      </c>
      <c r="V34" s="2">
        <f t="shared" si="3"/>
        <v>-1.3121751260705139E-3</v>
      </c>
      <c r="W34" s="2">
        <f t="shared" si="10"/>
        <v>1.9421116246360892E-3</v>
      </c>
      <c r="X34" s="14">
        <f t="shared" si="26"/>
        <v>0</v>
      </c>
      <c r="Y34" s="14">
        <f t="shared" si="11"/>
        <v>0</v>
      </c>
      <c r="Z34" s="45">
        <v>5815.04</v>
      </c>
      <c r="AA34" s="2">
        <f t="shared" si="27"/>
        <v>6.7102010290360781E-3</v>
      </c>
      <c r="AB34" s="9">
        <f t="shared" si="12"/>
        <v>104.65311734566251</v>
      </c>
      <c r="AC34" s="50">
        <f t="shared" si="147"/>
        <v>2.6583293023518806E-2</v>
      </c>
      <c r="AD34" s="37">
        <f t="shared" si="13"/>
        <v>4.6531173456625163E-2</v>
      </c>
      <c r="AE34" s="14">
        <f t="shared" si="28"/>
        <v>9.1756424365153858E-3</v>
      </c>
      <c r="AF34">
        <f t="shared" si="14"/>
        <v>104.69684045508794</v>
      </c>
      <c r="AG34" s="14">
        <f t="shared" si="148"/>
        <v>2.5271117897448292E-2</v>
      </c>
      <c r="AH34" s="14">
        <f t="shared" si="16"/>
        <v>4.6968404550879361E-2</v>
      </c>
      <c r="AI34" s="14">
        <f t="shared" si="5"/>
        <v>4.3723109425419793E-4</v>
      </c>
      <c r="AJ34" s="27">
        <v>30.376300000000001</v>
      </c>
      <c r="AK34" s="2">
        <f t="shared" si="172"/>
        <v>2.7862233798474634E-3</v>
      </c>
      <c r="AL34" s="9">
        <f t="shared" si="173"/>
        <v>100.53317535545021</v>
      </c>
      <c r="AM34" s="2">
        <f t="shared" si="174"/>
        <v>5.3317535545021055E-3</v>
      </c>
      <c r="AN34" s="2">
        <f t="shared" si="175"/>
        <v>5.3317535545021055E-3</v>
      </c>
      <c r="AO34" s="1">
        <f>MIN(0,(AF34/MAX($AF$3:AF33)-1))</f>
        <v>0</v>
      </c>
      <c r="AP34" s="1">
        <f>MIN(0,(AB34/MAX($AB$3:AB33)-1))</f>
        <v>0</v>
      </c>
    </row>
    <row r="35" spans="1:42" x14ac:dyDescent="0.25">
      <c r="A35" s="13">
        <v>43570</v>
      </c>
      <c r="B35">
        <v>18062.63</v>
      </c>
      <c r="C35">
        <v>69.12</v>
      </c>
      <c r="D35">
        <f t="shared" si="164"/>
        <v>18131.75</v>
      </c>
      <c r="E35" s="14">
        <f t="shared" si="180"/>
        <v>0.99618790243633415</v>
      </c>
      <c r="F35" s="14">
        <f t="shared" si="181"/>
        <v>3.8120975636659455E-3</v>
      </c>
      <c r="G35" s="1">
        <f t="shared" ref="G35" si="224">SUM(E35:F35)</f>
        <v>1</v>
      </c>
      <c r="H35" s="15">
        <v>2905.58</v>
      </c>
      <c r="I35" s="2">
        <f t="shared" ref="I35" si="225">H35/H34-1</f>
        <v>-6.2942619032058111E-4</v>
      </c>
      <c r="J35" s="2">
        <f t="shared" ref="J35" si="226">D35/D34-1</f>
        <v>-3.7653266872816893E-3</v>
      </c>
      <c r="K35" s="9">
        <f t="shared" ref="K35" si="227">K34*(1+I35)</f>
        <v>104.34873172466057</v>
      </c>
      <c r="L35" s="9">
        <f t="shared" ref="L35" si="228">L34*(1+J35)</f>
        <v>104.42667628090311</v>
      </c>
      <c r="M35" s="50">
        <f t="shared" ref="M35" si="229">K35/$K$24-1</f>
        <v>2.5112898673440354E-2</v>
      </c>
      <c r="N35" s="50">
        <f t="shared" ref="N35" si="230">L35/$L$24-1</f>
        <v>2.1815025937394816E-2</v>
      </c>
      <c r="O35" s="22">
        <f t="shared" ref="O35" si="231">K35/$K$3-1</f>
        <v>4.3487317246605706E-2</v>
      </c>
      <c r="P35" s="34">
        <f t="shared" ref="P35" si="232">L35/$L$3-1</f>
        <v>4.426676280903119E-2</v>
      </c>
      <c r="Q35" s="4">
        <v>18060.949999999997</v>
      </c>
      <c r="R35">
        <f t="shared" si="208"/>
        <v>18130.069999999996</v>
      </c>
      <c r="S35" s="25">
        <f t="shared" si="221"/>
        <v>-3.8576329594932623E-3</v>
      </c>
      <c r="T35" s="26">
        <f t="shared" si="222"/>
        <v>2.1583329717704602E-2</v>
      </c>
      <c r="U35" s="26">
        <f t="shared" si="223"/>
        <v>4.4428659979583562E-2</v>
      </c>
      <c r="V35" s="2">
        <f t="shared" si="3"/>
        <v>-4.5901573382163274E-3</v>
      </c>
      <c r="W35" s="2">
        <f t="shared" si="10"/>
        <v>-1.4672203333483402E-3</v>
      </c>
      <c r="X35" s="14">
        <f t="shared" si="26"/>
        <v>0</v>
      </c>
      <c r="Y35" s="14">
        <f t="shared" si="11"/>
        <v>0</v>
      </c>
      <c r="Z35" s="45">
        <v>5811.51</v>
      </c>
      <c r="AA35" s="2">
        <f t="shared" si="27"/>
        <v>-6.0704655513976746E-4</v>
      </c>
      <c r="AB35" s="9">
        <f t="shared" si="12"/>
        <v>104.58958803129319</v>
      </c>
      <c r="AC35" s="50">
        <f t="shared" si="147"/>
        <v>2.5960109171924817E-2</v>
      </c>
      <c r="AD35" s="37">
        <f t="shared" si="13"/>
        <v>4.5895880312931903E-2</v>
      </c>
      <c r="AE35" s="14">
        <f t="shared" si="28"/>
        <v>-3.8050092269642289E-3</v>
      </c>
      <c r="AF35">
        <f t="shared" si="14"/>
        <v>104.29846801112232</v>
      </c>
      <c r="AG35" s="14">
        <f t="shared" si="148"/>
        <v>2.1369951833708489E-2</v>
      </c>
      <c r="AH35" s="14">
        <f t="shared" si="16"/>
        <v>4.298468011122325E-2</v>
      </c>
      <c r="AI35" s="14">
        <f t="shared" si="5"/>
        <v>-2.9112002017086525E-3</v>
      </c>
      <c r="AJ35" s="27">
        <v>30.416899999999998</v>
      </c>
      <c r="AK35" s="2">
        <f t="shared" si="172"/>
        <v>1.3365683114796578E-3</v>
      </c>
      <c r="AL35" s="9">
        <f t="shared" si="173"/>
        <v>100.66754481188273</v>
      </c>
      <c r="AM35" s="2">
        <f t="shared" si="174"/>
        <v>6.6754481188273651E-3</v>
      </c>
      <c r="AN35" s="2">
        <f t="shared" si="175"/>
        <v>6.6754481188273651E-3</v>
      </c>
      <c r="AO35" s="1">
        <f>MIN(0,(AF35/MAX($AF$3:AF34)-1))</f>
        <v>-3.805009226964251E-3</v>
      </c>
      <c r="AP35" s="1">
        <f>MIN(0,(AB35/MAX($AB$3:AB34)-1))</f>
        <v>-6.0704655513976746E-4</v>
      </c>
    </row>
    <row r="36" spans="1:42" x14ac:dyDescent="0.25">
      <c r="A36" s="13">
        <v>43571</v>
      </c>
      <c r="B36">
        <v>18179.260000000002</v>
      </c>
      <c r="C36">
        <v>69.12</v>
      </c>
      <c r="D36">
        <f t="shared" ref="D36" si="233">B36+C36</f>
        <v>18248.38</v>
      </c>
      <c r="E36" s="14">
        <f t="shared" ref="E36" si="234">B36/D36</f>
        <v>0.99621226651352068</v>
      </c>
      <c r="F36" s="14">
        <f t="shared" ref="F36" si="235">C36/D36</f>
        <v>3.7877334864793478E-3</v>
      </c>
      <c r="G36" s="1">
        <f t="shared" ref="G36" si="236">SUM(E36:F36)</f>
        <v>1</v>
      </c>
      <c r="H36" s="15">
        <v>2907.06</v>
      </c>
      <c r="I36" s="2">
        <f t="shared" ref="I36" si="237">H36/H35-1</f>
        <v>5.0936473956997297E-4</v>
      </c>
      <c r="J36" s="2">
        <f t="shared" ref="J36" si="238">D36/D35-1</f>
        <v>6.4323631199416642E-3</v>
      </c>
      <c r="K36" s="9">
        <f t="shared" ref="K36" si="239">K35*(1+I36)</f>
        <v>104.40188328921995</v>
      </c>
      <c r="L36" s="9">
        <f t="shared" ref="L36" si="240">L35*(1+J36)</f>
        <v>105.09838658215048</v>
      </c>
      <c r="M36" s="50">
        <f t="shared" ref="M36" si="241">K36/$K$24-1</f>
        <v>2.5635055038103038E-2</v>
      </c>
      <c r="N36" s="50">
        <f t="shared" ref="N36" si="242">L36/$L$24-1</f>
        <v>2.8387711225636991E-2</v>
      </c>
      <c r="O36" s="22">
        <f t="shared" ref="O36" si="243">K36/$K$3-1</f>
        <v>4.4018832892199544E-2</v>
      </c>
      <c r="P36" s="34">
        <f t="shared" ref="P36" si="244">L36/$L$3-1</f>
        <v>5.0983865821504715E-2</v>
      </c>
      <c r="Q36" s="4">
        <v>18179.260000000002</v>
      </c>
      <c r="R36">
        <f t="shared" si="208"/>
        <v>18248.38</v>
      </c>
      <c r="S36" s="25">
        <f t="shared" si="221"/>
        <v>6.5256229016217304E-3</v>
      </c>
      <c r="T36" s="26">
        <f t="shared" si="222"/>
        <v>2.8249797290025302E-2</v>
      </c>
      <c r="U36" s="26">
        <f t="shared" si="223"/>
        <v>5.1244207562256561E-2</v>
      </c>
      <c r="V36" s="2">
        <f t="shared" si="3"/>
        <v>1.418343480680484E-3</v>
      </c>
      <c r="W36" s="2">
        <f t="shared" si="10"/>
        <v>4.8174165485046494E-3</v>
      </c>
      <c r="X36" s="14">
        <f t="shared" si="26"/>
        <v>0</v>
      </c>
      <c r="Y36" s="14">
        <f t="shared" si="11"/>
        <v>0</v>
      </c>
      <c r="Z36" s="45">
        <v>5814.46</v>
      </c>
      <c r="AA36" s="2">
        <f t="shared" si="27"/>
        <v>5.0761333973436962E-4</v>
      </c>
      <c r="AB36" s="9">
        <f t="shared" si="12"/>
        <v>104.64267910137519</v>
      </c>
      <c r="AC36" s="50">
        <f t="shared" si="147"/>
        <v>2.6480900209375768E-2</v>
      </c>
      <c r="AD36" s="37">
        <f t="shared" si="13"/>
        <v>4.6426791013751911E-2</v>
      </c>
      <c r="AE36" s="14">
        <f t="shared" si="28"/>
        <v>6.3926805802591241E-3</v>
      </c>
      <c r="AF36">
        <f t="shared" si="14"/>
        <v>104.96521480212782</v>
      </c>
      <c r="AG36" s="14">
        <f t="shared" si="148"/>
        <v>2.7899243690056252E-2</v>
      </c>
      <c r="AH36" s="14">
        <f t="shared" si="16"/>
        <v>4.9652148021278153E-2</v>
      </c>
      <c r="AI36" s="14">
        <f t="shared" si="5"/>
        <v>3.2253570075262417E-3</v>
      </c>
      <c r="AJ36" s="27">
        <v>30.305900000000001</v>
      </c>
      <c r="AK36" s="2">
        <f t="shared" si="172"/>
        <v>-3.6492870739620598E-3</v>
      </c>
      <c r="AL36" s="9">
        <f t="shared" si="173"/>
        <v>100.30018004183323</v>
      </c>
      <c r="AM36" s="2">
        <f t="shared" si="174"/>
        <v>3.0018004183323121E-3</v>
      </c>
      <c r="AN36" s="2">
        <f t="shared" si="175"/>
        <v>3.0018004183323121E-3</v>
      </c>
      <c r="AO36" s="1">
        <f>MIN(0,(AF36/MAX($AF$3:AF35)-1))</f>
        <v>0</v>
      </c>
      <c r="AP36" s="1">
        <f>MIN(0,(AB36/MAX($AB$3:AB35)-1))</f>
        <v>-9.9741360334637541E-5</v>
      </c>
    </row>
    <row r="37" spans="1:42" x14ac:dyDescent="0.25">
      <c r="A37" s="13">
        <v>43572</v>
      </c>
      <c r="B37">
        <v>18191.460000000003</v>
      </c>
      <c r="C37">
        <v>69.12</v>
      </c>
      <c r="D37">
        <f t="shared" ref="D37" si="245">B37+C37</f>
        <v>18260.580000000002</v>
      </c>
      <c r="E37" s="14">
        <f t="shared" ref="E37" si="246">B37/D37</f>
        <v>0.99621479712035443</v>
      </c>
      <c r="F37" s="14">
        <f t="shared" ref="F37" si="247">C37/D37</f>
        <v>3.7852028796456628E-3</v>
      </c>
      <c r="G37" s="1">
        <f t="shared" ref="G37" si="248">SUM(E37:F37)</f>
        <v>1</v>
      </c>
      <c r="H37" s="15">
        <v>2900.45</v>
      </c>
      <c r="I37" s="2">
        <f t="shared" ref="I37" si="249">H37/H36-1</f>
        <v>-2.2737748790875312E-3</v>
      </c>
      <c r="J37" s="2">
        <f t="shared" ref="J37" si="250">D37/D36-1</f>
        <v>6.685524961669298E-4</v>
      </c>
      <c r="K37" s="9">
        <f t="shared" ref="K37" si="251">K36*(1+I37)</f>
        <v>104.16449690966749</v>
      </c>
      <c r="L37" s="9">
        <f t="shared" ref="L37" si="252">L36*(1+J37)</f>
        <v>105.1686503708431</v>
      </c>
      <c r="M37" s="50">
        <f t="shared" ref="M37" si="253">K37/$K$24-1</f>
        <v>2.3302991814845742E-2</v>
      </c>
      <c r="N37" s="50">
        <f t="shared" ref="N37" si="254">L37/$L$24-1</f>
        <v>2.9075242397004208E-2</v>
      </c>
      <c r="O37" s="22">
        <f t="shared" ref="O37" si="255">K37/$K$3-1</f>
        <v>4.1644969096674922E-2</v>
      </c>
      <c r="P37" s="34">
        <f t="shared" ref="P37" si="256">L37/$L$3-1</f>
        <v>5.1686503708430864E-2</v>
      </c>
      <c r="Q37" s="4">
        <v>18191.46</v>
      </c>
      <c r="R37">
        <f t="shared" si="208"/>
        <v>18260.579999999998</v>
      </c>
      <c r="S37" s="25">
        <f t="shared" si="221"/>
        <v>6.6855249616670775E-4</v>
      </c>
      <c r="T37" s="26">
        <f t="shared" si="222"/>
        <v>2.8937236258686383E-2</v>
      </c>
      <c r="U37" s="26">
        <f t="shared" si="223"/>
        <v>5.1947019501302982E-2</v>
      </c>
      <c r="V37" s="2">
        <f t="shared" si="3"/>
        <v>4.2944502309594235E-3</v>
      </c>
      <c r="W37" s="2">
        <f t="shared" si="10"/>
        <v>7.7932461659775409E-3</v>
      </c>
      <c r="X37" s="14">
        <f t="shared" si="26"/>
        <v>0</v>
      </c>
      <c r="Y37" s="14">
        <f t="shared" si="11"/>
        <v>0</v>
      </c>
      <c r="Z37" s="45">
        <v>5801.83</v>
      </c>
      <c r="AA37" s="2">
        <f t="shared" si="27"/>
        <v>-2.1721707604833718E-3</v>
      </c>
      <c r="AB37" s="9">
        <f t="shared" si="12"/>
        <v>104.41537733353255</v>
      </c>
      <c r="AC37" s="50">
        <f t="shared" si="147"/>
        <v>2.425120841174655E-2</v>
      </c>
      <c r="AD37" s="37">
        <f t="shared" si="13"/>
        <v>4.4153773335325441E-2</v>
      </c>
      <c r="AE37" s="14">
        <f t="shared" si="28"/>
        <v>6.2886995648439017E-4</v>
      </c>
      <c r="AF37">
        <f t="shared" si="14"/>
        <v>105.03122427219282</v>
      </c>
      <c r="AG37" s="14">
        <f t="shared" si="148"/>
        <v>2.8545658642705973E-2</v>
      </c>
      <c r="AH37" s="14">
        <f t="shared" si="16"/>
        <v>5.0312242721928246E-2</v>
      </c>
      <c r="AI37" s="14">
        <f t="shared" si="5"/>
        <v>6.1584693866028051E-3</v>
      </c>
      <c r="AJ37" s="27">
        <v>30.155200000000001</v>
      </c>
      <c r="AK37" s="2">
        <f t="shared" si="172"/>
        <v>-4.9726290920250049E-3</v>
      </c>
      <c r="AL37" s="9">
        <f t="shared" si="173"/>
        <v>99.801424448621859</v>
      </c>
      <c r="AM37" s="2">
        <f t="shared" si="174"/>
        <v>-1.9857555137814398E-3</v>
      </c>
      <c r="AN37" s="2">
        <f t="shared" si="175"/>
        <v>-1.9857555137814398E-3</v>
      </c>
      <c r="AO37" s="1">
        <f>MIN(0,(AF37/MAX($AF$3:AF36)-1))</f>
        <v>0</v>
      </c>
      <c r="AP37" s="1">
        <f>MIN(0,(AB37/MAX($AB$3:AB36)-1))</f>
        <v>-2.2716954655513932E-3</v>
      </c>
    </row>
    <row r="38" spans="1:42" x14ac:dyDescent="0.25">
      <c r="A38" s="13">
        <v>43573</v>
      </c>
      <c r="B38">
        <v>18219.349999999999</v>
      </c>
      <c r="C38">
        <v>69.12</v>
      </c>
      <c r="D38">
        <f t="shared" ref="D38:D41" si="257">B38+C38</f>
        <v>18288.469999999998</v>
      </c>
      <c r="E38" s="14">
        <f t="shared" ref="E38:E41" si="258">B38/D38</f>
        <v>0.99622056957197624</v>
      </c>
      <c r="F38" s="14">
        <f t="shared" ref="F38:F41" si="259">C38/D38</f>
        <v>3.7794304280237773E-3</v>
      </c>
      <c r="G38" s="1">
        <f>SUM(E38:F38)</f>
        <v>1</v>
      </c>
      <c r="H38" s="15">
        <v>2905.03</v>
      </c>
      <c r="I38" s="2">
        <f t="shared" ref="I38" si="260">H38/H37-1</f>
        <v>1.5790653174507785E-3</v>
      </c>
      <c r="J38" s="2">
        <f t="shared" ref="J38" si="261">D38/D37-1</f>
        <v>1.5273337429586586E-3</v>
      </c>
      <c r="K38" s="9">
        <f t="shared" ref="K38" si="262">K37*(1+I38)</f>
        <v>104.32897945404726</v>
      </c>
      <c r="L38" s="9">
        <f t="shared" ref="L38" si="263">L37*(1+J38)</f>
        <v>105.32927799925591</v>
      </c>
      <c r="M38" s="50">
        <f t="shared" ref="M38" si="264">K38/$K$24-1</f>
        <v>2.491885407846417E-2</v>
      </c>
      <c r="N38" s="50">
        <f t="shared" ref="N38" si="265">L38/$L$24-1</f>
        <v>3.0646983738760625E-2</v>
      </c>
      <c r="O38" s="22">
        <f t="shared" ref="O38" si="266">K38/$K$3-1</f>
        <v>4.3289794540472659E-2</v>
      </c>
      <c r="P38" s="34">
        <f t="shared" ref="P38" si="267">L38/$L$3-1</f>
        <v>5.3292779992559103E-2</v>
      </c>
      <c r="Q38" s="4">
        <v>18219.349999999999</v>
      </c>
      <c r="R38">
        <f t="shared" si="208"/>
        <v>18288.469999999998</v>
      </c>
      <c r="S38" s="25">
        <f t="shared" si="221"/>
        <v>1.5273337429588807E-3</v>
      </c>
      <c r="T38" s="26">
        <f t="shared" si="222"/>
        <v>3.0508766819011157E-2</v>
      </c>
      <c r="U38" s="26">
        <f t="shared" si="223"/>
        <v>5.3553693679992298E-2</v>
      </c>
      <c r="V38" s="2">
        <f t="shared" si="3"/>
        <v>4.1827516046826219E-3</v>
      </c>
      <c r="W38" s="2">
        <f t="shared" si="10"/>
        <v>7.7262018641153229E-3</v>
      </c>
      <c r="X38" s="14">
        <f t="shared" si="26"/>
        <v>0</v>
      </c>
      <c r="Y38" s="14">
        <f t="shared" si="11"/>
        <v>0</v>
      </c>
      <c r="Z38" s="45">
        <v>5811.13</v>
      </c>
      <c r="AA38" s="2">
        <f t="shared" si="27"/>
        <v>1.60294251986004E-3</v>
      </c>
      <c r="AB38" s="9">
        <f t="shared" si="12"/>
        <v>104.5827491815877</v>
      </c>
      <c r="AC38" s="50">
        <f t="shared" si="147"/>
        <v>2.5893024224727723E-2</v>
      </c>
      <c r="AD38" s="37">
        <f t="shared" si="13"/>
        <v>4.5827491815876975E-2</v>
      </c>
      <c r="AE38" s="14">
        <f t="shared" si="28"/>
        <v>1.487651203276119E-3</v>
      </c>
      <c r="AF38">
        <f t="shared" si="14"/>
        <v>105.18747409936292</v>
      </c>
      <c r="AG38" s="14">
        <f t="shared" si="148"/>
        <v>3.0075775829410345E-2</v>
      </c>
      <c r="AH38" s="14">
        <f t="shared" si="16"/>
        <v>5.1874740993629098E-2</v>
      </c>
      <c r="AI38" s="14">
        <f t="shared" si="5"/>
        <v>6.0472491777521231E-3</v>
      </c>
      <c r="AJ38" s="27">
        <v>30.2361</v>
      </c>
      <c r="AK38" s="2">
        <f t="shared" si="172"/>
        <v>2.6827877115720433E-3</v>
      </c>
      <c r="AL38" s="9">
        <f t="shared" si="173"/>
        <v>100.06917048373001</v>
      </c>
      <c r="AM38" s="2">
        <f t="shared" si="174"/>
        <v>6.9170483730007781E-4</v>
      </c>
      <c r="AN38" s="2">
        <f t="shared" si="175"/>
        <v>6.9170483730007781E-4</v>
      </c>
      <c r="AO38" s="1">
        <f>MIN(0,(AF38/MAX($AF$3:AF37)-1))</f>
        <v>0</v>
      </c>
      <c r="AP38" s="1">
        <f>MIN(0,(AB38/MAX($AB$3:AB37)-1))</f>
        <v>-6.7239434294519285E-4</v>
      </c>
    </row>
    <row r="39" spans="1:42" x14ac:dyDescent="0.25">
      <c r="A39" s="13">
        <v>43577</v>
      </c>
      <c r="B39">
        <v>18287.689999999999</v>
      </c>
      <c r="C39">
        <v>69.12</v>
      </c>
      <c r="D39">
        <f t="shared" si="257"/>
        <v>18356.809999999998</v>
      </c>
      <c r="E39" s="14">
        <f t="shared" si="258"/>
        <v>0.99623463989658334</v>
      </c>
      <c r="F39" s="14">
        <f t="shared" si="259"/>
        <v>3.7653601034166621E-3</v>
      </c>
      <c r="G39" s="1">
        <f t="shared" ref="G39" si="268">SUM(E39:F39)</f>
        <v>1</v>
      </c>
      <c r="H39" s="15">
        <v>2907.97</v>
      </c>
      <c r="I39" s="2">
        <f t="shared" ref="I39" si="269">H39/H38-1</f>
        <v>1.0120377414346571E-3</v>
      </c>
      <c r="J39" s="2">
        <f t="shared" ref="J39" si="270">D39/D38-1</f>
        <v>3.7367806054853236E-3</v>
      </c>
      <c r="K39" s="9">
        <f t="shared" ref="K39" si="271">K38*(1+I39)</f>
        <v>104.43456431878012</v>
      </c>
      <c r="L39" s="9">
        <f t="shared" ref="L39" si="272">L38*(1+J39)</f>
        <v>105.7228704024733</v>
      </c>
      <c r="M39" s="50">
        <f t="shared" ref="M39" si="273">K39/$K$24-1</f>
        <v>2.5956110640699581E-2</v>
      </c>
      <c r="N39" s="50">
        <f t="shared" ref="N39" si="274">L39/$L$24-1</f>
        <v>3.4498285398697481E-2</v>
      </c>
      <c r="O39" s="22">
        <f t="shared" ref="O39" si="275">K39/$K$3-1</f>
        <v>4.4345643187801098E-2</v>
      </c>
      <c r="P39" s="34">
        <f t="shared" ref="P39" si="276">L39/$L$3-1</f>
        <v>5.7228704024733013E-2</v>
      </c>
      <c r="Q39" s="4">
        <v>18287.690000000002</v>
      </c>
      <c r="R39">
        <f t="shared" ref="R39:R43" si="277">Q39+C39</f>
        <v>18356.810000000001</v>
      </c>
      <c r="S39" s="25">
        <f t="shared" ref="S39:S43" si="278">R39/R38-1</f>
        <v>3.7367806054855457E-3</v>
      </c>
      <c r="T39" s="26">
        <f t="shared" ref="T39:T43" si="279">R39/$R$24-1</f>
        <v>3.4359551992643178E-2</v>
      </c>
      <c r="U39" s="26">
        <f t="shared" ref="U39:U43" si="280">R39/$R$3-1</f>
        <v>5.7490592689373399E-2</v>
      </c>
      <c r="V39" s="2">
        <f t="shared" si="3"/>
        <v>6.9265105747153832E-3</v>
      </c>
      <c r="W39" s="2">
        <f t="shared" si="10"/>
        <v>1.057788340707444E-2</v>
      </c>
      <c r="X39" s="14">
        <f t="shared" si="26"/>
        <v>0</v>
      </c>
      <c r="Y39" s="14">
        <f t="shared" si="11"/>
        <v>0</v>
      </c>
      <c r="Z39" s="45">
        <v>5817.16</v>
      </c>
      <c r="AA39" s="2">
        <f t="shared" si="27"/>
        <v>1.0376639311113767E-3</v>
      </c>
      <c r="AB39" s="9">
        <f t="shared" si="12"/>
        <v>104.6912709282299</v>
      </c>
      <c r="AC39" s="50">
        <f t="shared" si="147"/>
        <v>2.6957556413144346E-2</v>
      </c>
      <c r="AD39" s="37">
        <f t="shared" si="13"/>
        <v>4.6912709282298959E-2</v>
      </c>
      <c r="AE39" s="14">
        <f t="shared" si="28"/>
        <v>3.697098065802784E-3</v>
      </c>
      <c r="AF39">
        <f t="shared" si="14"/>
        <v>105.57636250640236</v>
      </c>
      <c r="AG39" s="14">
        <f t="shared" si="148"/>
        <v>3.3884066987859729E-2</v>
      </c>
      <c r="AH39" s="14">
        <f t="shared" si="16"/>
        <v>5.5763625064023659E-2</v>
      </c>
      <c r="AI39" s="14">
        <f t="shared" si="5"/>
        <v>8.8509157817246997E-3</v>
      </c>
      <c r="AJ39" s="27">
        <v>30.247699999999998</v>
      </c>
      <c r="AK39" s="2">
        <f t="shared" si="172"/>
        <v>3.8364736192830762E-4</v>
      </c>
      <c r="AL39" s="9">
        <f t="shared" si="173"/>
        <v>100.10756175699645</v>
      </c>
      <c r="AM39" s="2">
        <f t="shared" si="174"/>
        <v>1.0756175699644377E-3</v>
      </c>
      <c r="AN39" s="2">
        <f t="shared" si="175"/>
        <v>1.0756175699644377E-3</v>
      </c>
      <c r="AO39" s="1">
        <f>MIN(0,(AF39/MAX($AF$3:AF38)-1))</f>
        <v>0</v>
      </c>
      <c r="AP39" s="1">
        <f>MIN(0,(AB39/MAX($AB$3:AB38)-1))</f>
        <v>0</v>
      </c>
    </row>
    <row r="40" spans="1:42" x14ac:dyDescent="0.25">
      <c r="A40" s="13">
        <v>43578</v>
      </c>
      <c r="B40">
        <v>18410.600000000002</v>
      </c>
      <c r="C40">
        <v>69.12</v>
      </c>
      <c r="D40">
        <f t="shared" si="257"/>
        <v>18479.72</v>
      </c>
      <c r="E40" s="14">
        <f t="shared" si="258"/>
        <v>0.99625968358827954</v>
      </c>
      <c r="F40" s="14">
        <f t="shared" si="259"/>
        <v>3.740316411720524E-3</v>
      </c>
      <c r="G40" s="1">
        <f t="shared" ref="G40" si="281">SUM(E40:F40)</f>
        <v>1</v>
      </c>
      <c r="H40" s="15">
        <v>2933.68</v>
      </c>
      <c r="I40" s="2">
        <f t="shared" ref="I40" si="282">H40/H39-1</f>
        <v>8.8412191322468914E-3</v>
      </c>
      <c r="J40" s="2">
        <f t="shared" ref="J40" si="283">D40/D39-1</f>
        <v>6.6956077880635512E-3</v>
      </c>
      <c r="K40" s="9">
        <f t="shared" ref="K40" si="284">K39*(1+I40)</f>
        <v>105.35789318690318</v>
      </c>
      <c r="L40" s="9">
        <f t="shared" ref="L40" si="285">L39*(1+J40)</f>
        <v>106.43074927691654</v>
      </c>
      <c r="M40" s="50">
        <f t="shared" ref="M40" si="286">K40/$K$24-1</f>
        <v>3.502681343494185E-2</v>
      </c>
      <c r="N40" s="50">
        <f t="shared" ref="N40" si="287">L40/$L$24-1</f>
        <v>4.1424880175151557E-2</v>
      </c>
      <c r="O40" s="22">
        <f t="shared" ref="O40" si="288">K40/$K$3-1</f>
        <v>5.3578931869031843E-2</v>
      </c>
      <c r="P40" s="34">
        <f t="shared" ref="P40" si="289">L40/$L$3-1</f>
        <v>6.4307492769165364E-2</v>
      </c>
      <c r="Q40" s="4">
        <v>18410.599999999999</v>
      </c>
      <c r="R40">
        <f t="shared" si="277"/>
        <v>18479.719999999998</v>
      </c>
      <c r="S40" s="25">
        <f t="shared" si="278"/>
        <v>6.6956077880631071E-3</v>
      </c>
      <c r="T40" s="26">
        <f t="shared" si="279"/>
        <v>4.1285217864622803E-2</v>
      </c>
      <c r="U40" s="26">
        <f t="shared" si="280"/>
        <v>6.4571134937587926E-2</v>
      </c>
      <c r="V40" s="2">
        <f t="shared" si="3"/>
        <v>4.6773512478859303E-3</v>
      </c>
      <c r="W40" s="2">
        <f t="shared" si="10"/>
        <v>8.3503912666731406E-3</v>
      </c>
      <c r="X40" s="14">
        <f t="shared" si="26"/>
        <v>0</v>
      </c>
      <c r="Y40" s="14">
        <f t="shared" ref="Y40" si="290">MIN(0,(L40/L$3-1))</f>
        <v>0</v>
      </c>
      <c r="Z40" s="45">
        <v>5868.88</v>
      </c>
      <c r="AA40" s="2">
        <f t="shared" si="27"/>
        <v>8.890936470717703E-3</v>
      </c>
      <c r="AB40" s="9">
        <f t="shared" si="12"/>
        <v>105.62207436709149</v>
      </c>
      <c r="AC40" s="50">
        <f t="shared" si="147"/>
        <v>3.6088170805337105E-2</v>
      </c>
      <c r="AD40" s="37">
        <f t="shared" si="13"/>
        <v>5.6220743670914786E-2</v>
      </c>
      <c r="AE40" s="14">
        <f t="shared" si="28"/>
        <v>6.6559252483810111E-3</v>
      </c>
      <c r="AF40">
        <f t="shared" si="14"/>
        <v>106.27907088324096</v>
      </c>
      <c r="AG40" s="14">
        <f t="shared" si="148"/>
        <v>4.0765522053223036E-2</v>
      </c>
      <c r="AH40" s="14">
        <f t="shared" si="16"/>
        <v>6.2790708832409559E-2</v>
      </c>
      <c r="AI40" s="14">
        <f t="shared" si="5"/>
        <v>6.5699651614947729E-3</v>
      </c>
      <c r="AJ40" s="27">
        <v>30.629799999999999</v>
      </c>
      <c r="AK40" s="2">
        <f t="shared" si="172"/>
        <v>1.263236543604962E-2</v>
      </c>
      <c r="AL40" s="9">
        <f t="shared" si="173"/>
        <v>101.37215706002273</v>
      </c>
      <c r="AM40" s="2">
        <f t="shared" si="174"/>
        <v>1.3721570600227384E-2</v>
      </c>
      <c r="AN40" s="2">
        <f t="shared" si="175"/>
        <v>1.3721570600227384E-2</v>
      </c>
      <c r="AO40" s="1">
        <f>MIN(0,(AF40/MAX($AF$3:AF39)-1))</f>
        <v>0</v>
      </c>
      <c r="AP40" s="1">
        <f>MIN(0,(AB40/MAX($AB$3:AB39)-1))</f>
        <v>0</v>
      </c>
    </row>
    <row r="41" spans="1:42" x14ac:dyDescent="0.25">
      <c r="A41" s="13">
        <v>43579</v>
      </c>
      <c r="B41">
        <v>18322.02</v>
      </c>
      <c r="C41">
        <v>69.12</v>
      </c>
      <c r="D41">
        <f t="shared" si="257"/>
        <v>18391.14</v>
      </c>
      <c r="E41" s="14">
        <f t="shared" si="258"/>
        <v>0.99624166854257001</v>
      </c>
      <c r="F41" s="14">
        <f t="shared" si="259"/>
        <v>3.7583314574300454E-3</v>
      </c>
      <c r="G41" s="1">
        <f t="shared" ref="G41" si="291">SUM(E41:F41)</f>
        <v>1</v>
      </c>
      <c r="H41" s="15">
        <v>2927.25</v>
      </c>
      <c r="I41" s="2">
        <f t="shared" ref="I41" si="292">H41/H40-1</f>
        <v>-2.1917864252406494E-3</v>
      </c>
      <c r="J41" s="2">
        <f t="shared" ref="J41" si="293">D41/D40-1</f>
        <v>-4.7933626699973031E-3</v>
      </c>
      <c r="K41" s="9">
        <f t="shared" ref="K41" si="294">K40*(1+I41)</f>
        <v>105.12697118682418</v>
      </c>
      <c r="L41" s="9">
        <f t="shared" ref="L41" si="295">L40*(1+J41)</f>
        <v>105.92058809639273</v>
      </c>
      <c r="M41" s="50">
        <f t="shared" ref="M41" si="296">K41/$K$24-1</f>
        <v>3.2758255715495066E-2</v>
      </c>
      <c r="N41" s="50">
        <f t="shared" ref="N41" si="297">L41/$L$24-1</f>
        <v>3.643295303091354E-2</v>
      </c>
      <c r="O41" s="22">
        <f t="shared" ref="O41" si="298">K41/$K$3-1</f>
        <v>5.1269711868241696E-2</v>
      </c>
      <c r="P41" s="34">
        <f t="shared" ref="P41" si="299">L41/$L$3-1</f>
        <v>5.9205880963927315E-2</v>
      </c>
      <c r="Q41" s="4">
        <v>18322.02</v>
      </c>
      <c r="R41">
        <f t="shared" si="277"/>
        <v>18391.14</v>
      </c>
      <c r="S41" s="25">
        <f t="shared" si="278"/>
        <v>-4.793362669997081E-3</v>
      </c>
      <c r="T41" s="26">
        <f t="shared" si="279"/>
        <v>3.6293960172490758E-2</v>
      </c>
      <c r="U41" s="26">
        <f t="shared" si="280"/>
        <v>5.9468259399821699E-2</v>
      </c>
      <c r="V41" s="2">
        <f t="shared" si="3"/>
        <v>1.9158148783964268E-3</v>
      </c>
      <c r="W41" s="2">
        <f t="shared" si="10"/>
        <v>5.5601267477334293E-3</v>
      </c>
      <c r="X41" s="14">
        <f t="shared" si="26"/>
        <v>0</v>
      </c>
      <c r="Y41" s="14">
        <f t="shared" ref="Y41" si="300">MIN(0,(L41/L$3-1))</f>
        <v>0</v>
      </c>
      <c r="Z41" s="45">
        <v>5856.03</v>
      </c>
      <c r="AA41" s="2">
        <f t="shared" si="27"/>
        <v>-2.1895148648465312E-3</v>
      </c>
      <c r="AB41" s="9">
        <f t="shared" si="12"/>
        <v>105.39081326520882</v>
      </c>
      <c r="AC41" s="50">
        <f t="shared" si="147"/>
        <v>3.3819640354067371E-2</v>
      </c>
      <c r="AD41" s="37">
        <f t="shared" si="13"/>
        <v>5.390813265208827E-2</v>
      </c>
      <c r="AE41" s="14">
        <f t="shared" si="28"/>
        <v>-4.8330452096798432E-3</v>
      </c>
      <c r="AF41">
        <f t="shared" si="14"/>
        <v>105.76541932881949</v>
      </c>
      <c r="AG41" s="14">
        <f t="shared" si="148"/>
        <v>3.5735455232463798E-2</v>
      </c>
      <c r="AH41" s="14">
        <f t="shared" si="16"/>
        <v>5.7654193288194877E-2</v>
      </c>
      <c r="AI41" s="14">
        <f t="shared" si="5"/>
        <v>3.7460606361066073E-3</v>
      </c>
      <c r="AJ41" s="27">
        <v>30.606300000000001</v>
      </c>
      <c r="AK41" s="2">
        <f t="shared" si="172"/>
        <v>-7.672266877354339E-4</v>
      </c>
      <c r="AL41" s="9">
        <f t="shared" si="173"/>
        <v>101.29438163573298</v>
      </c>
      <c r="AM41" s="2">
        <f t="shared" si="174"/>
        <v>1.2943816357329663E-2</v>
      </c>
      <c r="AN41" s="2">
        <f t="shared" si="175"/>
        <v>1.2943816357329663E-2</v>
      </c>
      <c r="AO41" s="1">
        <f>MIN(0,(AF41/MAX($AF$3:AF40)-1))</f>
        <v>-4.8330452096798648E-3</v>
      </c>
      <c r="AP41" s="1">
        <f>MIN(0,(AB41/MAX($AB$3:AB40)-1))</f>
        <v>-2.1895148648464202E-3</v>
      </c>
    </row>
    <row r="42" spans="1:42" x14ac:dyDescent="0.25">
      <c r="A42" s="13">
        <v>43580</v>
      </c>
      <c r="B42">
        <v>18235.849999999999</v>
      </c>
      <c r="C42">
        <v>69.12</v>
      </c>
      <c r="D42">
        <f t="shared" ref="D42:D43" si="301">B42+C42</f>
        <v>18304.969999999998</v>
      </c>
      <c r="E42" s="14">
        <f t="shared" ref="E42:E43" si="302">B42/D42</f>
        <v>0.99622397632992576</v>
      </c>
      <c r="F42" s="14">
        <f t="shared" ref="F42:F43" si="303">C42/D42</f>
        <v>3.7760236700743028E-3</v>
      </c>
      <c r="G42" s="1">
        <f t="shared" ref="G42" si="304">SUM(E42:F42)</f>
        <v>1</v>
      </c>
      <c r="H42" s="15">
        <v>2926.17</v>
      </c>
      <c r="I42" s="2">
        <f t="shared" ref="I42" si="305">H42/H41-1</f>
        <v>-3.6894696387390624E-4</v>
      </c>
      <c r="J42" s="2">
        <f t="shared" ref="J42" si="306">D42/D41-1</f>
        <v>-4.6854082998661895E-3</v>
      </c>
      <c r="K42" s="9">
        <f t="shared" ref="K42" si="307">K41*(1+I42)</f>
        <v>105.08818490998354</v>
      </c>
      <c r="L42" s="9">
        <f t="shared" ref="L42" si="308">L41*(1+J42)</f>
        <v>105.42430689379918</v>
      </c>
      <c r="M42" s="50">
        <f t="shared" ref="M42" si="309">K42/$K$24-1</f>
        <v>3.2377222692633101E-2</v>
      </c>
      <c r="N42" s="50">
        <f t="shared" ref="N42" si="310">L42/$L$24-1</f>
        <v>3.1576841470527528E-2</v>
      </c>
      <c r="O42" s="22">
        <f t="shared" ref="O42" si="311">K42/$K$3-1</f>
        <v>5.0881849099835286E-2</v>
      </c>
      <c r="P42" s="34">
        <f t="shared" ref="P42" si="312">L42/$L$3-1</f>
        <v>5.4243068937991801E-2</v>
      </c>
      <c r="Q42" s="4">
        <v>18235.849999999999</v>
      </c>
      <c r="R42">
        <f t="shared" si="277"/>
        <v>18304.969999999998</v>
      </c>
      <c r="S42" s="25">
        <f t="shared" si="278"/>
        <v>-4.6854082998661895E-3</v>
      </c>
      <c r="T42" s="26">
        <f t="shared" si="279"/>
        <v>3.143849985039715E-2</v>
      </c>
      <c r="U42" s="26">
        <f t="shared" si="280"/>
        <v>5.4504218023784912E-2</v>
      </c>
      <c r="V42" s="2">
        <f t="shared" si="3"/>
        <v>-2.5968042703035099E-3</v>
      </c>
      <c r="W42" s="2">
        <f t="shared" si="10"/>
        <v>9.8481998653454639E-4</v>
      </c>
      <c r="X42" s="14">
        <f t="shared" si="26"/>
        <v>0</v>
      </c>
      <c r="Y42" s="14">
        <f t="shared" ref="Y42" si="313">MIN(0,(L42/L$3-1))</f>
        <v>0</v>
      </c>
      <c r="Z42" s="45">
        <v>5853.87</v>
      </c>
      <c r="AA42" s="2">
        <f t="shared" si="27"/>
        <v>-3.6885056941304839E-4</v>
      </c>
      <c r="AB42" s="9">
        <f t="shared" si="12"/>
        <v>105.35193980372505</v>
      </c>
      <c r="AC42" s="50">
        <f t="shared" si="147"/>
        <v>3.3438315391052464E-2</v>
      </c>
      <c r="AD42" s="37">
        <f t="shared" si="13"/>
        <v>5.3519398037250365E-2</v>
      </c>
      <c r="AE42" s="14">
        <f t="shared" si="28"/>
        <v>-4.7250908395487295E-3</v>
      </c>
      <c r="AF42">
        <f t="shared" si="14"/>
        <v>105.26566811480785</v>
      </c>
      <c r="AG42" s="14">
        <f t="shared" si="148"/>
        <v>3.0841511120748955E-2</v>
      </c>
      <c r="AH42" s="14">
        <f t="shared" si="16"/>
        <v>5.2656681148078421E-2</v>
      </c>
      <c r="AI42" s="14">
        <f t="shared" si="5"/>
        <v>-8.6271688917194389E-4</v>
      </c>
      <c r="AJ42" s="27">
        <v>30.629000000000001</v>
      </c>
      <c r="AK42" s="2">
        <f t="shared" si="172"/>
        <v>7.4167736707808629E-4</v>
      </c>
      <c r="AL42" s="9">
        <f t="shared" si="173"/>
        <v>101.36950938600437</v>
      </c>
      <c r="AM42" s="2">
        <f t="shared" si="174"/>
        <v>1.369509386004375E-2</v>
      </c>
      <c r="AN42" s="2">
        <f t="shared" si="175"/>
        <v>1.369509386004375E-2</v>
      </c>
      <c r="AO42" s="1">
        <f>MIN(0,(AF42/MAX($AF$3:AF41)-1))</f>
        <v>-9.5352994715812711E-3</v>
      </c>
      <c r="AP42" s="1">
        <f>MIN(0,(AB42/MAX($AB$3:AB41)-1))</f>
        <v>-2.5575578304548596E-3</v>
      </c>
    </row>
    <row r="43" spans="1:42" x14ac:dyDescent="0.25">
      <c r="A43" s="13">
        <v>43581</v>
      </c>
      <c r="B43">
        <v>18250.939999999999</v>
      </c>
      <c r="C43">
        <v>69.12</v>
      </c>
      <c r="D43">
        <f t="shared" si="301"/>
        <v>18320.059999999998</v>
      </c>
      <c r="E43" s="14">
        <f t="shared" si="302"/>
        <v>0.99622708659251125</v>
      </c>
      <c r="F43" s="14">
        <f t="shared" si="303"/>
        <v>3.772913407488841E-3</v>
      </c>
      <c r="G43" s="1">
        <f t="shared" ref="G43" si="314">SUM(E43:F43)</f>
        <v>1</v>
      </c>
      <c r="H43" s="15">
        <v>2939.88</v>
      </c>
      <c r="I43" s="2">
        <f t="shared" ref="I43" si="315">H43/H42-1</f>
        <v>4.6853053650335319E-3</v>
      </c>
      <c r="J43" s="2">
        <f t="shared" ref="J43" si="316">D43/D42-1</f>
        <v>8.2436627866644407E-4</v>
      </c>
      <c r="K43" s="9">
        <f t="shared" ref="K43" si="317">K42*(1+I43)</f>
        <v>105.58055514654392</v>
      </c>
      <c r="L43" s="9">
        <f t="shared" ref="L43" si="318">L42*(1+J43)</f>
        <v>105.51121513735421</v>
      </c>
      <c r="M43" s="50">
        <f t="shared" ref="M43" si="319">K43/$K$24-1</f>
        <v>3.7214225232853337E-2</v>
      </c>
      <c r="N43" s="50">
        <f t="shared" ref="N43" si="320">L43/$L$24-1</f>
        <v>3.2427238632489086E-2</v>
      </c>
      <c r="O43" s="22">
        <f t="shared" ref="O43" si="321">K43/$K$3-1</f>
        <v>5.5805551465439196E-2</v>
      </c>
      <c r="P43" s="34">
        <f t="shared" ref="P43" si="322">L43/$L$3-1</f>
        <v>5.5112151373542195E-2</v>
      </c>
      <c r="Q43" s="4">
        <v>18250.939999999999</v>
      </c>
      <c r="R43">
        <f t="shared" si="277"/>
        <v>18320.059999999998</v>
      </c>
      <c r="S43" s="25">
        <f t="shared" si="278"/>
        <v>8.2436627866644407E-4</v>
      </c>
      <c r="T43" s="26">
        <f t="shared" si="279"/>
        <v>3.2288782968192153E-2</v>
      </c>
      <c r="U43" s="26">
        <f t="shared" si="280"/>
        <v>5.5373515741835133E-2</v>
      </c>
      <c r="V43" s="2">
        <f t="shared" si="3"/>
        <v>-6.662170730929784E-3</v>
      </c>
      <c r="W43" s="2">
        <f t="shared" si="10"/>
        <v>-3.1148465156334293E-3</v>
      </c>
      <c r="X43" s="14">
        <f t="shared" si="26"/>
        <v>0</v>
      </c>
      <c r="Y43" s="14">
        <f t="shared" ref="Y43" si="323">MIN(0,(L43/L$3-1))</f>
        <v>0</v>
      </c>
      <c r="Z43" s="45">
        <v>5881.48</v>
      </c>
      <c r="AA43" s="2">
        <f t="shared" si="27"/>
        <v>4.7165379483999903E-3</v>
      </c>
      <c r="AB43" s="9">
        <f t="shared" si="12"/>
        <v>105.84883622574687</v>
      </c>
      <c r="AC43" s="50">
        <f t="shared" si="147"/>
        <v>3.831256642292491E-2</v>
      </c>
      <c r="AD43" s="37">
        <f t="shared" si="13"/>
        <v>5.8488362257468562E-2</v>
      </c>
      <c r="AE43" s="14">
        <f t="shared" si="28"/>
        <v>7.8468373898390445E-4</v>
      </c>
      <c r="AF43">
        <f t="shared" si="14"/>
        <v>105.34826837285082</v>
      </c>
      <c r="AG43" s="14">
        <f t="shared" si="148"/>
        <v>3.1650395691995126E-2</v>
      </c>
      <c r="AH43" s="14">
        <f t="shared" si="16"/>
        <v>5.3482683728508285E-2</v>
      </c>
      <c r="AI43" s="14">
        <f t="shared" si="5"/>
        <v>-5.0056785289602779E-3</v>
      </c>
      <c r="AJ43" s="27">
        <v>30.718399999999999</v>
      </c>
      <c r="AK43" s="2">
        <f t="shared" si="172"/>
        <v>2.9188024421298309E-3</v>
      </c>
      <c r="AL43" s="9">
        <f t="shared" si="173"/>
        <v>101.66538695755774</v>
      </c>
      <c r="AM43" s="2">
        <f t="shared" si="174"/>
        <v>1.6653869575577351E-2</v>
      </c>
      <c r="AN43" s="2">
        <f t="shared" si="175"/>
        <v>1.6653869575577351E-2</v>
      </c>
      <c r="AO43" s="1">
        <f>MIN(0,(AF43/MAX($AF$3:AF42)-1))</f>
        <v>-8.7580979270389658E-3</v>
      </c>
      <c r="AP43" s="1">
        <f>MIN(0,(AB43/MAX($AB$3:AB42)-1))</f>
        <v>0</v>
      </c>
    </row>
    <row r="44" spans="1:42" x14ac:dyDescent="0.25">
      <c r="A44" s="13">
        <v>43584</v>
      </c>
      <c r="B44">
        <v>18296.900000000001</v>
      </c>
      <c r="C44">
        <v>69.12</v>
      </c>
      <c r="D44">
        <f t="shared" ref="D44:D49" si="324">B44+C44</f>
        <v>18366.02</v>
      </c>
      <c r="E44" s="14">
        <f t="shared" ref="E44:E49" si="325">B44/D44</f>
        <v>0.99623652811006413</v>
      </c>
      <c r="F44" s="14">
        <f t="shared" ref="F44:F49" si="326">C44/D44</f>
        <v>3.7634718899358707E-3</v>
      </c>
      <c r="G44" s="1">
        <f t="shared" ref="G44" si="327">SUM(E44:F44)</f>
        <v>1</v>
      </c>
      <c r="H44" s="15">
        <v>2943.03</v>
      </c>
      <c r="I44" s="2">
        <f t="shared" ref="I44" si="328">H44/H43-1</f>
        <v>1.0714723049920494E-3</v>
      </c>
      <c r="J44" s="2">
        <f t="shared" ref="J44" si="329">D44/D43-1</f>
        <v>2.5087254081046506E-3</v>
      </c>
      <c r="K44" s="9">
        <f t="shared" ref="K44" si="330">K43*(1+I44)</f>
        <v>105.69368178732913</v>
      </c>
      <c r="L44" s="9">
        <f t="shared" ref="L44" si="331">L43*(1+J44)</f>
        <v>105.77591380360928</v>
      </c>
      <c r="M44" s="50">
        <f t="shared" ref="M44" si="332">K44/$K$24-1</f>
        <v>3.8325571549534088E-2</v>
      </c>
      <c r="N44" s="50">
        <f t="shared" ref="N44" si="333">L44/$L$24-1</f>
        <v>3.5017315078065714E-2</v>
      </c>
      <c r="O44" s="22">
        <f t="shared" ref="O44" si="334">K44/$K$3-1</f>
        <v>5.693681787329119E-2</v>
      </c>
      <c r="P44" s="34">
        <f t="shared" ref="P44" si="335">L44/$L$3-1</f>
        <v>5.7759138036092894E-2</v>
      </c>
      <c r="Q44" s="4">
        <v>18296.900000000001</v>
      </c>
      <c r="R44">
        <f t="shared" ref="R44:R45" si="336">Q44+C44</f>
        <v>18366.02</v>
      </c>
      <c r="S44" s="25">
        <f t="shared" ref="S44" si="337">R44/R43-1</f>
        <v>2.5087254081046506E-3</v>
      </c>
      <c r="T44" s="26">
        <f t="shared" ref="T44" si="338">R44/$R$24-1</f>
        <v>3.4878512066526035E-2</v>
      </c>
      <c r="U44" s="26">
        <f t="shared" ref="U44" si="339">R44/$R$3-1</f>
        <v>5.8021158095817427E-2</v>
      </c>
      <c r="V44" s="2">
        <f t="shared" si="3"/>
        <v>-5.2748451079123182E-3</v>
      </c>
      <c r="W44" s="2">
        <f t="shared" si="10"/>
        <v>-1.6496052817829288E-3</v>
      </c>
      <c r="X44" s="14">
        <f t="shared" si="26"/>
        <v>0</v>
      </c>
      <c r="Y44" s="14">
        <f t="shared" ref="Y44" si="340">MIN(0,(L44/L$3-1))</f>
        <v>0</v>
      </c>
      <c r="Z44" s="45">
        <v>5888.05</v>
      </c>
      <c r="AA44" s="2">
        <f t="shared" si="27"/>
        <v>1.1170657725607658E-3</v>
      </c>
      <c r="AB44" s="9">
        <f t="shared" si="12"/>
        <v>105.96707633776003</v>
      </c>
      <c r="AC44" s="50">
        <f t="shared" si="147"/>
        <v>3.9472429852095647E-2</v>
      </c>
      <c r="AD44" s="37">
        <f t="shared" si="13"/>
        <v>5.9670763377600355E-2</v>
      </c>
      <c r="AE44" s="14">
        <f t="shared" si="28"/>
        <v>2.469042868422111E-3</v>
      </c>
      <c r="AF44">
        <f t="shared" si="14"/>
        <v>105.60837776357744</v>
      </c>
      <c r="AG44" s="14">
        <f t="shared" si="148"/>
        <v>3.4197584744183329E-2</v>
      </c>
      <c r="AH44" s="14">
        <f t="shared" si="16"/>
        <v>5.6083777635774323E-2</v>
      </c>
      <c r="AI44" s="14">
        <f t="shared" si="5"/>
        <v>-3.586985741826032E-3</v>
      </c>
      <c r="AJ44" s="27">
        <v>30.764099999999999</v>
      </c>
      <c r="AK44" s="2">
        <f t="shared" si="172"/>
        <v>1.4877076931090194E-3</v>
      </c>
      <c r="AL44" s="9">
        <f t="shared" si="173"/>
        <v>101.81663533585741</v>
      </c>
      <c r="AM44" s="2">
        <f t="shared" si="174"/>
        <v>1.8166353358574083E-2</v>
      </c>
      <c r="AN44" s="2">
        <f t="shared" si="175"/>
        <v>1.8166353358574083E-2</v>
      </c>
      <c r="AO44" s="1">
        <f>MIN(0,(AF44/MAX($AF$3:AF43)-1))</f>
        <v>-6.3106791778444471E-3</v>
      </c>
      <c r="AP44" s="1">
        <f>MIN(0,(AB44/MAX($AB$3:AB43)-1))</f>
        <v>0</v>
      </c>
    </row>
    <row r="45" spans="1:42" x14ac:dyDescent="0.25">
      <c r="A45" s="13">
        <v>43585</v>
      </c>
      <c r="B45">
        <v>18325.8</v>
      </c>
      <c r="C45">
        <v>69.12</v>
      </c>
      <c r="D45">
        <f t="shared" si="324"/>
        <v>18394.919999999998</v>
      </c>
      <c r="E45" s="14">
        <f t="shared" si="325"/>
        <v>0.99624244084779934</v>
      </c>
      <c r="F45" s="14">
        <f t="shared" si="326"/>
        <v>3.757559152200717E-3</v>
      </c>
      <c r="G45" s="1">
        <f t="shared" ref="G45" si="341">SUM(E45:F45)</f>
        <v>1</v>
      </c>
      <c r="H45" s="15">
        <v>2945.83</v>
      </c>
      <c r="I45" s="2">
        <f t="shared" ref="I45" si="342">H45/H44-1</f>
        <v>9.5140042745045506E-4</v>
      </c>
      <c r="J45" s="2">
        <f t="shared" ref="J45" si="343">D45/D44-1</f>
        <v>1.5735581252769304E-3</v>
      </c>
      <c r="K45" s="9">
        <f t="shared" ref="K45" si="344">K44*(1+I45)</f>
        <v>105.79423880136041</v>
      </c>
      <c r="L45" s="9">
        <f t="shared" ref="L45" si="345">L44*(1+J45)</f>
        <v>105.94235835223354</v>
      </c>
      <c r="M45" s="50">
        <f t="shared" ref="M45" si="346">K45/$K$24-1</f>
        <v>3.9313434942139125E-2</v>
      </c>
      <c r="N45" s="50">
        <f>L45/$L$24-1</f>
        <v>3.6645974984009122E-2</v>
      </c>
      <c r="O45" s="22">
        <f t="shared" ref="O45" si="347">K45/$K$3-1</f>
        <v>5.7942388013604074E-2</v>
      </c>
      <c r="P45" s="34">
        <f t="shared" ref="P45" si="348">L45/$L$3-1</f>
        <v>5.9423583522335344E-2</v>
      </c>
      <c r="Q45" s="4">
        <v>18325.800000000003</v>
      </c>
      <c r="R45">
        <f t="shared" si="336"/>
        <v>18394.920000000002</v>
      </c>
      <c r="S45" s="25">
        <f t="shared" ref="S45" si="349">R45/R44-1</f>
        <v>1.5735581252771524E-3</v>
      </c>
      <c r="T45" s="26">
        <f t="shared" ref="T45" si="350">R45/$R$24-1</f>
        <v>3.650695355786282E-2</v>
      </c>
      <c r="U45" s="26">
        <f t="shared" ref="U45" si="351">R45/$R$3-1</f>
        <v>5.9686015885854315E-2</v>
      </c>
      <c r="V45" s="2">
        <f t="shared" si="3"/>
        <v>-4.7053812500321701E-3</v>
      </c>
      <c r="W45" s="2">
        <f t="shared" si="10"/>
        <v>-1.0213731313135632E-3</v>
      </c>
      <c r="X45" s="14">
        <f t="shared" si="26"/>
        <v>0</v>
      </c>
      <c r="Y45" s="14">
        <f t="shared" ref="Y45" si="352">MIN(0,(L45/L$3-1))</f>
        <v>0</v>
      </c>
      <c r="Z45" s="45">
        <v>5893.81</v>
      </c>
      <c r="AA45" s="2">
        <f t="shared" si="27"/>
        <v>9.7825256239336689E-4</v>
      </c>
      <c r="AB45" s="9">
        <f t="shared" si="12"/>
        <v>106.07073890171678</v>
      </c>
      <c r="AC45" s="50">
        <f t="shared" si="147"/>
        <v>4.0489296420135545E-2</v>
      </c>
      <c r="AD45" s="37">
        <f t="shared" si="13"/>
        <v>6.0707389017167879E-2</v>
      </c>
      <c r="AE45" s="14">
        <f t="shared" si="28"/>
        <v>1.5338755855943908E-3</v>
      </c>
      <c r="AF45">
        <f t="shared" si="14"/>
        <v>105.77036787586323</v>
      </c>
      <c r="AG45" s="14">
        <f t="shared" si="148"/>
        <v>3.5783915170103375E-2</v>
      </c>
      <c r="AH45" s="14">
        <f t="shared" si="16"/>
        <v>5.7703678758632249E-2</v>
      </c>
      <c r="AI45" s="14">
        <f t="shared" si="5"/>
        <v>-3.0037102585356301E-3</v>
      </c>
      <c r="AJ45" s="27">
        <v>30.756499999999999</v>
      </c>
      <c r="AK45" s="2">
        <f t="shared" si="172"/>
        <v>-2.4704119411911307E-4</v>
      </c>
      <c r="AL45" s="9">
        <f t="shared" si="173"/>
        <v>101.79148243268286</v>
      </c>
      <c r="AM45" s="2">
        <f t="shared" si="174"/>
        <v>1.791482432682856E-2</v>
      </c>
      <c r="AN45" s="2">
        <f t="shared" si="175"/>
        <v>1.791482432682856E-2</v>
      </c>
      <c r="AO45" s="1">
        <f>MIN(0,(AF45/MAX($AF$3:AF44)-1))</f>
        <v>-4.7864833889693648E-3</v>
      </c>
      <c r="AP45" s="1">
        <f>MIN(0,(AB45/MAX($AB$3:AB44)-1))</f>
        <v>0</v>
      </c>
    </row>
    <row r="46" spans="1:42" x14ac:dyDescent="0.25">
      <c r="A46" s="13">
        <v>43586</v>
      </c>
      <c r="B46">
        <v>18288.3</v>
      </c>
      <c r="C46">
        <v>19.71</v>
      </c>
      <c r="D46">
        <f t="shared" si="324"/>
        <v>18308.009999999998</v>
      </c>
      <c r="E46" s="14">
        <f t="shared" si="325"/>
        <v>0.99892342204313855</v>
      </c>
      <c r="F46" s="14">
        <f t="shared" si="326"/>
        <v>1.076577956861505E-3</v>
      </c>
      <c r="G46" s="1">
        <f t="shared" ref="G46" si="353">SUM(E46:F46)</f>
        <v>1</v>
      </c>
      <c r="H46" s="15">
        <v>2923.73</v>
      </c>
      <c r="I46" s="2">
        <f t="shared" ref="I46" si="354">H46/H45-1</f>
        <v>-7.502130129708795E-3</v>
      </c>
      <c r="J46" s="2">
        <f t="shared" ref="J46" si="355">D46/D45-1</f>
        <v>-4.7246739860787867E-3</v>
      </c>
      <c r="K46" s="9">
        <f t="shared" ref="K46" si="356">K45*(1+I46)</f>
        <v>105.00055665489911</v>
      </c>
      <c r="L46" s="9">
        <f t="shared" ref="L46" si="357">L45*(1+J46)</f>
        <v>105.44181524770291</v>
      </c>
      <c r="M46" s="50">
        <f t="shared" ref="M46:M51" si="358">K46/$K$45-1</f>
        <v>-7.502130129708795E-3</v>
      </c>
      <c r="N46" s="50">
        <f t="shared" ref="N46:N51" si="359">L46/$L$45-1</f>
        <v>-4.7246739860787867E-3</v>
      </c>
      <c r="O46" s="22">
        <f t="shared" ref="O46" si="360">K46/$K$3-1</f>
        <v>5.0005566548991132E-2</v>
      </c>
      <c r="P46" s="34">
        <f t="shared" ref="P46" si="361">L46/$L$3-1</f>
        <v>5.441815247702908E-2</v>
      </c>
      <c r="Q46" s="4">
        <v>18288.300000000003</v>
      </c>
      <c r="R46">
        <f t="shared" ref="R46:R47" si="362">Q46+C46</f>
        <v>18308.010000000002</v>
      </c>
      <c r="S46" s="25">
        <f t="shared" ref="S46:S47" si="363">R46/R45-1</f>
        <v>-4.7246739860787867E-3</v>
      </c>
      <c r="T46" s="26">
        <f t="shared" ref="T46:T51" si="364">R46/$R$45-1</f>
        <v>-4.7246739860787867E-3</v>
      </c>
      <c r="U46" s="26">
        <f t="shared" ref="U46:U47" si="365">R46/$R$3-1</f>
        <v>5.4679344933186824E-2</v>
      </c>
      <c r="V46" s="2">
        <f t="shared" si="3"/>
        <v>2.7282501242664736E-3</v>
      </c>
      <c r="W46" s="2">
        <f t="shared" si="10"/>
        <v>1.9194191527025506E-3</v>
      </c>
      <c r="X46" s="14">
        <f t="shared" si="26"/>
        <v>0</v>
      </c>
      <c r="Y46" s="14">
        <f t="shared" ref="Y46" si="366">MIN(0,(L46/L$3-1))</f>
        <v>0</v>
      </c>
      <c r="Z46" s="45">
        <v>5849.65</v>
      </c>
      <c r="AA46" s="2">
        <f t="shared" si="27"/>
        <v>-7.4926066500278221E-3</v>
      </c>
      <c r="AB46" s="9">
        <f t="shared" si="12"/>
        <v>105.27599257804842</v>
      </c>
      <c r="AC46" s="50">
        <f>AB46/$AB$45-1</f>
        <v>-7.4926066500278221E-3</v>
      </c>
      <c r="AD46" s="37">
        <f t="shared" si="13"/>
        <v>5.2759925780484274E-2</v>
      </c>
      <c r="AE46" s="14">
        <f t="shared" si="28"/>
        <v>-4.7643565257613268E-3</v>
      </c>
      <c r="AF46">
        <f t="shared" si="14"/>
        <v>105.26644013344168</v>
      </c>
      <c r="AG46" s="14">
        <f>AF46/$AF$45-1</f>
        <v>-4.7643565257613485E-3</v>
      </c>
      <c r="AH46" s="14">
        <f t="shared" si="16"/>
        <v>5.2664401334416855E-2</v>
      </c>
      <c r="AI46" s="14">
        <f t="shared" si="5"/>
        <v>-9.5524446067418722E-5</v>
      </c>
      <c r="AJ46" s="27">
        <v>30.606999999999999</v>
      </c>
      <c r="AK46" s="2">
        <f t="shared" si="172"/>
        <v>-4.8607611399216211E-3</v>
      </c>
      <c r="AL46" s="9">
        <f t="shared" si="173"/>
        <v>101.29669835049906</v>
      </c>
      <c r="AM46" s="2">
        <f>AL46/$AL$45-1</f>
        <v>-4.8607611399216211E-3</v>
      </c>
      <c r="AN46" s="2">
        <f t="shared" si="175"/>
        <v>1.2966983504990592E-2</v>
      </c>
      <c r="AO46" s="1">
        <f>MIN(0,(AF46/MAX($AF$3:AF45)-1))</f>
        <v>-9.5280354013610458E-3</v>
      </c>
      <c r="AP46" s="1">
        <f>MIN(0,(AB46/MAX($AB$3:AB45)-1))</f>
        <v>-7.4926066500278221E-3</v>
      </c>
    </row>
    <row r="47" spans="1:42" x14ac:dyDescent="0.25">
      <c r="A47" s="13">
        <v>43587</v>
      </c>
      <c r="B47">
        <v>18230.47</v>
      </c>
      <c r="C47">
        <v>19.71</v>
      </c>
      <c r="D47">
        <f t="shared" si="324"/>
        <v>18250.18</v>
      </c>
      <c r="E47" s="14">
        <f t="shared" si="325"/>
        <v>0.9989200106519498</v>
      </c>
      <c r="F47" s="14">
        <f t="shared" si="326"/>
        <v>1.0799893480502659E-3</v>
      </c>
      <c r="G47" s="1">
        <f t="shared" ref="G47" si="367">SUM(E47:F47)</f>
        <v>1</v>
      </c>
      <c r="H47" s="15">
        <v>2917.52</v>
      </c>
      <c r="I47" s="2">
        <f t="shared" ref="I47" si="368">H47/H46-1</f>
        <v>-2.1239991380873624E-3</v>
      </c>
      <c r="J47" s="2">
        <f t="shared" ref="J47" si="369">D47/D46-1</f>
        <v>-3.1587266994063112E-3</v>
      </c>
      <c r="K47" s="9">
        <f t="shared" ref="K47" si="370">K46*(1+I47)</f>
        <v>104.77753556306541</v>
      </c>
      <c r="L47" s="9">
        <f t="shared" ref="L47" si="371">L46*(1+J47)</f>
        <v>105.10875337064611</v>
      </c>
      <c r="M47" s="50">
        <f t="shared" si="358"/>
        <v>-9.6101947498669071E-3</v>
      </c>
      <c r="N47" s="50">
        <f t="shared" si="359"/>
        <v>-7.8684767316193893E-3</v>
      </c>
      <c r="O47" s="22">
        <f t="shared" ref="O47" si="372">K47/$K$3-1</f>
        <v>4.7775355630654159E-2</v>
      </c>
      <c r="P47" s="34">
        <f t="shared" ref="P47" si="373">L47/$L$3-1</f>
        <v>5.108753370646113E-2</v>
      </c>
      <c r="Q47" s="4">
        <v>18210.760000000002</v>
      </c>
      <c r="R47">
        <f t="shared" si="362"/>
        <v>18230.47</v>
      </c>
      <c r="S47" s="25">
        <f t="shared" si="363"/>
        <v>-4.2353046562679797E-3</v>
      </c>
      <c r="T47" s="26">
        <f t="shared" si="364"/>
        <v>-8.9399682086142018E-3</v>
      </c>
      <c r="U47" s="26">
        <f t="shared" si="365"/>
        <v>5.0212456592721777E-2</v>
      </c>
      <c r="V47" s="2">
        <f t="shared" si="3"/>
        <v>1.6133508744591296E-3</v>
      </c>
      <c r="W47" s="2">
        <f t="shared" si="10"/>
        <v>-3.5363819013634057E-4</v>
      </c>
      <c r="X47" s="14">
        <f t="shared" si="26"/>
        <v>0</v>
      </c>
      <c r="Y47" s="14">
        <f t="shared" ref="Y47" si="374">MIN(0,(L47/L$3-1))</f>
        <v>0</v>
      </c>
      <c r="Z47" s="45">
        <v>5837.46</v>
      </c>
      <c r="AA47" s="2">
        <f t="shared" si="27"/>
        <v>-2.0838853606625074E-3</v>
      </c>
      <c r="AB47" s="9">
        <f t="shared" si="12"/>
        <v>105.05660947828581</v>
      </c>
      <c r="AC47" s="50">
        <f t="shared" ref="AC47:AC67" si="375">AB47/$AB$45-1</f>
        <v>-9.560878277379059E-3</v>
      </c>
      <c r="AD47" s="37">
        <f t="shared" si="13"/>
        <v>5.0566094782858118E-2</v>
      </c>
      <c r="AE47" s="14">
        <f t="shared" si="28"/>
        <v>-3.1984092390888509E-3</v>
      </c>
      <c r="AF47">
        <f t="shared" si="14"/>
        <v>104.92975497875288</v>
      </c>
      <c r="AG47" s="14">
        <f t="shared" ref="AG47:AG67" si="376">AF47/$AF$45-1</f>
        <v>-7.9475274029199294E-3</v>
      </c>
      <c r="AH47" s="14">
        <f t="shared" si="16"/>
        <v>4.929754978752876E-2</v>
      </c>
      <c r="AI47" s="14">
        <f t="shared" si="5"/>
        <v>-1.2685449953293571E-3</v>
      </c>
      <c r="AJ47" s="27">
        <v>30.5456</v>
      </c>
      <c r="AK47" s="2">
        <f t="shared" si="172"/>
        <v>-2.0060770411997053E-3</v>
      </c>
      <c r="AL47" s="9">
        <f t="shared" si="173"/>
        <v>101.0934893695888</v>
      </c>
      <c r="AM47" s="2">
        <f t="shared" ref="AM47:AM67" si="377">AL47/$AL$45-1</f>
        <v>-6.8570871197957128E-3</v>
      </c>
      <c r="AN47" s="2">
        <f t="shared" si="175"/>
        <v>1.0934893695887959E-2</v>
      </c>
      <c r="AO47" s="1">
        <f>MIN(0,(AF47/MAX($AF$3:AF46)-1))</f>
        <v>-1.2695970083991925E-2</v>
      </c>
      <c r="AP47" s="1">
        <f>MIN(0,(AB47/MAX($AB$3:AB46)-1))</f>
        <v>-9.560878277379059E-3</v>
      </c>
    </row>
    <row r="48" spans="1:42" x14ac:dyDescent="0.25">
      <c r="A48" s="13">
        <v>43588</v>
      </c>
      <c r="B48">
        <v>18336.14</v>
      </c>
      <c r="C48">
        <v>19.71</v>
      </c>
      <c r="D48">
        <f t="shared" si="324"/>
        <v>18355.849999999999</v>
      </c>
      <c r="E48" s="14">
        <f t="shared" si="325"/>
        <v>0.99892622787830587</v>
      </c>
      <c r="F48" s="14">
        <f t="shared" si="326"/>
        <v>1.073772121694174E-3</v>
      </c>
      <c r="G48" s="1">
        <f t="shared" ref="G48" si="378">SUM(E48:F48)</f>
        <v>1</v>
      </c>
      <c r="H48" s="15">
        <v>2945.64</v>
      </c>
      <c r="I48" s="2">
        <f t="shared" ref="I48" si="379">H48/H47-1</f>
        <v>9.6383229592256203E-3</v>
      </c>
      <c r="J48" s="2">
        <f t="shared" ref="J48" si="380">D48/D47-1</f>
        <v>5.7900798786640895E-3</v>
      </c>
      <c r="K48" s="9">
        <f t="shared" ref="K48" si="381">K47*(1+I48)</f>
        <v>105.78741528969398</v>
      </c>
      <c r="L48" s="9">
        <f t="shared" ref="L48" si="382">L47*(1+J48)</f>
        <v>105.71734144860896</v>
      </c>
      <c r="M48" s="50">
        <f t="shared" si="358"/>
        <v>-6.449795134155778E-5</v>
      </c>
      <c r="N48" s="50">
        <f t="shared" si="359"/>
        <v>-2.1239559617547421E-3</v>
      </c>
      <c r="O48" s="22">
        <f t="shared" ref="O48" si="383">K48/$K$3-1</f>
        <v>5.7874152896939757E-2</v>
      </c>
      <c r="P48" s="34">
        <f t="shared" ref="P48" si="384">L48/$L$3-1</f>
        <v>5.7173414486089591E-2</v>
      </c>
      <c r="Q48" s="4">
        <v>18336.14</v>
      </c>
      <c r="R48">
        <f t="shared" ref="R48:R49" si="385">Q48+C48</f>
        <v>18355.849999999999</v>
      </c>
      <c r="S48" s="25">
        <f t="shared" ref="S48" si="386">R48/R47-1</f>
        <v>6.877496850053566E-3</v>
      </c>
      <c r="T48" s="26">
        <f t="shared" si="364"/>
        <v>-2.1239559617548531E-3</v>
      </c>
      <c r="U48" s="26">
        <f t="shared" ref="U48:U49" si="387">R48/$R$3-1</f>
        <v>5.7435289454825122E-2</v>
      </c>
      <c r="V48" s="2">
        <f t="shared" si="3"/>
        <v>-2.3259695763446775E-3</v>
      </c>
      <c r="W48" s="2">
        <f t="shared" si="10"/>
        <v>-3.3602847295974847E-3</v>
      </c>
      <c r="X48" s="14">
        <f t="shared" si="26"/>
        <v>0</v>
      </c>
      <c r="Y48" s="14">
        <f t="shared" ref="Y48" si="388">MIN(0,(L48/L$3-1))</f>
        <v>0</v>
      </c>
      <c r="Z48" s="45">
        <v>5894.3</v>
      </c>
      <c r="AA48" s="2">
        <f t="shared" si="27"/>
        <v>9.7371116889879428E-3</v>
      </c>
      <c r="AB48" s="9">
        <f t="shared" si="12"/>
        <v>106.07955741844226</v>
      </c>
      <c r="AC48" s="50">
        <f t="shared" si="375"/>
        <v>8.3138071977240102E-5</v>
      </c>
      <c r="AD48" s="37">
        <f t="shared" si="13"/>
        <v>6.0795574184422607E-2</v>
      </c>
      <c r="AE48" s="14">
        <f t="shared" si="28"/>
        <v>5.7503973389815494E-3</v>
      </c>
      <c r="AF48">
        <f t="shared" si="14"/>
        <v>105.5331427625627</v>
      </c>
      <c r="AG48" s="14">
        <f t="shared" si="376"/>
        <v>-2.2428315043674374E-3</v>
      </c>
      <c r="AH48" s="14">
        <f t="shared" si="16"/>
        <v>5.533142762562715E-2</v>
      </c>
      <c r="AI48" s="14">
        <f t="shared" si="5"/>
        <v>-5.4641465587954574E-3</v>
      </c>
      <c r="AJ48" s="27">
        <v>30.869599999999998</v>
      </c>
      <c r="AK48" s="2">
        <f t="shared" si="172"/>
        <v>1.060709234717927E-2</v>
      </c>
      <c r="AL48" s="9">
        <f t="shared" si="173"/>
        <v>102.1657973470306</v>
      </c>
      <c r="AM48" s="2">
        <f t="shared" si="377"/>
        <v>3.6772714710711085E-3</v>
      </c>
      <c r="AN48" s="2">
        <f t="shared" si="175"/>
        <v>2.1657973470305958E-2</v>
      </c>
      <c r="AO48" s="1">
        <f>MIN(0,(AF48/MAX($AF$3:AF47)-1))</f>
        <v>-7.0185796175969983E-3</v>
      </c>
      <c r="AP48" s="1">
        <f>MIN(0,(AB48/MAX($AB$3:AB47)-1))</f>
        <v>0</v>
      </c>
    </row>
    <row r="49" spans="1:42" x14ac:dyDescent="0.25">
      <c r="A49" s="13">
        <v>43591</v>
      </c>
      <c r="B49">
        <v>18309.52</v>
      </c>
      <c r="C49">
        <v>19.71</v>
      </c>
      <c r="D49">
        <f t="shared" si="324"/>
        <v>18329.23</v>
      </c>
      <c r="E49" s="14">
        <f t="shared" si="325"/>
        <v>0.99892466841214833</v>
      </c>
      <c r="F49" s="14">
        <f t="shared" si="326"/>
        <v>1.0753315878517537E-3</v>
      </c>
      <c r="G49" s="1">
        <f t="shared" ref="G49" si="389">SUM(E49:F49)</f>
        <v>1</v>
      </c>
      <c r="H49" s="15">
        <v>2932.47</v>
      </c>
      <c r="I49" s="2">
        <f t="shared" ref="I49" si="390">H49/H48-1</f>
        <v>-4.471014787957861E-3</v>
      </c>
      <c r="J49" s="2">
        <f t="shared" ref="J49" si="391">D49/D48-1</f>
        <v>-1.4502188675544758E-3</v>
      </c>
      <c r="K49" s="9">
        <f t="shared" ref="K49" si="392">K48*(1+I49)</f>
        <v>105.31443819155392</v>
      </c>
      <c r="L49" s="9">
        <f t="shared" ref="L49" si="393">L48*(1+J49)</f>
        <v>105.56402816541249</v>
      </c>
      <c r="M49" s="50">
        <f t="shared" si="358"/>
        <v>-4.5352243680051307E-3</v>
      </c>
      <c r="N49" s="50">
        <f t="shared" si="359"/>
        <v>-3.5710946282995204E-3</v>
      </c>
      <c r="O49" s="22">
        <f t="shared" ref="O49" si="394">K49/$K$3-1</f>
        <v>5.3144381915539274E-2</v>
      </c>
      <c r="P49" s="34">
        <f t="shared" ref="P49" si="395">L49/$L$3-1</f>
        <v>5.5640281654125046E-2</v>
      </c>
      <c r="Q49" s="4">
        <v>18309.52</v>
      </c>
      <c r="R49">
        <f t="shared" si="385"/>
        <v>18329.23</v>
      </c>
      <c r="S49" s="25">
        <f t="shared" ref="S49" si="396">R49/R48-1</f>
        <v>-1.4502188675544758E-3</v>
      </c>
      <c r="T49" s="26">
        <f t="shared" si="364"/>
        <v>-3.5710946282996314E-3</v>
      </c>
      <c r="U49" s="26">
        <f t="shared" si="387"/>
        <v>5.5901776846839946E-2</v>
      </c>
      <c r="V49" s="2">
        <f t="shared" si="3"/>
        <v>5.7342808486748886E-4</v>
      </c>
      <c r="W49" s="2">
        <f t="shared" si="10"/>
        <v>-2.4157984056549786E-4</v>
      </c>
      <c r="X49" s="14">
        <f t="shared" si="26"/>
        <v>0</v>
      </c>
      <c r="Y49" s="14">
        <f t="shared" ref="Y49" si="397">MIN(0,(L49/L$3-1))</f>
        <v>0</v>
      </c>
      <c r="Z49" s="45">
        <v>5868.45</v>
      </c>
      <c r="AA49" s="2">
        <f t="shared" si="27"/>
        <v>-4.3855928608995676E-3</v>
      </c>
      <c r="AB49" s="9">
        <f t="shared" si="12"/>
        <v>105.61433566874055</v>
      </c>
      <c r="AC49" s="50">
        <f t="shared" si="375"/>
        <v>-4.3028193986573982E-3</v>
      </c>
      <c r="AD49" s="37">
        <f t="shared" si="13"/>
        <v>5.6143356687405443E-2</v>
      </c>
      <c r="AE49" s="14">
        <f t="shared" si="28"/>
        <v>-1.4899014072370154E-3</v>
      </c>
      <c r="AF49">
        <f t="shared" si="14"/>
        <v>105.37590878465062</v>
      </c>
      <c r="AG49" s="14">
        <f t="shared" si="376"/>
        <v>-3.7293913137899093E-3</v>
      </c>
      <c r="AH49" s="14">
        <f t="shared" si="16"/>
        <v>5.3759087846506182E-2</v>
      </c>
      <c r="AI49" s="14">
        <f t="shared" si="5"/>
        <v>-2.3842688408992618E-3</v>
      </c>
      <c r="AJ49" s="27">
        <v>30.7636</v>
      </c>
      <c r="AK49" s="2">
        <f t="shared" si="172"/>
        <v>-3.433798947832134E-3</v>
      </c>
      <c r="AL49" s="9">
        <f t="shared" si="173"/>
        <v>101.81498053959594</v>
      </c>
      <c r="AM49" s="2">
        <f t="shared" si="377"/>
        <v>2.3084551233076844E-4</v>
      </c>
      <c r="AN49" s="2">
        <f t="shared" si="175"/>
        <v>1.8149805395959451E-2</v>
      </c>
      <c r="AO49" s="1">
        <f>MIN(0,(AF49/MAX($AF$3:AF48)-1))</f>
        <v>-8.4980240331848922E-3</v>
      </c>
      <c r="AP49" s="1">
        <f>MIN(0,(AB49/MAX($AB$3:AB48)-1))</f>
        <v>-4.3855928608995676E-3</v>
      </c>
    </row>
    <row r="50" spans="1:42" x14ac:dyDescent="0.25">
      <c r="A50" s="13">
        <v>43592</v>
      </c>
      <c r="B50">
        <v>18157.419999999998</v>
      </c>
      <c r="C50">
        <v>19.71</v>
      </c>
      <c r="D50">
        <f t="shared" ref="D50" si="398">B50+C50</f>
        <v>18177.129999999997</v>
      </c>
      <c r="E50" s="14">
        <f t="shared" ref="E50" si="399">B50/D50</f>
        <v>0.99891567040561413</v>
      </c>
      <c r="F50" s="14">
        <f t="shared" ref="F50" si="400">C50/D50</f>
        <v>1.0843295943859126E-3</v>
      </c>
      <c r="G50" s="1">
        <f t="shared" ref="G50" si="401">SUM(E50:F50)</f>
        <v>1</v>
      </c>
      <c r="H50" s="15">
        <v>2884.05</v>
      </c>
      <c r="I50" s="2">
        <f t="shared" ref="I50" si="402">H50/H49-1</f>
        <v>-1.6511677868827124E-2</v>
      </c>
      <c r="J50" s="2">
        <f t="shared" ref="J50" si="403">D50/D49-1</f>
        <v>-8.2982209290843878E-3</v>
      </c>
      <c r="K50" s="9">
        <f t="shared" ref="K50" si="404">K49*(1+I50)</f>
        <v>103.57552011319848</v>
      </c>
      <c r="L50" s="9">
        <f t="shared" ref="L50" si="405">L49*(1+J50)</f>
        <v>104.68803453753182</v>
      </c>
      <c r="M50" s="50">
        <f t="shared" si="358"/>
        <v>-2.0972018073004861E-2</v>
      </c>
      <c r="N50" s="50">
        <f t="shared" si="359"/>
        <v>-1.1839681825199566E-2</v>
      </c>
      <c r="O50" s="22">
        <f t="shared" ref="O50" si="406">K50/$K$3-1</f>
        <v>3.5755201131984826E-2</v>
      </c>
      <c r="P50" s="34">
        <f t="shared" ref="P50" si="407">L50/$L$3-1</f>
        <v>4.6880345375318155E-2</v>
      </c>
      <c r="Q50" s="4">
        <v>18157.419999999998</v>
      </c>
      <c r="R50">
        <f t="shared" ref="R50" si="408">Q50+C50</f>
        <v>18177.129999999997</v>
      </c>
      <c r="S50" s="25">
        <f t="shared" ref="S50" si="409">R50/R49-1</f>
        <v>-8.2982209290843878E-3</v>
      </c>
      <c r="T50" s="26">
        <f t="shared" si="364"/>
        <v>-1.1839681825199788E-2</v>
      </c>
      <c r="U50" s="26">
        <f t="shared" ref="U50" si="410">R50/$R$3-1</f>
        <v>4.7139670623152163E-2</v>
      </c>
      <c r="V50" s="2">
        <f t="shared" si="3"/>
        <v>8.7008110468161926E-3</v>
      </c>
      <c r="W50" s="2">
        <f t="shared" si="10"/>
        <v>8.4281818955558307E-3</v>
      </c>
      <c r="X50" s="14">
        <f t="shared" si="26"/>
        <v>0</v>
      </c>
      <c r="Y50" s="14">
        <f t="shared" ref="Y50" si="411">MIN(0,(L50/L$3-1))</f>
        <v>0</v>
      </c>
      <c r="Z50" s="45">
        <v>5771.59</v>
      </c>
      <c r="AA50" s="2">
        <f t="shared" si="27"/>
        <v>-1.6505210063986198E-2</v>
      </c>
      <c r="AB50" s="9">
        <f t="shared" si="12"/>
        <v>103.87114887275963</v>
      </c>
      <c r="AC50" s="50">
        <f t="shared" si="375"/>
        <v>-2.0737010524601418E-2</v>
      </c>
      <c r="AD50" s="37">
        <f t="shared" si="13"/>
        <v>3.8711488727596333E-2</v>
      </c>
      <c r="AE50" s="14">
        <f t="shared" si="28"/>
        <v>-8.337903468766927E-3</v>
      </c>
      <c r="AF50">
        <f t="shared" si="14"/>
        <v>104.49729462927061</v>
      </c>
      <c r="AG50" s="14">
        <f t="shared" si="376"/>
        <v>-1.2036199477785225E-2</v>
      </c>
      <c r="AH50" s="14">
        <f t="shared" si="16"/>
        <v>4.4972946292706206E-2</v>
      </c>
      <c r="AI50" s="14">
        <f t="shared" si="5"/>
        <v>6.2614575651098736E-3</v>
      </c>
      <c r="AJ50" s="27">
        <v>30.177700000000002</v>
      </c>
      <c r="AK50" s="2">
        <f t="shared" si="172"/>
        <v>-1.9045235278055794E-2</v>
      </c>
      <c r="AL50" s="9">
        <f t="shared" si="173"/>
        <v>99.87589028038866</v>
      </c>
      <c r="AM50" s="2">
        <f t="shared" si="377"/>
        <v>-1.8818786272820298E-2</v>
      </c>
      <c r="AN50" s="2">
        <f t="shared" si="175"/>
        <v>-1.2410971961134276E-3</v>
      </c>
      <c r="AO50" s="1">
        <f>MIN(0,(AF50/MAX($AF$3:AF49)-1))</f>
        <v>-1.6765071797887887E-2</v>
      </c>
      <c r="AP50" s="1">
        <f>MIN(0,(AB50/MAX($AB$3:AB49)-1))</f>
        <v>-2.0818417793461608E-2</v>
      </c>
    </row>
    <row r="51" spans="1:42" x14ac:dyDescent="0.25">
      <c r="A51" s="13">
        <v>43593</v>
      </c>
      <c r="B51">
        <v>18055.3</v>
      </c>
      <c r="C51">
        <v>19.71</v>
      </c>
      <c r="D51">
        <f t="shared" ref="D51:D52" si="412">B51+C51</f>
        <v>18075.009999999998</v>
      </c>
      <c r="E51" s="14">
        <f t="shared" ref="E51:E52" si="413">B51/D51</f>
        <v>0.99890954417175981</v>
      </c>
      <c r="F51" s="14">
        <f t="shared" ref="F51:F52" si="414">C51/D51</f>
        <v>1.0904558282402057E-3</v>
      </c>
      <c r="G51" s="1">
        <f t="shared" ref="G51:G52" si="415">SUM(E51:F51)</f>
        <v>1</v>
      </c>
      <c r="H51" s="15">
        <v>2879.42</v>
      </c>
      <c r="I51" s="2">
        <f t="shared" ref="I51" si="416">H51/H50-1</f>
        <v>-1.6053813214057522E-3</v>
      </c>
      <c r="J51" s="2">
        <f t="shared" ref="J51" si="417">D51/D50-1</f>
        <v>-5.6180486138349695E-3</v>
      </c>
      <c r="K51" s="9">
        <f t="shared" ref="K51" si="418">K50*(1+I51)</f>
        <v>103.40924190785387</v>
      </c>
      <c r="L51" s="9">
        <f t="shared" ref="L51" si="419">L50*(1+J51)</f>
        <v>104.09989207021313</v>
      </c>
      <c r="M51" s="50">
        <f t="shared" si="358"/>
        <v>-2.25437313083241E-2</v>
      </c>
      <c r="N51" s="50">
        <f t="shared" si="359"/>
        <v>-1.7391214530968258E-2</v>
      </c>
      <c r="O51" s="22">
        <f t="shared" ref="O51" si="420">K51/$K$3-1</f>
        <v>3.4092419078538772E-2</v>
      </c>
      <c r="P51" s="34">
        <f t="shared" ref="P51" si="421">L51/$L$3-1</f>
        <v>4.0998920702131292E-2</v>
      </c>
      <c r="Q51" s="4">
        <v>18035.59</v>
      </c>
      <c r="R51">
        <f t="shared" ref="R51" si="422">Q51+C51</f>
        <v>18055.3</v>
      </c>
      <c r="S51" s="25">
        <f t="shared" ref="S51" si="423">R51/R50-1</f>
        <v>-6.7023782082208383E-3</v>
      </c>
      <c r="T51" s="26">
        <f t="shared" si="364"/>
        <v>-1.8462706007963181E-2</v>
      </c>
      <c r="U51" s="26">
        <f t="shared" ref="U51" si="424">R51/$R$3-1</f>
        <v>4.0121344513803781E-2</v>
      </c>
      <c r="V51" s="2">
        <f t="shared" si="3"/>
        <v>4.6568669346914726E-3</v>
      </c>
      <c r="W51" s="2">
        <f t="shared" si="10"/>
        <v>3.0493800182316289E-3</v>
      </c>
      <c r="X51" s="14">
        <f t="shared" si="26"/>
        <v>0</v>
      </c>
      <c r="Y51" s="14">
        <f t="shared" ref="Y51" si="425">MIN(0,(L51/L$3-1))</f>
        <v>0</v>
      </c>
      <c r="Z51" s="45">
        <v>5762.48</v>
      </c>
      <c r="AA51" s="2">
        <f t="shared" si="27"/>
        <v>-1.5784211976249685E-3</v>
      </c>
      <c r="AB51" s="9">
        <f t="shared" si="12"/>
        <v>103.70719644955722</v>
      </c>
      <c r="AC51" s="50">
        <f t="shared" si="375"/>
        <v>-2.2282699985238907E-2</v>
      </c>
      <c r="AD51" s="37">
        <f t="shared" si="13"/>
        <v>3.7071964495572152E-2</v>
      </c>
      <c r="AE51" s="14">
        <f t="shared" si="28"/>
        <v>-5.6577311535175095E-3</v>
      </c>
      <c r="AF51">
        <f t="shared" si="14"/>
        <v>103.90607702998828</v>
      </c>
      <c r="AG51" s="14">
        <f t="shared" si="376"/>
        <v>-1.7625833050547435E-2</v>
      </c>
      <c r="AH51" s="14">
        <f t="shared" si="16"/>
        <v>3.9060770299882863E-2</v>
      </c>
      <c r="AI51" s="14">
        <f t="shared" si="5"/>
        <v>1.9888058043107115E-3</v>
      </c>
      <c r="AJ51" s="27">
        <v>30.189</v>
      </c>
      <c r="AK51" s="2">
        <f t="shared" si="172"/>
        <v>3.7444868230518402E-4</v>
      </c>
      <c r="AL51" s="9">
        <f t="shared" si="173"/>
        <v>99.913288675898215</v>
      </c>
      <c r="AM51" s="2">
        <f t="shared" si="377"/>
        <v>-1.8451384260237402E-2</v>
      </c>
      <c r="AN51" s="2">
        <f t="shared" si="175"/>
        <v>-8.6711324101784726E-4</v>
      </c>
      <c r="AO51" s="1">
        <f>MIN(0,(AF51/MAX($AF$3:AF50)-1))</f>
        <v>-2.2327950682403563E-2</v>
      </c>
      <c r="AP51" s="1">
        <f>MIN(0,(AB51/MAX($AB$3:AB50)-1))</f>
        <v>-2.2363978759140313E-2</v>
      </c>
    </row>
    <row r="52" spans="1:42" x14ac:dyDescent="0.25">
      <c r="A52" s="13">
        <v>43594</v>
      </c>
      <c r="B52">
        <v>18034.37</v>
      </c>
      <c r="C52">
        <v>19.71</v>
      </c>
      <c r="D52">
        <f t="shared" si="412"/>
        <v>18054.079999999998</v>
      </c>
      <c r="E52" s="14">
        <f t="shared" si="413"/>
        <v>0.99890828001205267</v>
      </c>
      <c r="F52" s="14">
        <f t="shared" si="414"/>
        <v>1.0917199879473228E-3</v>
      </c>
      <c r="G52" s="1">
        <f t="shared" si="415"/>
        <v>1</v>
      </c>
      <c r="H52" s="15">
        <v>2870.72</v>
      </c>
      <c r="I52" s="2">
        <f t="shared" ref="I52" si="426">H52/H51-1</f>
        <v>-3.0214418181440106E-3</v>
      </c>
      <c r="J52" s="2">
        <f t="shared" ref="J52" si="427">D52/D51-1</f>
        <v>-1.1579523330831343E-3</v>
      </c>
      <c r="K52" s="9">
        <f t="shared" ref="K52" si="428">K51*(1+I52)</f>
        <v>103.09679689997091</v>
      </c>
      <c r="L52" s="9">
        <f t="shared" ref="L52" si="429">L51*(1+J52)</f>
        <v>103.97934935731672</v>
      </c>
      <c r="M52" s="50">
        <f t="shared" ref="M52" si="430">K52/$K$45-1</f>
        <v>-2.5497058553956009E-2</v>
      </c>
      <c r="N52" s="50">
        <f t="shared" ref="N52" si="431">L52/$L$45-1</f>
        <v>-1.8529028666610103E-2</v>
      </c>
      <c r="O52" s="22">
        <f t="shared" ref="O52" si="432">K52/$K$3-1</f>
        <v>3.0967968999709106E-2</v>
      </c>
      <c r="P52" s="34">
        <f t="shared" ref="P52" si="433">L52/$L$3-1</f>
        <v>3.9793493573167193E-2</v>
      </c>
      <c r="Q52" s="4">
        <v>18014.66</v>
      </c>
      <c r="R52">
        <f t="shared" ref="R52" si="434">Q52+C52</f>
        <v>18034.37</v>
      </c>
      <c r="S52" s="25">
        <f t="shared" ref="S52" si="435">R52/R51-1</f>
        <v>-1.1592164073707112E-3</v>
      </c>
      <c r="T52" s="26">
        <f t="shared" ref="T52" si="436">R52/$R$45-1</f>
        <v>-1.9600520143605027E-2</v>
      </c>
      <c r="U52" s="26">
        <f t="shared" ref="U52" si="437">R52/$R$3-1</f>
        <v>3.8915618785587025E-2</v>
      </c>
      <c r="V52" s="2">
        <f t="shared" si="3"/>
        <v>6.0932522078182005E-3</v>
      </c>
      <c r="W52" s="2">
        <f t="shared" si="10"/>
        <v>4.615188118024971E-3</v>
      </c>
      <c r="X52" s="14">
        <f t="shared" si="26"/>
        <v>0</v>
      </c>
      <c r="Y52" s="14">
        <f t="shared" ref="Y52" si="438">MIN(0,(L52/L$3-1))</f>
        <v>0</v>
      </c>
      <c r="Z52" s="45">
        <v>5747.08</v>
      </c>
      <c r="AA52" s="2">
        <f t="shared" si="27"/>
        <v>-2.67246046840941E-3</v>
      </c>
      <c r="AB52" s="9">
        <f t="shared" si="12"/>
        <v>103.43004306675621</v>
      </c>
      <c r="AC52" s="50">
        <f t="shared" si="375"/>
        <v>-2.4895610818808311E-2</v>
      </c>
      <c r="AD52" s="37">
        <f t="shared" si="13"/>
        <v>3.4300430667562054E-2</v>
      </c>
      <c r="AE52" s="14">
        <f t="shared" si="28"/>
        <v>-1.1976348727656739E-3</v>
      </c>
      <c r="AF52">
        <f t="shared" si="14"/>
        <v>103.78163548864489</v>
      </c>
      <c r="AG52" s="14">
        <f t="shared" si="376"/>
        <v>-1.8802358610990111E-2</v>
      </c>
      <c r="AH52" s="14">
        <f t="shared" si="16"/>
        <v>3.7816354886448966E-2</v>
      </c>
      <c r="AI52" s="14">
        <f t="shared" si="5"/>
        <v>3.5159242188869122E-3</v>
      </c>
      <c r="AJ52" s="27">
        <v>30.073699999999999</v>
      </c>
      <c r="AK52" s="2">
        <f t="shared" si="172"/>
        <v>-3.8192719202359005E-3</v>
      </c>
      <c r="AL52" s="9">
        <f t="shared" si="173"/>
        <v>99.53169265799994</v>
      </c>
      <c r="AM52" s="2">
        <f t="shared" si="377"/>
        <v>-2.2200185326678668E-2</v>
      </c>
      <c r="AN52" s="2">
        <f t="shared" si="175"/>
        <v>-4.6830734200006274E-3</v>
      </c>
      <c r="AO52" s="1">
        <f>MIN(0,(AF52/MAX($AF$3:AF51)-1))</f>
        <v>-2.3498844822794629E-2</v>
      </c>
      <c r="AP52" s="1">
        <f>MIN(0,(AB52/MAX($AB$3:AB51)-1))</f>
        <v>-2.4976672378399511E-2</v>
      </c>
    </row>
    <row r="53" spans="1:42" x14ac:dyDescent="0.25">
      <c r="A53" s="13">
        <v>43595</v>
      </c>
      <c r="B53">
        <v>18205.25</v>
      </c>
      <c r="C53">
        <v>19.71</v>
      </c>
      <c r="D53">
        <f t="shared" ref="D53" si="439">B53+C53</f>
        <v>18224.96</v>
      </c>
      <c r="E53" s="14">
        <f t="shared" ref="E53:E58" si="440">B53/D53</f>
        <v>0.99891851614489147</v>
      </c>
      <c r="F53" s="14">
        <f t="shared" ref="F53" si="441">C53/D53</f>
        <v>1.0814838551085983E-3</v>
      </c>
      <c r="G53" s="1">
        <f t="shared" ref="G53" si="442">SUM(E53:F53)</f>
        <v>1</v>
      </c>
      <c r="H53" s="15">
        <v>2881.4</v>
      </c>
      <c r="I53" s="2">
        <f t="shared" ref="I53" si="443">H53/H52-1</f>
        <v>3.7203210344445292E-3</v>
      </c>
      <c r="J53" s="2">
        <f t="shared" ref="J53" si="444">D53/D52-1</f>
        <v>9.4648965773942439E-3</v>
      </c>
      <c r="K53" s="9">
        <f t="shared" ref="K53" si="445">K52*(1+I53)</f>
        <v>103.48035008206173</v>
      </c>
      <c r="L53" s="9">
        <f t="shared" ref="L53" si="446">L52*(1+J53)</f>
        <v>104.96350314516847</v>
      </c>
      <c r="M53" s="50">
        <f t="shared" ref="M53" si="447">K53/$K$45-1</f>
        <v>-2.1871594762766233E-2</v>
      </c>
      <c r="N53" s="50">
        <f t="shared" ref="N53" si="448">L53/$L$45-1</f>
        <v>-9.239507429224858E-3</v>
      </c>
      <c r="O53" s="22">
        <f t="shared" ref="O53" si="449">K53/$K$3-1</f>
        <v>3.4803500820617339E-2</v>
      </c>
      <c r="P53" s="34">
        <f t="shared" ref="P53" si="450">L53/$L$3-1</f>
        <v>4.9635031451684686E-2</v>
      </c>
      <c r="Q53" s="4">
        <v>18205.25</v>
      </c>
      <c r="R53">
        <f t="shared" ref="R53:R55" si="451">Q53+C53</f>
        <v>18224.96</v>
      </c>
      <c r="S53" s="25">
        <f t="shared" ref="S53:S55" si="452">R53/R52-1</f>
        <v>1.0568154030332177E-2</v>
      </c>
      <c r="T53" s="26">
        <f t="shared" ref="T53:T55" si="453">R53/$R$45-1</f>
        <v>-9.2395074292251911E-3</v>
      </c>
      <c r="U53" s="26">
        <f t="shared" ref="U53:U55" si="454">R53/$R$3-1</f>
        <v>4.9895039069430824E-2</v>
      </c>
      <c r="V53" s="2">
        <f t="shared" si="3"/>
        <v>1.1377769661845116E-2</v>
      </c>
      <c r="W53" s="2">
        <f t="shared" si="10"/>
        <v>1.1390515530289802E-2</v>
      </c>
      <c r="X53" s="14">
        <f t="shared" si="26"/>
        <v>0</v>
      </c>
      <c r="Y53" s="14">
        <f t="shared" ref="Y53" si="455">MIN(0,(L53/L$3-1))</f>
        <v>0</v>
      </c>
      <c r="Z53" s="45">
        <v>5770.44</v>
      </c>
      <c r="AA53" s="2">
        <f t="shared" si="27"/>
        <v>4.0646728425564049E-3</v>
      </c>
      <c r="AB53" s="9">
        <f t="shared" si="12"/>
        <v>103.85045235391409</v>
      </c>
      <c r="AC53" s="50">
        <f t="shared" si="375"/>
        <v>-2.0932130489445977E-2</v>
      </c>
      <c r="AD53" s="37">
        <f t="shared" si="13"/>
        <v>3.8504523539141022E-2</v>
      </c>
      <c r="AE53" s="14">
        <f t="shared" si="28"/>
        <v>9.4252140377117048E-3</v>
      </c>
      <c r="AF53">
        <f t="shared" si="14"/>
        <v>104.75979961630915</v>
      </c>
      <c r="AG53" s="14">
        <f t="shared" si="376"/>
        <v>-9.5543608276008607E-3</v>
      </c>
      <c r="AH53" s="14">
        <f t="shared" si="16"/>
        <v>4.7597996163091461E-2</v>
      </c>
      <c r="AI53" s="14">
        <f t="shared" si="5"/>
        <v>9.0934726239504382E-3</v>
      </c>
      <c r="AJ53" s="27">
        <v>30.076599999999999</v>
      </c>
      <c r="AK53" s="2">
        <f t="shared" si="172"/>
        <v>9.6429770862993536E-5</v>
      </c>
      <c r="AL53" s="9">
        <f t="shared" si="173"/>
        <v>99.541290476316561</v>
      </c>
      <c r="AM53" s="2">
        <f t="shared" si="377"/>
        <v>-2.2105896314599804E-2</v>
      </c>
      <c r="AN53" s="2">
        <f t="shared" si="175"/>
        <v>-4.5870952368344264E-3</v>
      </c>
      <c r="AO53" s="1">
        <f>MIN(0,(AF53/MAX($AF$3:AF52)-1))</f>
        <v>-1.4295112427176737E-2</v>
      </c>
      <c r="AP53" s="1">
        <f>MIN(0,(AB53/MAX($AB$3:AB52)-1))</f>
        <v>-2.1013521537757041E-2</v>
      </c>
    </row>
    <row r="54" spans="1:42" x14ac:dyDescent="0.25">
      <c r="A54" s="13">
        <v>43598</v>
      </c>
      <c r="B54">
        <v>18153.740000000002</v>
      </c>
      <c r="C54">
        <v>19.71</v>
      </c>
      <c r="D54">
        <f t="shared" ref="D54:D56" si="456">B54+C54</f>
        <v>18173.45</v>
      </c>
      <c r="E54" s="14">
        <f t="shared" si="440"/>
        <v>0.99891545083624744</v>
      </c>
      <c r="F54" s="14">
        <f t="shared" ref="F54:F56" si="457">C54/D54</f>
        <v>1.0845491637526171E-3</v>
      </c>
      <c r="G54" s="1">
        <f t="shared" ref="G54:G55" si="458">SUM(E54:F54)</f>
        <v>1</v>
      </c>
      <c r="H54" s="15">
        <v>2811.87</v>
      </c>
      <c r="I54" s="2">
        <f t="shared" ref="I54" si="459">H54/H53-1</f>
        <v>-2.4130630943291487E-2</v>
      </c>
      <c r="J54" s="2">
        <f t="shared" ref="J54" si="460">D54/D53-1</f>
        <v>-2.8263436517829144E-3</v>
      </c>
      <c r="K54" s="9">
        <f t="shared" ref="K54" si="461">K53*(1+I54)</f>
        <v>100.9833039443489</v>
      </c>
      <c r="L54" s="9">
        <f t="shared" ref="L54" si="462">L53*(1+J54)</f>
        <v>104.66684021438523</v>
      </c>
      <c r="M54" s="50">
        <f t="shared" ref="M54" si="463">K54/$K$45-1</f>
        <v>-4.5474450324696103E-2</v>
      </c>
      <c r="N54" s="50">
        <f t="shared" ref="N54" si="464">L54/$L$45-1</f>
        <v>-1.2039737057839561E-2</v>
      </c>
      <c r="O54" s="22">
        <f t="shared" ref="O54" si="465">K54/$K$3-1</f>
        <v>9.8330394434891222E-3</v>
      </c>
      <c r="P54" s="34">
        <f t="shared" ref="P54" si="466">L54/$L$3-1</f>
        <v>4.6668402143852372E-2</v>
      </c>
      <c r="Q54" s="4">
        <v>18153.739999999998</v>
      </c>
      <c r="R54">
        <f t="shared" si="451"/>
        <v>18173.449999999997</v>
      </c>
      <c r="S54" s="25">
        <f t="shared" si="452"/>
        <v>-2.8263436517831364E-3</v>
      </c>
      <c r="T54" s="26">
        <f t="shared" si="453"/>
        <v>-1.2039737057840116E-2</v>
      </c>
      <c r="U54" s="26">
        <f t="shared" si="454"/>
        <v>4.6927674890718363E-2</v>
      </c>
      <c r="V54" s="2">
        <f t="shared" si="3"/>
        <v>3.2128281920777657E-2</v>
      </c>
      <c r="W54" s="2">
        <f t="shared" si="10"/>
        <v>3.3444342787178005E-2</v>
      </c>
      <c r="X54" s="14">
        <f t="shared" si="26"/>
        <v>0</v>
      </c>
      <c r="Y54" s="14">
        <f t="shared" ref="Y54" si="467">MIN(0,(L54/L$3-1))</f>
        <v>0</v>
      </c>
      <c r="Z54" s="45">
        <v>5631.41</v>
      </c>
      <c r="AA54" s="2">
        <f t="shared" si="27"/>
        <v>-2.4093483339225341E-2</v>
      </c>
      <c r="AB54" s="9">
        <f t="shared" si="12"/>
        <v>101.34833321035404</v>
      </c>
      <c r="AC54" s="50">
        <f t="shared" si="375"/>
        <v>-4.452128589146942E-2</v>
      </c>
      <c r="AD54" s="37">
        <f t="shared" si="13"/>
        <v>1.3483332103540357E-2</v>
      </c>
      <c r="AE54" s="14">
        <f t="shared" si="28"/>
        <v>-2.866026191465454E-3</v>
      </c>
      <c r="AF54">
        <f t="shared" si="14"/>
        <v>104.45955528679613</v>
      </c>
      <c r="AG54" s="14">
        <f t="shared" si="376"/>
        <v>-1.2393003970691763E-2</v>
      </c>
      <c r="AH54" s="14">
        <f t="shared" si="16"/>
        <v>4.4595552867961352E-2</v>
      </c>
      <c r="AI54" s="14">
        <f t="shared" si="5"/>
        <v>3.1112220764420995E-2</v>
      </c>
      <c r="AJ54" s="27">
        <v>29.268699999999999</v>
      </c>
      <c r="AK54" s="2">
        <f t="shared" si="172"/>
        <v>-2.6861413856619443E-2</v>
      </c>
      <c r="AL54" s="9">
        <f t="shared" si="173"/>
        <v>96.867470677010246</v>
      </c>
      <c r="AM54" s="2">
        <f t="shared" si="377"/>
        <v>-4.8373514541641294E-2</v>
      </c>
      <c r="AN54" s="2">
        <f t="shared" si="175"/>
        <v>-3.1325293229897522E-2</v>
      </c>
      <c r="AO54" s="1">
        <f>MIN(0,(AF54/MAX($AF$3:AF53)-1))</f>
        <v>-1.7120168452015916E-2</v>
      </c>
      <c r="AP54" s="1">
        <f>MIN(0,(AB54/MAX($AB$3:AB53)-1))</f>
        <v>-4.4600715945914082E-2</v>
      </c>
    </row>
    <row r="55" spans="1:42" x14ac:dyDescent="0.25">
      <c r="A55" s="13">
        <v>43599</v>
      </c>
      <c r="B55">
        <v>18161.379999999997</v>
      </c>
      <c r="C55">
        <v>19.71</v>
      </c>
      <c r="D55">
        <f t="shared" si="456"/>
        <v>18181.089999999997</v>
      </c>
      <c r="E55" s="14">
        <f t="shared" si="440"/>
        <v>0.99891590658205864</v>
      </c>
      <c r="F55" s="14">
        <f t="shared" si="457"/>
        <v>1.0840934179413889E-3</v>
      </c>
      <c r="G55" s="1">
        <f t="shared" si="458"/>
        <v>1</v>
      </c>
      <c r="H55" s="15">
        <v>2834.41</v>
      </c>
      <c r="I55" s="2">
        <f t="shared" ref="I55" si="468">H55/H54-1</f>
        <v>8.016017810211773E-3</v>
      </c>
      <c r="J55" s="2">
        <f t="shared" ref="J55" si="469">D55/D54-1</f>
        <v>4.2039348610178884E-4</v>
      </c>
      <c r="K55" s="9">
        <f t="shared" ref="K55" si="470">K54*(1+I55)</f>
        <v>101.79278790730083</v>
      </c>
      <c r="L55" s="9">
        <f t="shared" ref="L55" si="471">L54*(1+J55)</f>
        <v>104.71084147222221</v>
      </c>
      <c r="M55" s="50">
        <f t="shared" ref="M55" si="472">K55/$K$45-1</f>
        <v>-3.7822956518196671E-2</v>
      </c>
      <c r="N55" s="50">
        <f t="shared" ref="N55" si="473">L55/$L$45-1</f>
        <v>-1.1624404998771376E-2</v>
      </c>
      <c r="O55" s="22">
        <f t="shared" ref="O55" si="474">K55/$K$3-1</f>
        <v>1.7927879073008413E-2</v>
      </c>
      <c r="P55" s="34">
        <f t="shared" ref="P55" si="475">L55/$L$3-1</f>
        <v>4.7108414722222047E-2</v>
      </c>
      <c r="Q55" s="4">
        <v>18161.379999999997</v>
      </c>
      <c r="R55">
        <f t="shared" si="451"/>
        <v>18181.089999999997</v>
      </c>
      <c r="S55" s="25">
        <f t="shared" si="452"/>
        <v>4.2039348610201088E-4</v>
      </c>
      <c r="T55" s="26">
        <f t="shared" si="453"/>
        <v>-1.1624404998771709E-2</v>
      </c>
      <c r="U55" s="26">
        <f t="shared" si="454"/>
        <v>4.7367796465662249E-2</v>
      </c>
      <c r="V55" s="2">
        <f t="shared" si="3"/>
        <v>2.4735106723423494E-2</v>
      </c>
      <c r="W55" s="2">
        <f t="shared" si="10"/>
        <v>2.5643650467019219E-2</v>
      </c>
      <c r="X55" s="14">
        <f t="shared" si="26"/>
        <v>0</v>
      </c>
      <c r="Y55" s="14">
        <f t="shared" ref="Y55" si="476">MIN(0,(L55/L$3-1))</f>
        <v>0</v>
      </c>
      <c r="Z55" s="45">
        <v>5677.2</v>
      </c>
      <c r="AA55" s="2">
        <f t="shared" si="27"/>
        <v>8.1311785147946125E-3</v>
      </c>
      <c r="AB55" s="9">
        <f t="shared" si="12"/>
        <v>102.17241459986431</v>
      </c>
      <c r="AC55" s="50">
        <f t="shared" si="375"/>
        <v>-3.6752117899966574E-2</v>
      </c>
      <c r="AD55" s="37">
        <f t="shared" si="13"/>
        <v>2.172414599864303E-2</v>
      </c>
      <c r="AE55" s="14">
        <f t="shared" si="28"/>
        <v>3.8071094641924916E-4</v>
      </c>
      <c r="AF55">
        <f t="shared" si="14"/>
        <v>104.49932418295191</v>
      </c>
      <c r="AG55" s="14">
        <f t="shared" si="376"/>
        <v>-1.201701117654308E-2</v>
      </c>
      <c r="AH55" s="14">
        <f t="shared" si="16"/>
        <v>4.4993241829519137E-2</v>
      </c>
      <c r="AI55" s="14">
        <f t="shared" si="5"/>
        <v>2.3269095830876108E-2</v>
      </c>
      <c r="AJ55" s="27">
        <v>29.599</v>
      </c>
      <c r="AK55" s="2">
        <f t="shared" si="172"/>
        <v>1.1285092949123054E-2</v>
      </c>
      <c r="AL55" s="9">
        <f t="shared" si="173"/>
        <v>97.96062908734676</v>
      </c>
      <c r="AM55" s="2">
        <f t="shared" si="377"/>
        <v>-3.7634321200396448E-2</v>
      </c>
      <c r="AN55" s="2">
        <f t="shared" si="175"/>
        <v>-2.0393709126532378E-2</v>
      </c>
      <c r="AO55" s="1">
        <f>MIN(0,(AF55/MAX($AF$3:AF54)-1))</f>
        <v>-1.674597534113087E-2</v>
      </c>
      <c r="AP55" s="1">
        <f>MIN(0,(AB55/MAX($AB$3:AB54)-1))</f>
        <v>-3.6832193814363312E-2</v>
      </c>
    </row>
    <row r="56" spans="1:42" x14ac:dyDescent="0.25">
      <c r="A56" s="13">
        <v>43600</v>
      </c>
      <c r="B56">
        <v>18179.3</v>
      </c>
      <c r="C56">
        <v>19.71</v>
      </c>
      <c r="D56">
        <f t="shared" si="456"/>
        <v>18199.009999999998</v>
      </c>
      <c r="E56" s="14">
        <f t="shared" si="440"/>
        <v>0.99891697405518221</v>
      </c>
      <c r="F56" s="14">
        <f t="shared" si="457"/>
        <v>1.0830259448178776E-3</v>
      </c>
      <c r="G56" s="1">
        <f t="shared" ref="G56" si="477">SUM(E56:F56)</f>
        <v>1</v>
      </c>
      <c r="H56" s="15">
        <v>2850.96</v>
      </c>
      <c r="I56" s="2">
        <f t="shared" ref="I56" si="478">H56/H55-1</f>
        <v>5.8389576666748599E-3</v>
      </c>
      <c r="J56" s="2">
        <f t="shared" ref="J56" si="479">D56/D55-1</f>
        <v>9.856394748610775E-4</v>
      </c>
      <c r="K56" s="9">
        <f t="shared" ref="K56" si="480">K55*(1+I56)</f>
        <v>102.38715168666438</v>
      </c>
      <c r="L56" s="9">
        <f t="shared" ref="L56" si="481">L55*(1+J56)</f>
        <v>104.81404861102315</v>
      </c>
      <c r="M56" s="50">
        <f t="shared" ref="M56" si="482">K56/$K$45-1</f>
        <v>-3.2204845493460033E-2</v>
      </c>
      <c r="N56" s="50">
        <f t="shared" ref="N56" si="483">L56/$L$45-1</f>
        <v>-1.0650222996348879E-2</v>
      </c>
      <c r="O56" s="22">
        <f t="shared" ref="O56" si="484">K56/$K$3-1</f>
        <v>2.3871516866643905E-2</v>
      </c>
      <c r="P56" s="34">
        <f t="shared" ref="P56" si="485">L56/$L$3-1</f>
        <v>4.8140486110231473E-2</v>
      </c>
      <c r="Q56" s="4">
        <v>18179.300000000003</v>
      </c>
      <c r="R56">
        <f t="shared" ref="R56" si="486">Q56+C56</f>
        <v>18199.010000000002</v>
      </c>
      <c r="S56" s="25">
        <f t="shared" ref="S56" si="487">R56/R55-1</f>
        <v>9.8563947486129955E-4</v>
      </c>
      <c r="T56" s="26">
        <f t="shared" ref="T56" si="488">R56/$R$45-1</f>
        <v>-1.065022299634899E-2</v>
      </c>
      <c r="U56" s="26">
        <f t="shared" ref="U56" si="489">R56/$R$3-1</f>
        <v>4.8400123510557336E-2</v>
      </c>
      <c r="V56" s="2">
        <f t="shared" si="3"/>
        <v>1.9851727740481384E-2</v>
      </c>
      <c r="W56" s="2">
        <f t="shared" si="10"/>
        <v>2.0504815501364293E-2</v>
      </c>
      <c r="X56" s="14">
        <f t="shared" si="26"/>
        <v>0</v>
      </c>
      <c r="Y56" s="14">
        <f t="shared" ref="Y56" si="490">MIN(0,(L56/L$3-1))</f>
        <v>0</v>
      </c>
      <c r="Z56" s="45">
        <v>5711.49</v>
      </c>
      <c r="AA56" s="2">
        <f t="shared" si="27"/>
        <v>6.0399492707672309E-3</v>
      </c>
      <c r="AB56" s="9">
        <f t="shared" si="12"/>
        <v>102.78953080091929</v>
      </c>
      <c r="AC56" s="50">
        <f t="shared" si="375"/>
        <v>-3.0934149556908319E-2</v>
      </c>
      <c r="AD56" s="37">
        <f t="shared" si="13"/>
        <v>2.7895308009193043E-2</v>
      </c>
      <c r="AE56" s="14">
        <f t="shared" si="28"/>
        <v>9.4595693517853787E-4</v>
      </c>
      <c r="AF56">
        <f t="shared" si="14"/>
        <v>104.59817604338426</v>
      </c>
      <c r="AG56" s="14">
        <f t="shared" si="376"/>
        <v>-1.1082421816426935E-2</v>
      </c>
      <c r="AH56" s="14">
        <f t="shared" si="16"/>
        <v>4.5981760433842611E-2</v>
      </c>
      <c r="AI56" s="14">
        <f t="shared" si="5"/>
        <v>1.8086452424649568E-2</v>
      </c>
      <c r="AJ56" s="27">
        <v>29.7624</v>
      </c>
      <c r="AK56" s="2">
        <f t="shared" si="172"/>
        <v>5.5204567721882647E-3</v>
      </c>
      <c r="AL56" s="9">
        <f t="shared" si="173"/>
        <v>98.501416505599821</v>
      </c>
      <c r="AM56" s="2">
        <f t="shared" si="377"/>
        <v>-3.2321623071545624E-2</v>
      </c>
      <c r="AN56" s="2">
        <f t="shared" si="175"/>
        <v>-1.4985834944001741E-2</v>
      </c>
      <c r="AO56" s="1">
        <f>MIN(0,(AF56/MAX($AF$3:AF55)-1))</f>
        <v>-1.5815859377462438E-2</v>
      </c>
      <c r="AP56" s="1">
        <f>MIN(0,(AB56/MAX($AB$3:AB55)-1))</f>
        <v>-3.1014709125765871E-2</v>
      </c>
    </row>
    <row r="57" spans="1:42" x14ac:dyDescent="0.25">
      <c r="A57" s="13">
        <v>43601</v>
      </c>
      <c r="B57">
        <v>18300.95</v>
      </c>
      <c r="C57">
        <v>19.71</v>
      </c>
      <c r="D57">
        <f t="shared" ref="D57:D58" si="491">B57+C57</f>
        <v>18320.66</v>
      </c>
      <c r="E57" s="14">
        <f t="shared" si="440"/>
        <v>0.99892416539578821</v>
      </c>
      <c r="F57" s="14">
        <f t="shared" ref="F57:F58" si="492">C57/D57</f>
        <v>1.0758346042118571E-3</v>
      </c>
      <c r="G57" s="1">
        <f t="shared" ref="G57:G58" si="493">SUM(E57:F57)</f>
        <v>1</v>
      </c>
      <c r="H57" s="15">
        <v>2876.32</v>
      </c>
      <c r="I57" s="2">
        <f t="shared" ref="I57" si="494">H57/H56-1</f>
        <v>8.895249319527565E-3</v>
      </c>
      <c r="J57" s="2">
        <f t="shared" ref="J57" si="495">D57/D56-1</f>
        <v>6.6844295376506935E-3</v>
      </c>
      <c r="K57" s="9">
        <f t="shared" ref="K57" si="496">K56*(1+I57)</f>
        <v>103.29791092803355</v>
      </c>
      <c r="L57" s="9">
        <f t="shared" ref="L57" si="497">L56*(1+J57)</f>
        <v>105.51467073351944</v>
      </c>
      <c r="M57" s="50">
        <f t="shared" ref="M57" si="498">K57/$K$45-1</f>
        <v>-2.3596066303893659E-2</v>
      </c>
      <c r="N57" s="50">
        <f t="shared" ref="N57" si="499">L57/$L$45-1</f>
        <v>-4.0369841238774296E-3</v>
      </c>
      <c r="O57" s="22">
        <f t="shared" ref="O57" si="500">K57/$K$3-1</f>
        <v>3.2979109280335539E-2</v>
      </c>
      <c r="P57" s="34">
        <f t="shared" ref="P57" si="501">L57/$L$3-1</f>
        <v>5.5146707335194334E-2</v>
      </c>
      <c r="Q57" s="4">
        <v>18300.95</v>
      </c>
      <c r="R57">
        <f t="shared" ref="R57:R58" si="502">Q57+C57</f>
        <v>18320.66</v>
      </c>
      <c r="S57" s="25">
        <f t="shared" ref="S57:S58" si="503">R57/R56-1</f>
        <v>6.6844295376504714E-3</v>
      </c>
      <c r="T57" s="26">
        <f t="shared" ref="T57:T58" si="504">R57/$R$45-1</f>
        <v>-4.0369841238777626E-3</v>
      </c>
      <c r="U57" s="26">
        <f t="shared" ref="U57:U58" si="505">R57/$R$3-1</f>
        <v>5.5408080263427806E-2</v>
      </c>
      <c r="V57" s="2">
        <f t="shared" si="3"/>
        <v>1.7521971061753794E-2</v>
      </c>
      <c r="W57" s="2">
        <f t="shared" si="10"/>
        <v>1.8071560266091247E-2</v>
      </c>
      <c r="X57" s="14">
        <f t="shared" si="26"/>
        <v>0</v>
      </c>
      <c r="Y57" s="14">
        <f t="shared" ref="Y57" si="506">MIN(0,(L57/L$3-1))</f>
        <v>0</v>
      </c>
      <c r="Z57" s="45">
        <v>5763.95</v>
      </c>
      <c r="AA57" s="2">
        <f t="shared" si="27"/>
        <v>9.1849937581962582E-3</v>
      </c>
      <c r="AB57" s="9">
        <f t="shared" si="12"/>
        <v>103.73365199973367</v>
      </c>
      <c r="AC57" s="50">
        <f t="shared" si="375"/>
        <v>-2.2033285769307409E-2</v>
      </c>
      <c r="AD57" s="37">
        <f t="shared" si="13"/>
        <v>3.7336519997336559E-2</v>
      </c>
      <c r="AE57" s="14">
        <f t="shared" si="28"/>
        <v>6.6447469979681534E-3</v>
      </c>
      <c r="AF57">
        <f t="shared" si="14"/>
        <v>105.29320445964149</v>
      </c>
      <c r="AG57" s="14">
        <f t="shared" si="376"/>
        <v>-4.5113147075536153E-3</v>
      </c>
      <c r="AH57" s="14">
        <f t="shared" si="16"/>
        <v>5.2932044596414762E-2</v>
      </c>
      <c r="AI57" s="14">
        <f t="shared" si="5"/>
        <v>1.5595524599078203E-2</v>
      </c>
      <c r="AJ57" s="27">
        <v>29.987500000000001</v>
      </c>
      <c r="AK57" s="2">
        <f t="shared" si="172"/>
        <v>7.563234147783815E-3</v>
      </c>
      <c r="AL57" s="9">
        <f t="shared" si="173"/>
        <v>99.246405782520043</v>
      </c>
      <c r="AM57" s="2">
        <f t="shared" si="377"/>
        <v>-2.5002844927088375E-2</v>
      </c>
      <c r="AN57" s="2">
        <f t="shared" si="175"/>
        <v>-7.5359421747995814E-3</v>
      </c>
      <c r="AO57" s="1">
        <f>MIN(0,(AF57/MAX($AF$3:AF56)-1))</f>
        <v>-9.2762047636129052E-3</v>
      </c>
      <c r="AP57" s="1">
        <f>MIN(0,(AB57/MAX($AB$3:AB56)-1))</f>
        <v>-2.2114585277302035E-2</v>
      </c>
    </row>
    <row r="58" spans="1:42" x14ac:dyDescent="0.25">
      <c r="A58" s="13">
        <v>43602</v>
      </c>
      <c r="B58">
        <v>18298.54</v>
      </c>
      <c r="C58">
        <v>19.71</v>
      </c>
      <c r="D58">
        <f t="shared" si="491"/>
        <v>18318.25</v>
      </c>
      <c r="E58" s="14">
        <f t="shared" si="440"/>
        <v>0.99892402385599066</v>
      </c>
      <c r="F58" s="14">
        <f t="shared" si="492"/>
        <v>1.0759761440093897E-3</v>
      </c>
      <c r="G58" s="1">
        <f t="shared" si="493"/>
        <v>1</v>
      </c>
      <c r="H58" s="15">
        <v>2859.53</v>
      </c>
      <c r="I58" s="2">
        <f t="shared" ref="I58" si="507">H58/H57-1</f>
        <v>-5.8373199087723426E-3</v>
      </c>
      <c r="J58" s="2">
        <f t="shared" ref="J58" si="508">D58/D57-1</f>
        <v>-1.3154547925675608E-4</v>
      </c>
      <c r="K58" s="9">
        <f t="shared" ref="K58" si="509">K57*(1+I58)</f>
        <v>102.69492797603874</v>
      </c>
      <c r="L58" s="9">
        <f t="shared" ref="L58" si="510">L57*(1+J58)</f>
        <v>105.50079075558918</v>
      </c>
      <c r="M58" s="50">
        <f t="shared" ref="M58" si="511">K58/$K$45-1</f>
        <v>-2.9295648425061604E-2</v>
      </c>
      <c r="N58" s="50">
        <f t="shared" ref="N58" si="512">L58/$L$45-1</f>
        <v>-4.1679985561228206E-3</v>
      </c>
      <c r="O58" s="22">
        <f t="shared" ref="O58" si="513">K58/$K$3-1</f>
        <v>2.6949279760387412E-2</v>
      </c>
      <c r="P58" s="34">
        <f t="shared" ref="P58" si="514">L58/$L$3-1</f>
        <v>5.50079075558918E-2</v>
      </c>
      <c r="Q58" s="4">
        <v>18298.54</v>
      </c>
      <c r="R58">
        <f t="shared" si="502"/>
        <v>18318.25</v>
      </c>
      <c r="S58" s="25">
        <f t="shared" si="503"/>
        <v>-1.3154547925675608E-4</v>
      </c>
      <c r="T58" s="26">
        <f t="shared" si="504"/>
        <v>-4.1679985561231536E-3</v>
      </c>
      <c r="U58" s="26">
        <f t="shared" si="505"/>
        <v>5.5269246101697922E-2</v>
      </c>
      <c r="V58" s="2">
        <f t="shared" si="3"/>
        <v>2.2960790321736591E-2</v>
      </c>
      <c r="W58" s="2">
        <f t="shared" si="10"/>
        <v>2.3882525348128514E-2</v>
      </c>
      <c r="X58" s="14">
        <f t="shared" si="26"/>
        <v>0</v>
      </c>
      <c r="Y58" s="14">
        <f t="shared" ref="Y58" si="515">MIN(0,(L58/L$3-1))</f>
        <v>0</v>
      </c>
      <c r="Z58" s="45">
        <v>5730.89</v>
      </c>
      <c r="AA58" s="2">
        <f t="shared" si="27"/>
        <v>-5.7356500316622094E-3</v>
      </c>
      <c r="AB58" s="9">
        <f t="shared" si="12"/>
        <v>103.13867207535695</v>
      </c>
      <c r="AC58" s="50">
        <f t="shared" si="375"/>
        <v>-2.7642560584749343E-2</v>
      </c>
      <c r="AD58" s="37">
        <f t="shared" si="13"/>
        <v>3.1386720753569408E-2</v>
      </c>
      <c r="AE58" s="14">
        <f t="shared" si="28"/>
        <v>-1.7122801893929576E-4</v>
      </c>
      <c r="AF58">
        <f t="shared" si="14"/>
        <v>105.27517531283409</v>
      </c>
      <c r="AG58" s="14">
        <f t="shared" si="376"/>
        <v>-4.6817702630127522E-3</v>
      </c>
      <c r="AH58" s="14">
        <f t="shared" si="16"/>
        <v>5.2751753128341017E-2</v>
      </c>
      <c r="AI58" s="14">
        <f t="shared" si="5"/>
        <v>2.1365032374771609E-2</v>
      </c>
      <c r="AJ58" s="27">
        <v>29.835699999999999</v>
      </c>
      <c r="AK58" s="2">
        <f t="shared" si="172"/>
        <v>-5.0621092121717615E-3</v>
      </c>
      <c r="AL58" s="9">
        <f t="shared" si="173"/>
        <v>98.744009637533409</v>
      </c>
      <c r="AM58" s="2">
        <f t="shared" si="377"/>
        <v>-2.9938387007624301E-2</v>
      </c>
      <c r="AN58" s="2">
        <f t="shared" si="175"/>
        <v>-1.2559903624665858E-2</v>
      </c>
      <c r="AO58" s="1">
        <f>MIN(0,(AF58/MAX($AF$3:AF57)-1))</f>
        <v>-9.4458444363872962E-3</v>
      </c>
      <c r="AP58" s="1">
        <f>MIN(0,(AB58/MAX($AB$3:AB57)-1))</f>
        <v>-2.7723393787218331E-2</v>
      </c>
    </row>
    <row r="59" spans="1:42" x14ac:dyDescent="0.25">
      <c r="A59" s="13">
        <v>43605</v>
      </c>
      <c r="B59">
        <v>18311.84</v>
      </c>
      <c r="C59">
        <v>19.71</v>
      </c>
      <c r="D59">
        <f t="shared" ref="D59" si="516">B59+C59</f>
        <v>18331.55</v>
      </c>
      <c r="E59" s="14">
        <f t="shared" ref="E59" si="517">B59/D59</f>
        <v>0.99892480450371091</v>
      </c>
      <c r="F59" s="14">
        <f t="shared" ref="F59" si="518">C59/D59</f>
        <v>1.0751954962891846E-3</v>
      </c>
      <c r="G59" s="1">
        <f t="shared" ref="G59" si="519">SUM(E59:F59)</f>
        <v>1</v>
      </c>
      <c r="H59" s="15">
        <v>2840.23</v>
      </c>
      <c r="I59" s="2">
        <f t="shared" ref="I59" si="520">H59/H58-1</f>
        <v>-6.749360908960611E-3</v>
      </c>
      <c r="J59" s="2">
        <f t="shared" ref="J59" si="521">D59/D58-1</f>
        <v>7.2605188814423016E-4</v>
      </c>
      <c r="K59" s="9">
        <f t="shared" ref="K59" si="522">K58*(1+I59)</f>
        <v>102.00180284360874</v>
      </c>
      <c r="L59" s="9">
        <f t="shared" ref="L59" si="523">L58*(1+J59)</f>
        <v>105.57738980391798</v>
      </c>
      <c r="M59" s="50">
        <f t="shared" ref="M59" si="524">K59/$K$45-1</f>
        <v>-3.5847282429739447E-2</v>
      </c>
      <c r="N59" s="50">
        <f t="shared" ref="N59" si="525">L59/$L$45-1</f>
        <v>-3.4449728512001565E-3</v>
      </c>
      <c r="O59" s="22">
        <f t="shared" ref="O59" si="526">K59/$K$3-1</f>
        <v>2.0018028436087354E-2</v>
      </c>
      <c r="P59" s="34">
        <f t="shared" ref="P59" si="527">L59/$L$3-1</f>
        <v>5.5773898039179759E-2</v>
      </c>
      <c r="Q59" s="4">
        <v>18311.840000000004</v>
      </c>
      <c r="R59">
        <f t="shared" ref="R59" si="528">Q59+C59</f>
        <v>18331.550000000003</v>
      </c>
      <c r="S59" s="25">
        <f t="shared" ref="S59" si="529">R59/R58-1</f>
        <v>7.2605188814445221E-4</v>
      </c>
      <c r="T59" s="26">
        <f t="shared" ref="T59" si="530">R59/$R$45-1</f>
        <v>-3.4449728512001565E-3</v>
      </c>
      <c r="U59" s="26">
        <f t="shared" ref="U59" si="531">R59/$R$3-1</f>
        <v>5.6035426330331095E-2</v>
      </c>
      <c r="V59" s="2">
        <f t="shared" si="3"/>
        <v>3.0191493588635265E-2</v>
      </c>
      <c r="W59" s="2">
        <f t="shared" si="10"/>
        <v>3.1593737422405344E-2</v>
      </c>
      <c r="X59" s="14">
        <f t="shared" si="26"/>
        <v>0</v>
      </c>
      <c r="Y59" s="14">
        <f t="shared" ref="Y59" si="532">MIN(0,(L59/L$3-1))</f>
        <v>0</v>
      </c>
      <c r="Z59" s="45">
        <v>5692.3</v>
      </c>
      <c r="AA59" s="2">
        <f t="shared" si="27"/>
        <v>-6.7336835988826005E-3</v>
      </c>
      <c r="AB59" s="9">
        <f t="shared" si="12"/>
        <v>102.44416889079258</v>
      </c>
      <c r="AC59" s="50">
        <f t="shared" si="375"/>
        <v>-3.4190107926791335E-2</v>
      </c>
      <c r="AD59" s="37">
        <f t="shared" si="13"/>
        <v>2.4441688907925752E-2</v>
      </c>
      <c r="AE59" s="14">
        <f t="shared" si="28"/>
        <v>6.8636934846169053E-4</v>
      </c>
      <c r="AF59">
        <f t="shared" si="14"/>
        <v>105.34743296632276</v>
      </c>
      <c r="AG59" s="14">
        <f t="shared" si="376"/>
        <v>-3.9986143381560701E-3</v>
      </c>
      <c r="AH59" s="14">
        <f t="shared" si="16"/>
        <v>5.3474329663227627E-2</v>
      </c>
      <c r="AI59" s="14">
        <f t="shared" si="5"/>
        <v>2.9032640755301875E-2</v>
      </c>
      <c r="AJ59" s="27">
        <v>29.575199999999999</v>
      </c>
      <c r="AK59" s="2">
        <f t="shared" si="172"/>
        <v>-8.7311509366295725E-3</v>
      </c>
      <c r="AL59" s="9">
        <f t="shared" si="173"/>
        <v>97.881860785300105</v>
      </c>
      <c r="AM59" s="2">
        <f t="shared" si="377"/>
        <v>-3.8408141368491022E-2</v>
      </c>
      <c r="AN59" s="2">
        <f t="shared" si="175"/>
        <v>-2.118139214699899E-2</v>
      </c>
      <c r="AO59" s="1">
        <f>MIN(0,(AF59/MAX($AF$3:AF58)-1))</f>
        <v>-8.7659584260170176E-3</v>
      </c>
      <c r="AP59" s="1">
        <f>MIN(0,(AB59/MAX($AB$3:AB58)-1))</f>
        <v>-3.4270396824050642E-2</v>
      </c>
    </row>
    <row r="60" spans="1:42" x14ac:dyDescent="0.25">
      <c r="A60" s="13">
        <v>43606</v>
      </c>
      <c r="B60">
        <v>18419.61</v>
      </c>
      <c r="C60">
        <v>19.71</v>
      </c>
      <c r="D60">
        <f t="shared" ref="D60" si="533">B60+C60</f>
        <v>18439.32</v>
      </c>
      <c r="E60" s="14">
        <f t="shared" ref="E60" si="534">B60/D60</f>
        <v>0.99893108856508817</v>
      </c>
      <c r="F60" s="14">
        <f t="shared" ref="F60" si="535">C60/D60</f>
        <v>1.0689114349119165E-3</v>
      </c>
      <c r="G60" s="1">
        <f t="shared" ref="G60" si="536">SUM(E60:F60)</f>
        <v>1</v>
      </c>
      <c r="H60" s="15">
        <v>2864.36</v>
      </c>
      <c r="I60" s="2">
        <f t="shared" ref="I60" si="537">H60/H59-1</f>
        <v>8.4957908338409993E-3</v>
      </c>
      <c r="J60" s="2">
        <f t="shared" ref="J60" si="538">D60/D59-1</f>
        <v>5.8789354964527973E-3</v>
      </c>
      <c r="K60" s="9">
        <f t="shared" ref="K60" si="539">K59*(1+I60)</f>
        <v>102.86838882524273</v>
      </c>
      <c r="L60" s="9">
        <f t="shared" ref="L60" si="540">L59*(1+J60)</f>
        <v>106.19807246845907</v>
      </c>
      <c r="M60" s="50">
        <f t="shared" ref="M60" si="541">K60/$K$45-1</f>
        <v>-2.7656042609383147E-2</v>
      </c>
      <c r="N60" s="50">
        <f t="shared" ref="N60" si="542">L60/$L$45-1</f>
        <v>2.4137098720735661E-3</v>
      </c>
      <c r="O60" s="22">
        <f t="shared" ref="O60" si="543">K60/$K$3-1</f>
        <v>2.8683888252427403E-2</v>
      </c>
      <c r="P60" s="34">
        <f t="shared" ref="P60" si="544">L60/$L$3-1</f>
        <v>6.1980724684590704E-2</v>
      </c>
      <c r="Q60" s="4">
        <v>18419.61</v>
      </c>
      <c r="R60">
        <f t="shared" ref="R60:R61" si="545">Q60+C60</f>
        <v>18439.32</v>
      </c>
      <c r="S60" s="25">
        <f t="shared" ref="S60:S61" si="546">R60/R59-1</f>
        <v>5.8789354964525753E-3</v>
      </c>
      <c r="T60" s="26">
        <f t="shared" ref="T60:T61" si="547">R60/$R$45-1</f>
        <v>2.4137098720733441E-3</v>
      </c>
      <c r="U60" s="26">
        <f t="shared" ref="U60:U61" si="548">R60/$R$3-1</f>
        <v>6.2243790483695882E-2</v>
      </c>
      <c r="V60" s="2">
        <f t="shared" si="3"/>
        <v>2.7776728499064762E-2</v>
      </c>
      <c r="W60" s="2">
        <f t="shared" si="10"/>
        <v>2.9071770017538023E-2</v>
      </c>
      <c r="X60" s="14">
        <f t="shared" si="26"/>
        <v>0</v>
      </c>
      <c r="Y60" s="14">
        <f t="shared" ref="Y60" si="549">MIN(0,(L60/L$3-1))</f>
        <v>0</v>
      </c>
      <c r="Z60" s="45">
        <v>5740.81</v>
      </c>
      <c r="AA60" s="2">
        <f t="shared" si="27"/>
        <v>8.5220385432953627E-3</v>
      </c>
      <c r="AB60" s="9">
        <f t="shared" si="12"/>
        <v>103.31720204661578</v>
      </c>
      <c r="AC60" s="50">
        <f t="shared" si="375"/>
        <v>-2.5959438801047452E-2</v>
      </c>
      <c r="AD60" s="37">
        <f t="shared" si="13"/>
        <v>3.3172020466157859E-2</v>
      </c>
      <c r="AE60" s="14">
        <f t="shared" si="28"/>
        <v>5.8392529567702573E-3</v>
      </c>
      <c r="AF60">
        <f t="shared" si="14"/>
        <v>105.96258327575953</v>
      </c>
      <c r="AG60" s="14">
        <f t="shared" si="376"/>
        <v>1.8172896980173103E-3</v>
      </c>
      <c r="AH60" s="14">
        <f t="shared" si="16"/>
        <v>5.9625832757595365E-2</v>
      </c>
      <c r="AI60" s="14">
        <f t="shared" si="5"/>
        <v>2.6453812291437506E-2</v>
      </c>
      <c r="AJ60" s="27">
        <v>29.8629</v>
      </c>
      <c r="AK60" s="2">
        <f t="shared" si="172"/>
        <v>9.7277448673211975E-3</v>
      </c>
      <c r="AL60" s="9">
        <f t="shared" si="173"/>
        <v>98.834030554158161</v>
      </c>
      <c r="AM60" s="2">
        <f t="shared" si="377"/>
        <v>-2.9054021101230454E-2</v>
      </c>
      <c r="AN60" s="2">
        <f t="shared" si="175"/>
        <v>-1.1659694458418413E-2</v>
      </c>
      <c r="AO60" s="1">
        <f>MIN(0,(AF60/MAX($AF$3:AF59)-1))</f>
        <v>-2.977892117904668E-3</v>
      </c>
      <c r="AP60" s="1">
        <f>MIN(0,(AB60/MAX($AB$3:AB59)-1))</f>
        <v>-2.604041192338391E-2</v>
      </c>
    </row>
    <row r="61" spans="1:42" ht="12.75" customHeight="1" x14ac:dyDescent="0.25">
      <c r="A61" s="13">
        <v>43607</v>
      </c>
      <c r="B61">
        <v>18451.64</v>
      </c>
      <c r="C61">
        <v>19.71</v>
      </c>
      <c r="D61">
        <f t="shared" ref="D61" si="550">B61+C61</f>
        <v>18471.349999999999</v>
      </c>
      <c r="E61" s="14">
        <f t="shared" ref="E61" si="551">B61/D61</f>
        <v>0.99893294209681482</v>
      </c>
      <c r="F61" s="14">
        <f t="shared" ref="F61" si="552">C61/D61</f>
        <v>1.0670579031852032E-3</v>
      </c>
      <c r="G61" s="1">
        <f t="shared" ref="G61" si="553">SUM(E61:F61)</f>
        <v>1</v>
      </c>
      <c r="H61" s="15">
        <v>2856.27</v>
      </c>
      <c r="I61" s="2">
        <f t="shared" ref="I61" si="554">H61/H60-1</f>
        <v>-2.8243656523622152E-3</v>
      </c>
      <c r="J61" s="2">
        <f t="shared" ref="J61" si="555">D61/D60-1</f>
        <v>1.7370488716503818E-3</v>
      </c>
      <c r="K61" s="9">
        <f t="shared" ref="K61" si="556">K60*(1+I61)</f>
        <v>102.57785088113087</v>
      </c>
      <c r="L61" s="9">
        <f t="shared" ref="L61" si="557">L60*(1+J61)</f>
        <v>106.38254371041185</v>
      </c>
      <c r="M61" s="50">
        <f t="shared" ref="M61" si="558">K61/$K$45-1</f>
        <v>-3.0402297484919183E-2</v>
      </c>
      <c r="N61" s="50">
        <f t="shared" ref="N61" si="559">L61/$L$45-1</f>
        <v>4.154951475733526E-3</v>
      </c>
      <c r="O61" s="22">
        <f t="shared" ref="O61" si="560">K61/$K$3-1</f>
        <v>2.577850881130872E-2</v>
      </c>
      <c r="P61" s="34">
        <f t="shared" ref="P61" si="561">L61/$L$3-1</f>
        <v>6.3825437104118476E-2</v>
      </c>
      <c r="Q61" s="4">
        <v>18451.64</v>
      </c>
      <c r="R61">
        <f t="shared" si="545"/>
        <v>18471.349999999999</v>
      </c>
      <c r="S61" s="25">
        <f t="shared" si="546"/>
        <v>1.7370488716503818E-3</v>
      </c>
      <c r="T61" s="26">
        <f t="shared" si="547"/>
        <v>4.1549514757333039E-3</v>
      </c>
      <c r="U61" s="26">
        <f t="shared" si="548"/>
        <v>6.4088959861373196E-2</v>
      </c>
      <c r="V61" s="2">
        <f t="shared" si="3"/>
        <v>3.22088589452042E-2</v>
      </c>
      <c r="W61" s="2">
        <f t="shared" si="10"/>
        <v>3.3814452033589681E-2</v>
      </c>
      <c r="X61" s="14">
        <f t="shared" si="26"/>
        <v>0</v>
      </c>
      <c r="Y61" s="14">
        <f t="shared" ref="Y61" si="562">MIN(0,(L61/L$3-1))</f>
        <v>0</v>
      </c>
      <c r="Z61" s="45">
        <v>5724.71</v>
      </c>
      <c r="AA61" s="2">
        <f t="shared" si="27"/>
        <v>-2.8044822943104064E-3</v>
      </c>
      <c r="AB61" s="9">
        <f t="shared" si="12"/>
        <v>103.02745078277835</v>
      </c>
      <c r="AC61" s="50">
        <f t="shared" si="375"/>
        <v>-2.8691118308870167E-2</v>
      </c>
      <c r="AD61" s="37">
        <f t="shared" si="13"/>
        <v>3.0274507827783514E-2</v>
      </c>
      <c r="AE61" s="14">
        <f t="shared" si="28"/>
        <v>1.6973663319678422E-3</v>
      </c>
      <c r="AF61">
        <f t="shared" si="14"/>
        <v>106.14244059706014</v>
      </c>
      <c r="AG61" s="14">
        <f t="shared" si="376"/>
        <v>3.5177406363340324E-3</v>
      </c>
      <c r="AH61" s="14">
        <f t="shared" si="16"/>
        <v>6.1424405970601503E-2</v>
      </c>
      <c r="AI61" s="14">
        <f t="shared" si="5"/>
        <v>3.1149898142817989E-2</v>
      </c>
      <c r="AJ61" s="27">
        <v>29.806000000000001</v>
      </c>
      <c r="AK61" s="2">
        <f t="shared" si="172"/>
        <v>-1.9053742268835272E-3</v>
      </c>
      <c r="AL61" s="9">
        <f t="shared" si="173"/>
        <v>98.645714739601246</v>
      </c>
      <c r="AM61" s="2">
        <f t="shared" si="377"/>
        <v>-3.0904036545120417E-2</v>
      </c>
      <c r="AN61" s="2">
        <f t="shared" si="175"/>
        <v>-1.3542852603987576E-2</v>
      </c>
      <c r="AO61" s="1">
        <f>MIN(0,(AF61/MAX($AF$3:AF60)-1))</f>
        <v>-1.2855803597578985E-3</v>
      </c>
      <c r="AP61" s="1">
        <f>MIN(0,(AB61/MAX($AB$3:AB60)-1))</f>
        <v>-2.8771864343518638E-2</v>
      </c>
    </row>
    <row r="62" spans="1:42" x14ac:dyDescent="0.25">
      <c r="A62" s="13">
        <v>43608</v>
      </c>
      <c r="B62">
        <v>18380.53</v>
      </c>
      <c r="C62">
        <v>19.71</v>
      </c>
      <c r="D62">
        <f t="shared" ref="D62:D68" si="563">B62+C62</f>
        <v>18400.239999999998</v>
      </c>
      <c r="E62" s="14">
        <f t="shared" ref="E62:E65" si="564">B62/D62</f>
        <v>0.9989288183197611</v>
      </c>
      <c r="F62" s="14">
        <f t="shared" ref="F62:F65" si="565">C62/D62</f>
        <v>1.0711816802389535E-3</v>
      </c>
      <c r="G62" s="1">
        <f t="shared" ref="G62:G63" si="566">SUM(E62:F62)</f>
        <v>1</v>
      </c>
      <c r="H62" s="15">
        <v>2822.24</v>
      </c>
      <c r="I62" s="2">
        <f t="shared" ref="I62" si="567">H62/H61-1</f>
        <v>-1.1914139769699683E-2</v>
      </c>
      <c r="J62" s="2">
        <f t="shared" ref="J62" si="568">D62/D61-1</f>
        <v>-3.8497456872399471E-3</v>
      </c>
      <c r="K62" s="9">
        <f t="shared" ref="K62" si="569">K61*(1+I62)</f>
        <v>101.35572402845767</v>
      </c>
      <c r="L62" s="9">
        <f t="shared" ref="L62" si="570">L61*(1+J62)</f>
        <v>105.97299797156508</v>
      </c>
      <c r="M62" s="50">
        <f t="shared" ref="M62" si="571">K62/$K$45-1</f>
        <v>-4.1954220033063483E-2</v>
      </c>
      <c r="N62" s="50">
        <f t="shared" ref="N62" si="572">L62/$L$45-1</f>
        <v>2.8921028196915444E-4</v>
      </c>
      <c r="O62" s="22">
        <f t="shared" ref="O62" si="573">K62/$K$3-1</f>
        <v>1.3557240284576721E-2</v>
      </c>
      <c r="P62" s="34">
        <f t="shared" ref="P62" si="574">L62/$L$3-1</f>
        <v>5.9729979715650749E-2</v>
      </c>
      <c r="Q62" s="4">
        <v>18380.530000000002</v>
      </c>
      <c r="R62">
        <f t="shared" ref="R62" si="575">Q62+C62</f>
        <v>18400.240000000002</v>
      </c>
      <c r="S62" s="25">
        <f t="shared" ref="S62" si="576">R62/R61-1</f>
        <v>-3.8497456872398361E-3</v>
      </c>
      <c r="T62" s="26">
        <f t="shared" ref="T62" si="577">R62/$R$45-1</f>
        <v>2.8921028196915444E-4</v>
      </c>
      <c r="U62" s="26">
        <f t="shared" ref="U62" si="578">R62/$R$3-1</f>
        <v>5.9992487977307274E-2</v>
      </c>
      <c r="V62" s="2">
        <f t="shared" si="3"/>
        <v>3.9777105956064207E-2</v>
      </c>
      <c r="W62" s="2">
        <f t="shared" si="10"/>
        <v>4.1885733533404634E-2</v>
      </c>
      <c r="X62" s="14">
        <f t="shared" si="26"/>
        <v>0</v>
      </c>
      <c r="Y62" s="14">
        <f t="shared" ref="Y62" si="579">MIN(0,(L62/L$3-1))</f>
        <v>0</v>
      </c>
      <c r="Z62" s="45">
        <v>5657.1</v>
      </c>
      <c r="AA62" s="2">
        <f t="shared" si="27"/>
        <v>-1.1810205233103499E-2</v>
      </c>
      <c r="AB62" s="9">
        <f t="shared" si="12"/>
        <v>101.81067544439027</v>
      </c>
      <c r="AC62" s="50">
        <f t="shared" si="375"/>
        <v>-4.016247554637864E-2</v>
      </c>
      <c r="AD62" s="37">
        <f t="shared" si="13"/>
        <v>1.810675444390264E-2</v>
      </c>
      <c r="AE62" s="14">
        <f t="shared" si="28"/>
        <v>-3.8894282269224868E-3</v>
      </c>
      <c r="AF62">
        <f t="shared" si="14"/>
        <v>105.7296071925275</v>
      </c>
      <c r="AG62" s="14">
        <f t="shared" si="376"/>
        <v>-3.8536959031443274E-4</v>
      </c>
      <c r="AH62" s="14">
        <f t="shared" si="16"/>
        <v>5.7296071925274861E-2</v>
      </c>
      <c r="AI62" s="14">
        <f t="shared" si="5"/>
        <v>3.9189317481372221E-2</v>
      </c>
      <c r="AJ62" s="27">
        <v>29.43</v>
      </c>
      <c r="AK62" s="2">
        <f t="shared" si="172"/>
        <v>-1.2614909749714909E-2</v>
      </c>
      <c r="AL62" s="9">
        <f t="shared" si="173"/>
        <v>97.401307950965048</v>
      </c>
      <c r="AM62" s="2">
        <f t="shared" si="377"/>
        <v>-4.3129094662916811E-2</v>
      </c>
      <c r="AN62" s="2">
        <f t="shared" si="175"/>
        <v>-2.5986920490349563E-2</v>
      </c>
      <c r="AO62" s="1">
        <f>MIN(0,(AF62/MAX($AF$3:AF61)-1))</f>
        <v>-5.1700084141411695E-3</v>
      </c>
      <c r="AP62" s="1">
        <f>MIN(0,(AB62/MAX($AB$3:AB61)-1))</f>
        <v>-4.0242267953786159E-2</v>
      </c>
    </row>
    <row r="63" spans="1:42" x14ac:dyDescent="0.25">
      <c r="A63" s="13">
        <v>43609</v>
      </c>
      <c r="B63">
        <v>18387.14</v>
      </c>
      <c r="C63">
        <v>19.71</v>
      </c>
      <c r="D63">
        <f t="shared" si="563"/>
        <v>18406.849999999999</v>
      </c>
      <c r="E63" s="14">
        <f t="shared" si="564"/>
        <v>0.99892920298693155</v>
      </c>
      <c r="F63" s="14">
        <f t="shared" si="565"/>
        <v>1.0707970130685045E-3</v>
      </c>
      <c r="G63" s="1">
        <f t="shared" si="566"/>
        <v>1</v>
      </c>
      <c r="H63" s="15">
        <v>2826.06</v>
      </c>
      <c r="I63" s="2">
        <f t="shared" ref="I63" si="580">H63/H62-1</f>
        <v>1.353534780883292E-3</v>
      </c>
      <c r="J63" s="2">
        <f t="shared" ref="J63" si="581">D63/D62-1</f>
        <v>3.5923444476804178E-4</v>
      </c>
      <c r="K63" s="9">
        <f t="shared" ref="K63" si="582">K62*(1+I63)</f>
        <v>101.49291252617179</v>
      </c>
      <c r="L63" s="9">
        <f t="shared" ref="L63" si="583">L62*(1+J63)</f>
        <v>106.0110671226518</v>
      </c>
      <c r="M63" s="50">
        <f t="shared" ref="M63" si="584">K63/$K$45-1</f>
        <v>-4.065747174819978E-2</v>
      </c>
      <c r="N63" s="50">
        <f t="shared" ref="N63" si="585">L63/$L$45-1</f>
        <v>6.4854862103236322E-4</v>
      </c>
      <c r="O63" s="22">
        <f t="shared" ref="O63" si="586">K63/$K$3-1</f>
        <v>1.4929125261717857E-2</v>
      </c>
      <c r="P63" s="34">
        <f t="shared" ref="P63" si="587">L63/$L$3-1</f>
        <v>6.0110671226518031E-2</v>
      </c>
      <c r="Q63" s="4">
        <v>18387.14</v>
      </c>
      <c r="R63">
        <f t="shared" ref="R63" si="588">Q63+C63</f>
        <v>18406.849999999999</v>
      </c>
      <c r="S63" s="25">
        <f t="shared" ref="S63" si="589">R63/R62-1</f>
        <v>3.5923444476804178E-4</v>
      </c>
      <c r="T63" s="26">
        <f t="shared" ref="T63" si="590">R63/$R$45-1</f>
        <v>6.4854862103214117E-4</v>
      </c>
      <c r="U63" s="26">
        <f t="shared" ref="U63" si="591">R63/$R$3-1</f>
        <v>6.037327379018409E-2</v>
      </c>
      <c r="V63" s="2">
        <f t="shared" si="3"/>
        <v>3.8654343671060465E-2</v>
      </c>
      <c r="W63" s="2">
        <f t="shared" si="10"/>
        <v>4.0736776649003215E-2</v>
      </c>
      <c r="X63" s="14">
        <f t="shared" si="26"/>
        <v>0</v>
      </c>
      <c r="Y63" s="14">
        <f t="shared" ref="Y63" si="592">MIN(0,(L63/L$3-1))</f>
        <v>0</v>
      </c>
      <c r="Z63" s="45">
        <v>5665.6</v>
      </c>
      <c r="AA63" s="2">
        <f t="shared" si="27"/>
        <v>1.5025366353784708E-3</v>
      </c>
      <c r="AB63" s="9">
        <f t="shared" si="12"/>
        <v>101.96364971411809</v>
      </c>
      <c r="AC63" s="50">
        <f t="shared" si="375"/>
        <v>-3.8720284501876034E-2</v>
      </c>
      <c r="AD63" s="37">
        <f t="shared" si="13"/>
        <v>1.9636497141180875E-2</v>
      </c>
      <c r="AE63" s="14">
        <f t="shared" si="28"/>
        <v>3.195519050855021E-4</v>
      </c>
      <c r="AF63">
        <f t="shared" si="14"/>
        <v>105.76339328992982</v>
      </c>
      <c r="AG63" s="14">
        <f t="shared" si="376"/>
        <v>-6.5940830815569562E-5</v>
      </c>
      <c r="AH63" s="14">
        <f t="shared" si="16"/>
        <v>5.7633932899298301E-2</v>
      </c>
      <c r="AI63" s="14">
        <f t="shared" si="5"/>
        <v>3.7997435758117426E-2</v>
      </c>
      <c r="AJ63" s="27">
        <v>29.487100000000002</v>
      </c>
      <c r="AK63" s="2">
        <f t="shared" si="172"/>
        <v>1.9401970778119004E-3</v>
      </c>
      <c r="AL63" s="9">
        <f t="shared" si="173"/>
        <v>97.590285684026568</v>
      </c>
      <c r="AM63" s="2">
        <f t="shared" si="377"/>
        <v>-4.1272576528538552E-2</v>
      </c>
      <c r="AN63" s="2">
        <f t="shared" si="175"/>
        <v>-2.4097143159734324E-2</v>
      </c>
      <c r="AO63" s="1">
        <f>MIN(0,(AF63/MAX($AF$3:AF62)-1))</f>
        <v>-4.8521085950936627E-3</v>
      </c>
      <c r="AP63" s="1">
        <f>MIN(0,(AB63/MAX($AB$3:AB62)-1))</f>
        <v>-3.8800196800299003E-2</v>
      </c>
    </row>
    <row r="64" spans="1:42" x14ac:dyDescent="0.25">
      <c r="A64" s="13">
        <v>43613</v>
      </c>
      <c r="B64">
        <v>18119.5</v>
      </c>
      <c r="C64">
        <v>19.71</v>
      </c>
      <c r="D64">
        <f t="shared" si="563"/>
        <v>18139.21</v>
      </c>
      <c r="E64" s="14">
        <f t="shared" si="564"/>
        <v>0.99891340361570324</v>
      </c>
      <c r="F64" s="14">
        <f t="shared" si="565"/>
        <v>1.0865963842967804E-3</v>
      </c>
      <c r="G64" s="1">
        <f t="shared" ref="G64" si="593">SUM(E64:F64)</f>
        <v>1</v>
      </c>
      <c r="H64" s="15">
        <v>2802.39</v>
      </c>
      <c r="I64" s="2">
        <f t="shared" ref="I64" si="594">H64/H63-1</f>
        <v>-8.3756183520520278E-3</v>
      </c>
      <c r="J64" s="2">
        <f t="shared" ref="J64" si="595">D64/D63-1</f>
        <v>-1.4540239095771401E-2</v>
      </c>
      <c r="K64" s="9">
        <f t="shared" ref="K64" si="596">K63*(1+I64)</f>
        <v>100.64284662541438</v>
      </c>
      <c r="L64" s="9">
        <f t="shared" ref="L64" si="597">L63*(1+J64)</f>
        <v>104.46964085989056</v>
      </c>
      <c r="M64" s="50">
        <f t="shared" ref="M64" si="598">K64/$K$45-1</f>
        <v>-4.8692558633729566E-2</v>
      </c>
      <c r="N64" s="50">
        <f t="shared" ref="N64" si="599">L64/$L$45-1</f>
        <v>-1.3901120526754185E-2</v>
      </c>
      <c r="O64" s="22">
        <f t="shared" ref="O64" si="600">K64/$K$3-1</f>
        <v>6.4284662541438387E-3</v>
      </c>
      <c r="P64" s="34">
        <f t="shared" ref="P64" si="601">L64/$L$3-1</f>
        <v>4.4696408598905668E-2</v>
      </c>
      <c r="Q64" s="4">
        <v>18119.5</v>
      </c>
      <c r="R64">
        <f t="shared" ref="R64" si="602">Q64+C64</f>
        <v>18139.21</v>
      </c>
      <c r="S64" s="25">
        <f t="shared" ref="S64" si="603">R64/R63-1</f>
        <v>-1.4540239095771401E-2</v>
      </c>
      <c r="T64" s="26">
        <f t="shared" ref="T64" si="604">R64/$R$45-1</f>
        <v>-1.3901120526754296E-2</v>
      </c>
      <c r="U64" s="26">
        <f t="shared" ref="U64" si="605">R64/$R$3-1</f>
        <v>4.4955192858509019E-2</v>
      </c>
      <c r="V64" s="2">
        <f t="shared" si="3"/>
        <v>3.2121112780730487E-2</v>
      </c>
      <c r="W64" s="2">
        <f t="shared" si="10"/>
        <v>3.3852860270850105E-2</v>
      </c>
      <c r="X64" s="14">
        <f t="shared" si="26"/>
        <v>0</v>
      </c>
      <c r="Y64" s="14">
        <f t="shared" ref="Y64" si="606">MIN(0,(L64/L$3-1))</f>
        <v>0</v>
      </c>
      <c r="Z64" s="45">
        <v>5618.18</v>
      </c>
      <c r="AA64" s="2">
        <f t="shared" si="27"/>
        <v>-8.3698107879129902E-3</v>
      </c>
      <c r="AB64" s="9">
        <f t="shared" si="12"/>
        <v>101.11023325876589</v>
      </c>
      <c r="AC64" s="50">
        <f t="shared" si="375"/>
        <v>-4.6766013834854125E-2</v>
      </c>
      <c r="AD64" s="37">
        <f t="shared" si="13"/>
        <v>1.1102332587658914E-2</v>
      </c>
      <c r="AE64" s="14">
        <f t="shared" si="28"/>
        <v>-1.457992163545394E-2</v>
      </c>
      <c r="AF64">
        <f t="shared" si="14"/>
        <v>104.22137130386295</v>
      </c>
      <c r="AG64" s="14">
        <f t="shared" si="376"/>
        <v>-1.4644901054123638E-2</v>
      </c>
      <c r="AH64" s="14">
        <f t="shared" si="16"/>
        <v>4.221371303862953E-2</v>
      </c>
      <c r="AI64" s="14">
        <f t="shared" si="5"/>
        <v>3.1111380450970616E-2</v>
      </c>
      <c r="AJ64" s="27">
        <v>29.268799999999999</v>
      </c>
      <c r="AK64" s="2">
        <f t="shared" si="172"/>
        <v>-7.4032373478573055E-3</v>
      </c>
      <c r="AL64" s="9">
        <f t="shared" si="173"/>
        <v>96.867801636262513</v>
      </c>
      <c r="AM64" s="2">
        <f t="shared" si="377"/>
        <v>-4.8370263196397478E-2</v>
      </c>
      <c r="AN64" s="2">
        <f t="shared" si="175"/>
        <v>-3.1321983637374817E-2</v>
      </c>
      <c r="AO64" s="1">
        <f>MIN(0,(AF64/MAX($AF$3:AF63)-1))</f>
        <v>-1.9361286867464411E-2</v>
      </c>
      <c r="AP64" s="1">
        <f>MIN(0,(AB64/MAX($AB$3:AB63)-1))</f>
        <v>-4.6845257282459585E-2</v>
      </c>
    </row>
    <row r="65" spans="1:42" x14ac:dyDescent="0.25">
      <c r="A65" s="13">
        <v>43614</v>
      </c>
      <c r="B65">
        <v>17922.63</v>
      </c>
      <c r="C65">
        <v>19.71</v>
      </c>
      <c r="D65">
        <f t="shared" si="563"/>
        <v>17942.34</v>
      </c>
      <c r="E65" s="14">
        <f t="shared" si="564"/>
        <v>0.99890148107771903</v>
      </c>
      <c r="F65" s="14">
        <f t="shared" si="565"/>
        <v>1.0985189222810403E-3</v>
      </c>
      <c r="G65" s="1">
        <f t="shared" ref="G65" si="607">SUM(E65:F65)</f>
        <v>1</v>
      </c>
      <c r="H65" s="15">
        <v>2783.02</v>
      </c>
      <c r="I65" s="2">
        <f t="shared" ref="I65" si="608">H65/H64-1</f>
        <v>-6.9119572935958384E-3</v>
      </c>
      <c r="J65" s="2">
        <f t="shared" ref="J65" si="609">D65/D64-1</f>
        <v>-1.0853284128691354E-2</v>
      </c>
      <c r="K65" s="9">
        <f t="shared" ref="K65" si="610">K64*(1+I65)</f>
        <v>99.947207567633598</v>
      </c>
      <c r="L65" s="9">
        <f t="shared" ref="L65" si="611">L64*(1+J65)</f>
        <v>103.33580216481583</v>
      </c>
      <c r="M65" s="50">
        <f t="shared" ref="M65" si="612">K65/$K$45-1</f>
        <v>-5.5267955041533146E-2</v>
      </c>
      <c r="N65" s="50">
        <f t="shared" ref="N65" si="613">L65/$L$45-1</f>
        <v>-2.4603531844661464E-2</v>
      </c>
      <c r="O65" s="22">
        <f t="shared" ref="O65" si="614">K65/$K$3-1</f>
        <v>-5.2792432366399744E-4</v>
      </c>
      <c r="P65" s="34">
        <f t="shared" ref="P65" si="615">L65/$L$3-1</f>
        <v>3.3358021648158376E-2</v>
      </c>
      <c r="Q65" s="4">
        <v>17922.63</v>
      </c>
      <c r="R65">
        <f t="shared" ref="R65" si="616">Q65+C65</f>
        <v>17942.34</v>
      </c>
      <c r="S65" s="25">
        <f t="shared" ref="S65" si="617">R65/R64-1</f>
        <v>-1.0853284128691354E-2</v>
      </c>
      <c r="T65" s="26">
        <f t="shared" ref="T65" si="618">R65/$R$45-1</f>
        <v>-2.4603531844661575E-2</v>
      </c>
      <c r="U65" s="26">
        <f t="shared" ref="U65" si="619">R65/$R$3-1</f>
        <v>3.3613997248663985E-2</v>
      </c>
      <c r="V65" s="2">
        <f t="shared" si="3"/>
        <v>2.7948793436214481E-2</v>
      </c>
      <c r="W65" s="2">
        <f t="shared" si="10"/>
        <v>2.9471094084976057E-2</v>
      </c>
      <c r="X65" s="14">
        <f t="shared" si="26"/>
        <v>0</v>
      </c>
      <c r="Y65" s="14">
        <f t="shared" ref="Y65" si="620">MIN(0,(L65/L$3-1))</f>
        <v>0</v>
      </c>
      <c r="Z65" s="45">
        <v>5579.51</v>
      </c>
      <c r="AA65" s="2">
        <f t="shared" si="27"/>
        <v>-6.8830119362498499E-3</v>
      </c>
      <c r="AB65" s="9">
        <f t="shared" si="12"/>
        <v>100.41429031636879</v>
      </c>
      <c r="AC65" s="50">
        <f t="shared" si="375"/>
        <v>-5.3327134739667881E-2</v>
      </c>
      <c r="AD65" s="37">
        <f t="shared" si="13"/>
        <v>4.1429031636879277E-3</v>
      </c>
      <c r="AE65" s="14">
        <f t="shared" si="28"/>
        <v>-1.0892966668373893E-2</v>
      </c>
      <c r="AF65">
        <f t="shared" si="14"/>
        <v>103.08609138011775</v>
      </c>
      <c r="AG65" s="14">
        <f t="shared" si="376"/>
        <v>-2.53783413034534E-2</v>
      </c>
      <c r="AH65" s="14">
        <f t="shared" si="16"/>
        <v>3.0860913801177503E-2</v>
      </c>
      <c r="AI65" s="14">
        <f t="shared" si="5"/>
        <v>2.6718010637489575E-2</v>
      </c>
      <c r="AJ65" s="27">
        <v>29.031099999999999</v>
      </c>
      <c r="AK65" s="2">
        <f t="shared" si="172"/>
        <v>-8.1212758978844724E-3</v>
      </c>
      <c r="AL65" s="9">
        <f t="shared" si="173"/>
        <v>96.081111493552882</v>
      </c>
      <c r="AM65" s="2">
        <f t="shared" si="377"/>
        <v>-5.6098710841610777E-2</v>
      </c>
      <c r="AN65" s="2">
        <f t="shared" si="175"/>
        <v>-3.9188885064471157E-2</v>
      </c>
      <c r="AO65" s="1">
        <f>MIN(0,(AF65/MAX($AF$3:AF64)-1))</f>
        <v>-3.0043351683334163E-2</v>
      </c>
      <c r="AP65" s="1">
        <f>MIN(0,(AB65/MAX($AB$3:AB64)-1))</f>
        <v>-5.3405832753677607E-2</v>
      </c>
    </row>
    <row r="66" spans="1:42" x14ac:dyDescent="0.25">
      <c r="A66" s="13">
        <v>43615</v>
      </c>
      <c r="B66">
        <v>17880.39</v>
      </c>
      <c r="C66">
        <v>19.71</v>
      </c>
      <c r="D66">
        <f t="shared" si="563"/>
        <v>17900.099999999999</v>
      </c>
      <c r="E66" s="14">
        <f t="shared" ref="E66:E68" si="621">B66/D66</f>
        <v>0.99889888883302336</v>
      </c>
      <c r="F66" s="14">
        <f t="shared" ref="F66:F68" si="622">C66/D66</f>
        <v>1.101111166976721E-3</v>
      </c>
      <c r="G66" s="1">
        <f t="shared" ref="G66:G67" si="623">SUM(E66:F66)</f>
        <v>1</v>
      </c>
      <c r="H66" s="15">
        <v>2788.86</v>
      </c>
      <c r="I66" s="2">
        <f t="shared" ref="I66" si="624">H66/H65-1</f>
        <v>2.0984398243635294E-3</v>
      </c>
      <c r="J66" s="2">
        <f t="shared" ref="J66" si="625">D66/D65-1</f>
        <v>-2.354207979561318E-3</v>
      </c>
      <c r="K66" s="9">
        <f t="shared" ref="K66" si="626">K65*(1+I66)</f>
        <v>100.15694076832744</v>
      </c>
      <c r="L66" s="9">
        <f t="shared" ref="L66" si="627">L65*(1+J66)</f>
        <v>103.09252819478505</v>
      </c>
      <c r="M66" s="50">
        <f t="shared" ref="M66" si="628">K66/$K$45-1</f>
        <v>-5.3285491695039933E-2</v>
      </c>
      <c r="N66" s="50">
        <f t="shared" ref="N66" si="629">L66/$L$45-1</f>
        <v>-2.6899817993228714E-2</v>
      </c>
      <c r="O66" s="22">
        <f t="shared" ref="O66" si="630">K66/$K$3-1</f>
        <v>1.5694076832744042E-3</v>
      </c>
      <c r="P66" s="34">
        <f t="shared" ref="P66" si="631">L66/$L$3-1</f>
        <v>3.0925281947850491E-2</v>
      </c>
      <c r="Q66" s="4">
        <v>17880.39</v>
      </c>
      <c r="R66">
        <f t="shared" ref="R66" si="632">Q66+C66</f>
        <v>17900.099999999999</v>
      </c>
      <c r="S66" s="25">
        <f t="shared" ref="S66" si="633">R66/R65-1</f>
        <v>-2.354207979561318E-3</v>
      </c>
      <c r="T66" s="26">
        <f t="shared" ref="T66" si="634">R66/$R$45-1</f>
        <v>-2.6899817993228714E-2</v>
      </c>
      <c r="U66" s="26">
        <f t="shared" ref="U66" si="635">R66/$R$3-1</f>
        <v>3.1180654928555152E-2</v>
      </c>
      <c r="V66" s="2">
        <f t="shared" si="3"/>
        <v>2.350157348590487E-2</v>
      </c>
      <c r="W66" s="2">
        <f t="shared" si="10"/>
        <v>2.4795328940386163E-2</v>
      </c>
      <c r="X66" s="14">
        <f t="shared" si="26"/>
        <v>0</v>
      </c>
      <c r="Y66" s="14">
        <f t="shared" ref="Y66" si="636">MIN(0,(L66/L$3-1))</f>
        <v>0</v>
      </c>
      <c r="Z66" s="45">
        <v>5591.97</v>
      </c>
      <c r="AA66" s="2">
        <f t="shared" si="27"/>
        <v>2.233171013225288E-3</v>
      </c>
      <c r="AB66" s="9">
        <f t="shared" si="12"/>
        <v>100.63853259881689</v>
      </c>
      <c r="AC66" s="50">
        <f t="shared" si="375"/>
        <v>-5.1213052337961695E-2</v>
      </c>
      <c r="AD66" s="37">
        <f t="shared" si="13"/>
        <v>6.3853259881689883E-3</v>
      </c>
      <c r="AE66" s="14">
        <f t="shared" si="28"/>
        <v>-2.3938905192438576E-3</v>
      </c>
      <c r="AF66">
        <f t="shared" si="14"/>
        <v>102.83931456329698</v>
      </c>
      <c r="AG66" s="14">
        <f t="shared" si="376"/>
        <v>-2.7711478852056826E-2</v>
      </c>
      <c r="AH66" s="14">
        <f t="shared" si="16"/>
        <v>2.8393145632969796E-2</v>
      </c>
      <c r="AI66" s="14">
        <f t="shared" si="5"/>
        <v>2.2007819644800808E-2</v>
      </c>
      <c r="AJ66" s="27">
        <v>29.1663</v>
      </c>
      <c r="AK66" s="2">
        <f t="shared" si="172"/>
        <v>4.6570746544223329E-3</v>
      </c>
      <c r="AL66" s="9">
        <f t="shared" si="173"/>
        <v>96.528568402658237</v>
      </c>
      <c r="AM66" s="2">
        <f t="shared" si="377"/>
        <v>-5.1702892071594619E-2</v>
      </c>
      <c r="AN66" s="2">
        <f t="shared" si="175"/>
        <v>-3.4714315973417675E-2</v>
      </c>
      <c r="AO66" s="1">
        <f>MIN(0,(AF66/MAX($AF$3:AF65)-1))</f>
        <v>-3.236532170781703E-2</v>
      </c>
      <c r="AP66" s="1">
        <f>MIN(0,(AB66/MAX($AB$3:AB65)-1))</f>
        <v>-5.1291926098095075E-2</v>
      </c>
    </row>
    <row r="67" spans="1:42" x14ac:dyDescent="0.25">
      <c r="A67" s="13">
        <v>43616</v>
      </c>
      <c r="B67">
        <v>17825.04</v>
      </c>
      <c r="C67">
        <v>19.71</v>
      </c>
      <c r="D67">
        <f t="shared" si="563"/>
        <v>17844.75</v>
      </c>
      <c r="E67" s="14">
        <f t="shared" si="621"/>
        <v>0.99889547345858032</v>
      </c>
      <c r="F67" s="14">
        <f t="shared" si="622"/>
        <v>1.1045265414197454E-3</v>
      </c>
      <c r="G67" s="1">
        <f t="shared" si="623"/>
        <v>1</v>
      </c>
      <c r="H67" s="15">
        <v>2752.06</v>
      </c>
      <c r="I67" s="2">
        <f t="shared" ref="I67" si="637">H67/H66-1</f>
        <v>-1.3195355808466647E-2</v>
      </c>
      <c r="J67" s="2">
        <f t="shared" ref="J67" si="638">D67/D66-1</f>
        <v>-3.0921614963044242E-3</v>
      </c>
      <c r="K67" s="9">
        <f t="shared" ref="K67" si="639">K66*(1+I67)</f>
        <v>98.835334298201843</v>
      </c>
      <c r="L67" s="9">
        <f t="shared" ref="L67" si="640">L66*(1+J67)</f>
        <v>102.77374944854445</v>
      </c>
      <c r="M67" s="50">
        <f t="shared" ref="M67" si="641">K67/$K$45-1</f>
        <v>-6.5777726481161425E-2</v>
      </c>
      <c r="N67" s="50">
        <f t="shared" ref="N67" si="642">L67/$L$45-1</f>
        <v>-2.9908800908076905E-2</v>
      </c>
      <c r="O67" s="22">
        <f t="shared" ref="O67" si="643">K67/$K$3-1</f>
        <v>-1.1646657017981621E-2</v>
      </c>
      <c r="P67" s="34">
        <f t="shared" ref="P67" si="644">L67/$L$3-1</f>
        <v>2.7737494485444492E-2</v>
      </c>
      <c r="Q67" s="4">
        <v>17825.04</v>
      </c>
      <c r="R67">
        <f t="shared" ref="R67" si="645">Q67+C67</f>
        <v>17844.75</v>
      </c>
      <c r="S67" s="25">
        <f t="shared" ref="S67" si="646">R67/R66-1</f>
        <v>-3.0921614963044242E-3</v>
      </c>
      <c r="T67" s="26">
        <f>R67/$R$45-1</f>
        <v>-2.9908800908076905E-2</v>
      </c>
      <c r="U67" s="26">
        <f t="shared" ref="U67" si="647">R67/$R$3-1</f>
        <v>2.7992077811650917E-2</v>
      </c>
      <c r="V67" s="2">
        <f t="shared" si="3"/>
        <v>3.2791492648552634E-2</v>
      </c>
      <c r="W67" s="2">
        <f t="shared" si="10"/>
        <v>3.4690551128438885E-2</v>
      </c>
      <c r="X67" s="14">
        <f t="shared" si="26"/>
        <v>-6.6984733167879673E-3</v>
      </c>
      <c r="Y67" s="14">
        <f t="shared" ref="Y67" si="648">MIN(0,(L67/L$3-1))</f>
        <v>0</v>
      </c>
      <c r="Z67" s="45">
        <v>5519.27</v>
      </c>
      <c r="AA67" s="2">
        <f t="shared" si="27"/>
        <v>-1.3000785054283148E-2</v>
      </c>
      <c r="AB67" s="9">
        <f t="shared" si="12"/>
        <v>99.330152668321205</v>
      </c>
      <c r="AC67" s="50">
        <f t="shared" si="375"/>
        <v>-6.35480275068252E-2</v>
      </c>
      <c r="AD67" s="37">
        <f t="shared" si="13"/>
        <v>-6.6984733167879673E-3</v>
      </c>
      <c r="AE67" s="14">
        <f t="shared" si="28"/>
        <v>-3.1318440359869638E-3</v>
      </c>
      <c r="AF67">
        <f t="shared" si="14"/>
        <v>102.51723786931693</v>
      </c>
      <c r="AG67" s="14">
        <f t="shared" si="376"/>
        <v>-3.0756534858272566E-2</v>
      </c>
      <c r="AH67" s="14">
        <f t="shared" si="16"/>
        <v>2.5172378693169239E-2</v>
      </c>
      <c r="AI67" s="14">
        <f t="shared" si="5"/>
        <v>3.1870852009957207E-2</v>
      </c>
      <c r="AJ67" s="27">
        <v>28.8355</v>
      </c>
      <c r="AK67" s="2">
        <f t="shared" si="172"/>
        <v>-1.1341856869057754E-2</v>
      </c>
      <c r="AL67" s="9">
        <f t="shared" si="173"/>
        <v>95.433755196060233</v>
      </c>
      <c r="AM67" s="2">
        <f t="shared" si="377"/>
        <v>-6.2458342139059986E-2</v>
      </c>
      <c r="AN67" s="2">
        <f t="shared" si="175"/>
        <v>-4.5662448039397674E-2</v>
      </c>
      <c r="AO67" s="1">
        <f>MIN(0,(AF67/MAX($AF$3:AF66)-1))</f>
        <v>-3.5395802604040516E-2</v>
      </c>
      <c r="AP67" s="1">
        <f>MIN(0,(AB67/MAX($AB$3:AB66)-1))</f>
        <v>-6.3625875846156754E-2</v>
      </c>
    </row>
    <row r="68" spans="1:42" x14ac:dyDescent="0.25">
      <c r="A68" s="13">
        <v>43619</v>
      </c>
      <c r="B68">
        <v>18002.420000000002</v>
      </c>
      <c r="C68">
        <v>17.5</v>
      </c>
      <c r="D68">
        <f t="shared" si="563"/>
        <v>18019.920000000002</v>
      </c>
      <c r="E68" s="14">
        <f t="shared" si="621"/>
        <v>0.9990288525143286</v>
      </c>
      <c r="F68" s="14">
        <f t="shared" si="622"/>
        <v>9.7114748567141238E-4</v>
      </c>
      <c r="G68" s="1">
        <f t="shared" ref="G68" si="649">SUM(E68:F68)</f>
        <v>1</v>
      </c>
      <c r="H68" s="15">
        <v>2744.45</v>
      </c>
      <c r="I68" s="2">
        <f t="shared" ref="I68" si="650">H68/H67-1</f>
        <v>-2.7652013400870645E-3</v>
      </c>
      <c r="J68" s="2">
        <f t="shared" ref="J68" si="651">D68/D67-1</f>
        <v>9.8163325347793151E-3</v>
      </c>
      <c r="K68" s="9">
        <f t="shared" ref="K68" si="652">K67*(1+I68)</f>
        <v>98.562034699352509</v>
      </c>
      <c r="L68" s="9">
        <f t="shared" ref="L68" si="653">L67*(1+J68)</f>
        <v>103.78261074897746</v>
      </c>
      <c r="M68" s="50">
        <f t="shared" ref="M68:M73" si="654">K68/$K$67-1</f>
        <v>-2.7652013400869535E-3</v>
      </c>
      <c r="N68" s="50">
        <f t="shared" ref="N68:N73" si="655">L68/$L$67-1</f>
        <v>9.8163325347793151E-3</v>
      </c>
      <c r="O68" s="22">
        <f t="shared" ref="O68" si="656">K68/$K$3-1</f>
        <v>-1.4379653006474924E-2</v>
      </c>
      <c r="P68" s="34">
        <f t="shared" ref="P68" si="657">L68/$L$3-1</f>
        <v>3.7826107489774552E-2</v>
      </c>
      <c r="Q68" s="4">
        <v>18002.420000000002</v>
      </c>
      <c r="R68">
        <f t="shared" ref="R68" si="658">Q68+C68</f>
        <v>18019.920000000002</v>
      </c>
      <c r="S68" s="25">
        <f t="shared" ref="S68" si="659">R68/R67-1</f>
        <v>9.8163325347793151E-3</v>
      </c>
      <c r="T68" s="26">
        <f t="shared" ref="T68:T73" si="660">R68/$R$67-1</f>
        <v>9.8163325347793151E-3</v>
      </c>
      <c r="U68" s="26">
        <f t="shared" ref="U68" si="661">R68/$R$3-1</f>
        <v>3.8083189890568914E-2</v>
      </c>
      <c r="V68" s="2">
        <f t="shared" ref="V68:V131" si="662">AG68-AC68</f>
        <v>1.2534261055979989E-2</v>
      </c>
      <c r="W68" s="2">
        <f t="shared" si="10"/>
        <v>4.7520802484130598E-2</v>
      </c>
      <c r="X68" s="14">
        <f>MIN(0,(AB68/AB$3-1))</f>
        <v>-9.4376125935616839E-3</v>
      </c>
      <c r="Y68" s="14">
        <f t="shared" ref="Y68" si="663">MIN(0,(L68/L$3-1))</f>
        <v>0</v>
      </c>
      <c r="Z68" s="45">
        <v>5504.05</v>
      </c>
      <c r="AA68" s="2">
        <f t="shared" si="27"/>
        <v>-2.757611060883125E-3</v>
      </c>
      <c r="AB68" s="9">
        <f t="shared" si="12"/>
        <v>99.056238740643835</v>
      </c>
      <c r="AC68" s="50">
        <f>AB68/$AB$67-1</f>
        <v>-2.757611060883125E-3</v>
      </c>
      <c r="AD68" s="37">
        <f t="shared" ref="AD68:AD80" si="664">AB68/$AB$3-1</f>
        <v>-9.4376125935616839E-3</v>
      </c>
      <c r="AE68" s="14">
        <f t="shared" si="28"/>
        <v>9.7766499950967759E-3</v>
      </c>
      <c r="AF68">
        <f t="shared" si="14"/>
        <v>103.51951302242934</v>
      </c>
      <c r="AG68" s="14">
        <f>AF68/$AF$67-1</f>
        <v>9.7766499950968644E-3</v>
      </c>
      <c r="AH68" s="14">
        <f t="shared" si="16"/>
        <v>3.5195130224293436E-2</v>
      </c>
      <c r="AI68" s="14">
        <f t="shared" ref="AI68:AI91" si="665">AH68-AD68</f>
        <v>4.463274281785512E-2</v>
      </c>
      <c r="AJ68" s="27">
        <v>28.6782</v>
      </c>
      <c r="AK68" s="2">
        <f t="shared" si="172"/>
        <v>-5.4550814100674527E-3</v>
      </c>
      <c r="AL68" s="9">
        <f t="shared" si="173"/>
        <v>94.913156292197272</v>
      </c>
      <c r="AM68" s="2">
        <f>AL68/$AL$67-1</f>
        <v>-5.4550814100674527E-3</v>
      </c>
      <c r="AN68" s="2">
        <f t="shared" si="175"/>
        <v>-5.086843707802724E-2</v>
      </c>
      <c r="AO68" s="1">
        <f>MIN(0,(AF68/MAX($AF$3:AF67)-1))</f>
        <v>-2.5965204982298928E-2</v>
      </c>
      <c r="AP68" s="1">
        <f>MIN(0,(AB68/MAX($AB$3:AB67)-1))</f>
        <v>-6.6208031488048102E-2</v>
      </c>
    </row>
    <row r="69" spans="1:42" x14ac:dyDescent="0.25">
      <c r="A69" s="13">
        <v>43620</v>
      </c>
      <c r="B69">
        <v>18385.759999999998</v>
      </c>
      <c r="C69">
        <v>17.5</v>
      </c>
      <c r="D69">
        <f t="shared" ref="D69:D72" si="666">B69+C69</f>
        <v>18403.259999999998</v>
      </c>
      <c r="E69" s="14">
        <f t="shared" ref="E69:E72" si="667">B69/D69</f>
        <v>0.99904908152142613</v>
      </c>
      <c r="F69" s="14">
        <f t="shared" ref="F69:F72" si="668">C69/D69</f>
        <v>9.5091847857390493E-4</v>
      </c>
      <c r="G69" s="1">
        <f t="shared" ref="G69:G70" si="669">SUM(E69:F69)</f>
        <v>1</v>
      </c>
      <c r="H69" s="15">
        <v>2803.27</v>
      </c>
      <c r="I69" s="2">
        <f t="shared" ref="I69" si="670">H69/H68-1</f>
        <v>2.1432345278653342E-2</v>
      </c>
      <c r="J69" s="2">
        <f t="shared" ref="J69" si="671">D69/D68-1</f>
        <v>2.127312440898721E-2</v>
      </c>
      <c r="K69" s="9">
        <f t="shared" ref="K69" si="672">K68*(1+I69)</f>
        <v>100.67445025839564</v>
      </c>
      <c r="L69" s="9">
        <f t="shared" ref="L69" si="673">L68*(1+J69)</f>
        <v>105.99039113892995</v>
      </c>
      <c r="M69" s="50">
        <f t="shared" si="654"/>
        <v>1.8607879188680565E-2</v>
      </c>
      <c r="N69" s="50">
        <f t="shared" si="655"/>
        <v>3.1298281007019035E-2</v>
      </c>
      <c r="O69" s="22">
        <f t="shared" ref="O69" si="674">K69/$K$3-1</f>
        <v>6.7445025839563133E-3</v>
      </c>
      <c r="P69" s="34">
        <f t="shared" ref="P69" si="675">L69/$L$3-1</f>
        <v>5.9903911389299402E-2</v>
      </c>
      <c r="Q69" s="4">
        <v>18385.760000000002</v>
      </c>
      <c r="R69">
        <f t="shared" ref="R69:R71" si="676">Q69+C69</f>
        <v>18403.260000000002</v>
      </c>
      <c r="S69" s="25">
        <f t="shared" ref="S69" si="677">R69/R68-1</f>
        <v>2.1273124408987432E-2</v>
      </c>
      <c r="T69" s="26">
        <f t="shared" si="660"/>
        <v>3.1298281007019035E-2</v>
      </c>
      <c r="U69" s="26">
        <f t="shared" ref="U69:U71" si="678">R69/$R$3-1</f>
        <v>6.0166462735989468E-2</v>
      </c>
      <c r="V69" s="2">
        <f t="shared" si="662"/>
        <v>1.2548548201541943E-2</v>
      </c>
      <c r="W69" s="2">
        <f t="shared" ref="W69:W80" si="679">U69-AD69</f>
        <v>4.8320855167182319E-2</v>
      </c>
      <c r="X69" s="14">
        <f t="shared" ref="X69:X80" si="680">MIN(0,(AB69/AB$3-1))</f>
        <v>0</v>
      </c>
      <c r="Y69" s="14">
        <f t="shared" ref="Y69" si="681">MIN(0,(L69/L$3-1))</f>
        <v>0</v>
      </c>
      <c r="Z69" s="45">
        <v>5622.31</v>
      </c>
      <c r="AA69" s="2">
        <f t="shared" si="27"/>
        <v>2.14859966751757E-2</v>
      </c>
      <c r="AB69" s="9">
        <f t="shared" ref="AB69:AB80" si="682">AB68*(1+AA69)</f>
        <v>101.18456075688071</v>
      </c>
      <c r="AC69" s="50">
        <f t="shared" ref="AC69:AC80" si="683">AB69/$AB$67-1</f>
        <v>1.8669135592207065E-2</v>
      </c>
      <c r="AD69" s="37">
        <f t="shared" si="664"/>
        <v>1.1845607568807148E-2</v>
      </c>
      <c r="AE69" s="14">
        <f t="shared" si="28"/>
        <v>2.1233441869304669E-2</v>
      </c>
      <c r="AF69">
        <f t="shared" ref="AF69:AF91" si="684">AF68*(1+AE69)</f>
        <v>105.71758858452982</v>
      </c>
      <c r="AG69" s="14">
        <f t="shared" ref="AG69:AG87" si="685">AF69/$AF$67-1</f>
        <v>3.1217683793749007E-2</v>
      </c>
      <c r="AH69" s="14">
        <f t="shared" ref="AH69:AH91" si="686">AF69/$AF$3-1</f>
        <v>5.7175885845298202E-2</v>
      </c>
      <c r="AI69" s="14">
        <f t="shared" si="665"/>
        <v>4.5330278276491054E-2</v>
      </c>
      <c r="AJ69" s="27">
        <v>29.3443</v>
      </c>
      <c r="AK69" s="2">
        <f t="shared" si="172"/>
        <v>2.3226701815316275E-2</v>
      </c>
      <c r="AL69" s="9">
        <f t="shared" si="173"/>
        <v>97.117675871746641</v>
      </c>
      <c r="AM69" s="2">
        <f t="shared" ref="AM69:AM87" si="687">AL69/$AL$67-1</f>
        <v>1.7644916855958703E-2</v>
      </c>
      <c r="AN69" s="2">
        <f t="shared" si="175"/>
        <v>-2.8823241282533552E-2</v>
      </c>
      <c r="AO69" s="1">
        <f>MIN(0,(AF69/MAX($AF$3:AF68)-1))</f>
        <v>-5.2830937836103598E-3</v>
      </c>
      <c r="AP69" s="1">
        <f>MIN(0,(AB69/MAX($AB$3:AB68)-1))</f>
        <v>-4.6144580357294518E-2</v>
      </c>
    </row>
    <row r="70" spans="1:42" x14ac:dyDescent="0.25">
      <c r="A70" s="13">
        <v>43621</v>
      </c>
      <c r="B70">
        <v>18504.330000000002</v>
      </c>
      <c r="C70">
        <v>17.5</v>
      </c>
      <c r="D70">
        <f t="shared" si="666"/>
        <v>18521.830000000002</v>
      </c>
      <c r="E70" s="14">
        <f t="shared" si="667"/>
        <v>0.99905516895468749</v>
      </c>
      <c r="F70" s="14">
        <f t="shared" si="668"/>
        <v>9.4483104531247711E-4</v>
      </c>
      <c r="G70" s="1">
        <f t="shared" si="669"/>
        <v>1</v>
      </c>
      <c r="H70" s="15">
        <v>2826.15</v>
      </c>
      <c r="I70" s="2">
        <f t="shared" ref="I70" si="688">H70/H69-1</f>
        <v>8.1618966421357353E-3</v>
      </c>
      <c r="J70" s="2">
        <f t="shared" ref="J70" si="689">D70/D69-1</f>
        <v>6.4428802288292175E-3</v>
      </c>
      <c r="K70" s="9">
        <f t="shared" ref="K70" si="690">K69*(1+I70)</f>
        <v>101.4961447159085</v>
      </c>
      <c r="L70" s="9">
        <f t="shared" ref="L70" si="691">L69*(1+J70)</f>
        <v>106.67327453444484</v>
      </c>
      <c r="M70" s="50">
        <f t="shared" si="654"/>
        <v>2.6921651417483705E-2</v>
      </c>
      <c r="N70" s="50">
        <f t="shared" si="655"/>
        <v>3.7942812311744678E-2</v>
      </c>
      <c r="O70" s="22">
        <f t="shared" ref="O70" si="692">K70/$K$3-1</f>
        <v>1.4961447159085095E-2</v>
      </c>
      <c r="P70" s="34">
        <f t="shared" ref="P70" si="693">L70/$L$3-1</f>
        <v>6.6732745344448396E-2</v>
      </c>
      <c r="Q70" s="4">
        <v>18504.329999999998</v>
      </c>
      <c r="R70">
        <f t="shared" si="676"/>
        <v>18521.829999999998</v>
      </c>
      <c r="S70" s="25">
        <f t="shared" ref="S70" si="694">R70/R69-1</f>
        <v>6.4428802288287734E-3</v>
      </c>
      <c r="T70" s="26">
        <f t="shared" si="660"/>
        <v>3.7942812311744234E-2</v>
      </c>
      <c r="U70" s="26">
        <f t="shared" si="678"/>
        <v>6.6996988278018366E-2</v>
      </c>
      <c r="V70" s="2">
        <f t="shared" si="662"/>
        <v>1.0712116998123689E-2</v>
      </c>
      <c r="W70" s="2">
        <f t="shared" si="679"/>
        <v>4.6768390728125997E-2</v>
      </c>
      <c r="X70" s="14">
        <f t="shared" si="680"/>
        <v>0</v>
      </c>
      <c r="Y70" s="14">
        <f t="shared" ref="Y70" si="695">MIN(0,(L70/L$3-1))</f>
        <v>0</v>
      </c>
      <c r="Z70" s="45">
        <v>5668.89</v>
      </c>
      <c r="AA70" s="2">
        <f t="shared" ref="AA70:AA80" si="696">Z70/Z69-1</f>
        <v>8.2848508886916861E-3</v>
      </c>
      <c r="AB70" s="9">
        <f t="shared" si="682"/>
        <v>102.02285975498924</v>
      </c>
      <c r="AC70" s="50">
        <f t="shared" si="683"/>
        <v>2.7108657485500842E-2</v>
      </c>
      <c r="AD70" s="37">
        <f t="shared" si="664"/>
        <v>2.0228597549892369E-2</v>
      </c>
      <c r="AE70" s="14">
        <f t="shared" ref="AE70:AE91" si="697">J70-($AE$1/252)</f>
        <v>6.4031976891466775E-3</v>
      </c>
      <c r="AF70">
        <f t="shared" si="684"/>
        <v>106.39451920345645</v>
      </c>
      <c r="AG70" s="14">
        <f t="shared" si="685"/>
        <v>3.7820774483624531E-2</v>
      </c>
      <c r="AH70" s="14">
        <f t="shared" si="686"/>
        <v>6.3945192034564613E-2</v>
      </c>
      <c r="AI70" s="14">
        <f t="shared" si="665"/>
        <v>4.3716594484672244E-2</v>
      </c>
      <c r="AJ70" s="27">
        <v>29.661200000000001</v>
      </c>
      <c r="AK70" s="2">
        <f t="shared" si="172"/>
        <v>1.0799371598572804E-2</v>
      </c>
      <c r="AL70" s="9">
        <f t="shared" si="173"/>
        <v>98.166485742275384</v>
      </c>
      <c r="AM70" s="2">
        <f t="shared" si="687"/>
        <v>2.8634842468485022E-2</v>
      </c>
      <c r="AN70" s="2">
        <f t="shared" si="175"/>
        <v>-1.8335142577246111E-2</v>
      </c>
      <c r="AO70" s="1">
        <f>MIN(0,(AF70/MAX($AF$3:AF69)-1))</f>
        <v>0</v>
      </c>
      <c r="AP70" s="1">
        <f>MIN(0,(AB70/MAX($AB$3:AB69)-1))</f>
        <v>-3.8242030436184238E-2</v>
      </c>
    </row>
    <row r="71" spans="1:42" x14ac:dyDescent="0.25">
      <c r="A71" s="13">
        <v>43622</v>
      </c>
      <c r="B71">
        <v>18620.21</v>
      </c>
      <c r="C71">
        <v>17.5</v>
      </c>
      <c r="D71">
        <f t="shared" si="666"/>
        <v>18637.71</v>
      </c>
      <c r="E71" s="14">
        <f t="shared" si="667"/>
        <v>0.99906104344364199</v>
      </c>
      <c r="F71" s="14">
        <f t="shared" si="668"/>
        <v>9.3895655635805046E-4</v>
      </c>
      <c r="G71" s="1">
        <f t="shared" ref="G71" si="698">SUM(E71:F71)</f>
        <v>1</v>
      </c>
      <c r="H71" s="15">
        <v>2843.49</v>
      </c>
      <c r="I71" s="2">
        <f t="shared" ref="I71" si="699">H71/H70-1</f>
        <v>6.1355554376094634E-3</v>
      </c>
      <c r="J71" s="2">
        <f t="shared" ref="J71" si="700">D71/D70-1</f>
        <v>6.2564012303318872E-3</v>
      </c>
      <c r="K71" s="9">
        <f t="shared" ref="K71" si="701">K70*(1+I71)</f>
        <v>102.11887993851659</v>
      </c>
      <c r="L71" s="9">
        <f t="shared" ref="L71" si="702">L70*(1+J71)</f>
        <v>107.34066534048567</v>
      </c>
      <c r="M71" s="50">
        <f t="shared" si="654"/>
        <v>3.3222386139837079E-2</v>
      </c>
      <c r="N71" s="50">
        <f t="shared" si="655"/>
        <v>4.4436598999705978E-2</v>
      </c>
      <c r="O71" s="22">
        <f t="shared" ref="O71" si="703">K71/$K$3-1</f>
        <v>2.1188799385165824E-2</v>
      </c>
      <c r="P71" s="34">
        <f t="shared" ref="P71" si="704">L71/$L$3-1</f>
        <v>7.3406653404856748E-2</v>
      </c>
      <c r="Q71" s="4">
        <v>18620.21</v>
      </c>
      <c r="R71">
        <f t="shared" si="676"/>
        <v>18637.71</v>
      </c>
      <c r="S71" s="25">
        <f t="shared" ref="S71" si="705">R71/R70-1</f>
        <v>6.2564012303321093E-3</v>
      </c>
      <c r="T71" s="26">
        <f t="shared" si="660"/>
        <v>4.4436598999705756E-2</v>
      </c>
      <c r="U71" s="26">
        <f t="shared" si="678"/>
        <v>7.3672549548241539E-2</v>
      </c>
      <c r="V71" s="2">
        <f t="shared" si="662"/>
        <v>1.0581564567745838E-2</v>
      </c>
      <c r="W71" s="2">
        <f t="shared" si="679"/>
        <v>4.6905651740452692E-2</v>
      </c>
      <c r="X71" s="14">
        <f t="shared" si="680"/>
        <v>0</v>
      </c>
      <c r="Y71" s="14">
        <f t="shared" ref="Y71" si="706">MIN(0,(L71/L$3-1))</f>
        <v>0</v>
      </c>
      <c r="Z71" s="45">
        <v>5705.22</v>
      </c>
      <c r="AA71" s="2">
        <f t="shared" si="696"/>
        <v>6.4086620131982297E-3</v>
      </c>
      <c r="AB71" s="9">
        <f t="shared" si="682"/>
        <v>102.67668978077889</v>
      </c>
      <c r="AC71" s="50">
        <f t="shared" si="683"/>
        <v>3.3691049722155197E-2</v>
      </c>
      <c r="AD71" s="37">
        <f t="shared" si="664"/>
        <v>2.6766897807788848E-2</v>
      </c>
      <c r="AE71" s="14">
        <f t="shared" si="697"/>
        <v>6.2167186906493472E-3</v>
      </c>
      <c r="AF71">
        <f t="shared" si="684"/>
        <v>107.05594399957124</v>
      </c>
      <c r="AG71" s="14">
        <f t="shared" si="685"/>
        <v>4.4272614289901036E-2</v>
      </c>
      <c r="AH71" s="14">
        <f t="shared" si="686"/>
        <v>7.0559439995712347E-2</v>
      </c>
      <c r="AI71" s="14">
        <f t="shared" si="665"/>
        <v>4.37925421879235E-2</v>
      </c>
      <c r="AJ71" s="27">
        <v>29.817</v>
      </c>
      <c r="AK71" s="2">
        <f t="shared" si="172"/>
        <v>5.2526532979111362E-3</v>
      </c>
      <c r="AL71" s="9">
        <f t="shared" si="173"/>
        <v>98.682120257353887</v>
      </c>
      <c r="AM71" s="2">
        <f t="shared" si="687"/>
        <v>3.4037904666123442E-2</v>
      </c>
      <c r="AN71" s="2">
        <f t="shared" si="175"/>
        <v>-1.3178797426461109E-2</v>
      </c>
      <c r="AO71" s="1">
        <f>MIN(0,(AF71/MAX($AF$3:AF70)-1))</f>
        <v>0</v>
      </c>
      <c r="AP71" s="1">
        <f>MIN(0,(AB71/MAX($AB$3:AB70)-1))</f>
        <v>-3.2078448670750048E-2</v>
      </c>
    </row>
    <row r="72" spans="1:42" x14ac:dyDescent="0.25">
      <c r="A72" s="13">
        <v>43623</v>
      </c>
      <c r="B72">
        <v>18735.089999999997</v>
      </c>
      <c r="C72">
        <v>17.5</v>
      </c>
      <c r="D72">
        <f t="shared" si="666"/>
        <v>18752.589999999997</v>
      </c>
      <c r="E72" s="14">
        <f t="shared" si="667"/>
        <v>0.9990667955733048</v>
      </c>
      <c r="F72" s="14">
        <f t="shared" si="668"/>
        <v>9.3320442669519272E-4</v>
      </c>
      <c r="G72" s="1">
        <f t="shared" ref="G72" si="707">SUM(E72:F72)</f>
        <v>1</v>
      </c>
      <c r="H72" s="15">
        <v>2873.34</v>
      </c>
      <c r="I72" s="2">
        <f t="shared" ref="I72" si="708">H72/H71-1</f>
        <v>1.0497663083042452E-2</v>
      </c>
      <c r="J72" s="2">
        <f t="shared" ref="J72" si="709">D72/D71-1</f>
        <v>6.1638473825378348E-3</v>
      </c>
      <c r="K72" s="9">
        <f t="shared" ref="K72" si="710">K71*(1+I72)</f>
        <v>103.19088953452879</v>
      </c>
      <c r="L72" s="9">
        <f t="shared" ref="L72" si="711">L71*(1+J72)</f>
        <v>108.00229681958449</v>
      </c>
      <c r="M72" s="50">
        <f t="shared" si="654"/>
        <v>4.4068806639390168E-2</v>
      </c>
      <c r="N72" s="50">
        <f t="shared" si="655"/>
        <v>5.0874346796677017E-2</v>
      </c>
      <c r="O72" s="22">
        <f t="shared" ref="O72" si="712">K72/$K$3-1</f>
        <v>3.1908895345287958E-2</v>
      </c>
      <c r="P72" s="34">
        <f t="shared" ref="P72" si="713">L72/$L$3-1</f>
        <v>8.0022968195844868E-2</v>
      </c>
      <c r="Q72" s="4">
        <v>18735.090000000004</v>
      </c>
      <c r="R72">
        <f t="shared" ref="R72" si="714">Q72+C72</f>
        <v>18752.590000000004</v>
      </c>
      <c r="S72" s="25">
        <f t="shared" ref="S72" si="715">R72/R71-1</f>
        <v>6.1638473825380569E-3</v>
      </c>
      <c r="T72" s="26">
        <f t="shared" si="660"/>
        <v>5.0874346796677017E-2</v>
      </c>
      <c r="U72" s="26">
        <f t="shared" ref="U72" si="716">R72/$R$3-1</f>
        <v>8.0290503282477665E-2</v>
      </c>
      <c r="V72" s="2">
        <f t="shared" si="662"/>
        <v>6.0261386427042929E-3</v>
      </c>
      <c r="W72" s="2">
        <f t="shared" si="679"/>
        <v>4.2646235048394487E-2</v>
      </c>
      <c r="X72" s="14">
        <f t="shared" si="680"/>
        <v>0</v>
      </c>
      <c r="Y72" s="14">
        <f t="shared" ref="Y72" si="717">MIN(0,(L72/L$3-1))</f>
        <v>0</v>
      </c>
      <c r="Z72" s="45">
        <v>5765.66</v>
      </c>
      <c r="AA72" s="2">
        <f t="shared" si="696"/>
        <v>1.05938070749243E-2</v>
      </c>
      <c r="AB72" s="9">
        <f t="shared" si="682"/>
        <v>103.76442682340831</v>
      </c>
      <c r="AC72" s="50">
        <f t="shared" si="683"/>
        <v>4.4641773277987795E-2</v>
      </c>
      <c r="AD72" s="37">
        <f t="shared" si="664"/>
        <v>3.7644268234083178E-2</v>
      </c>
      <c r="AE72" s="14">
        <f t="shared" si="697"/>
        <v>6.1241648428552948E-3</v>
      </c>
      <c r="AF72">
        <f t="shared" si="684"/>
        <v>107.71157224803211</v>
      </c>
      <c r="AG72" s="14">
        <f t="shared" si="685"/>
        <v>5.0667911920692088E-2</v>
      </c>
      <c r="AH72" s="14">
        <f t="shared" si="686"/>
        <v>7.7115722480321169E-2</v>
      </c>
      <c r="AI72" s="14">
        <f t="shared" si="665"/>
        <v>3.9471454246237991E-2</v>
      </c>
      <c r="AJ72" s="27">
        <v>30.233499999999999</v>
      </c>
      <c r="AK72" s="2">
        <f t="shared" si="172"/>
        <v>1.3968541436093496E-2</v>
      </c>
      <c r="AL72" s="9">
        <f t="shared" si="173"/>
        <v>100.0605655431703</v>
      </c>
      <c r="AM72" s="2">
        <f t="shared" si="687"/>
        <v>4.8481905983943419E-2</v>
      </c>
      <c r="AN72" s="2">
        <f t="shared" si="175"/>
        <v>6.0565543170287839E-4</v>
      </c>
      <c r="AO72" s="1">
        <f>MIN(0,(AF72/MAX($AF$3:AF71)-1))</f>
        <v>0</v>
      </c>
      <c r="AP72" s="1">
        <f>MIN(0,(AB72/MAX($AB$3:AB71)-1))</f>
        <v>-2.18244744923064E-2</v>
      </c>
    </row>
    <row r="73" spans="1:42" x14ac:dyDescent="0.25">
      <c r="A73" s="13">
        <v>43626</v>
      </c>
      <c r="B73">
        <v>18801.8</v>
      </c>
      <c r="C73">
        <v>17.5</v>
      </c>
      <c r="D73">
        <f t="shared" ref="D73" si="718">B73+C73</f>
        <v>18819.3</v>
      </c>
      <c r="E73" s="14">
        <f t="shared" ref="E73" si="719">B73/D73</f>
        <v>0.99907010356389447</v>
      </c>
      <c r="F73" s="14">
        <f t="shared" ref="F73" si="720">C73/D73</f>
        <v>9.2989643610548749E-4</v>
      </c>
      <c r="G73" s="1">
        <f t="shared" ref="G73" si="721">SUM(E73:F73)</f>
        <v>1</v>
      </c>
      <c r="H73" s="15">
        <v>2886.73</v>
      </c>
      <c r="I73" s="2">
        <f t="shared" ref="I73" si="722">H73/H72-1</f>
        <v>4.6600819951694294E-3</v>
      </c>
      <c r="J73" s="2">
        <f t="shared" ref="J73" si="723">D73/D72-1</f>
        <v>3.5573752745621245E-3</v>
      </c>
      <c r="K73" s="9">
        <f t="shared" ref="K73" si="724">K72*(1+I73)</f>
        <v>103.67176754091417</v>
      </c>
      <c r="L73" s="9">
        <f t="shared" ref="L73" si="725">L72*(1+J73)</f>
        <v>108.38650151988639</v>
      </c>
      <c r="M73" s="50">
        <f t="shared" si="654"/>
        <v>4.8934252886928542E-2</v>
      </c>
      <c r="N73" s="50">
        <f t="shared" si="655"/>
        <v>5.4612701214643122E-2</v>
      </c>
      <c r="O73" s="22">
        <f t="shared" ref="O73" si="726">K73/$K$3-1</f>
        <v>3.6717675409141837E-2</v>
      </c>
      <c r="P73" s="34">
        <f t="shared" ref="P73" si="727">L73/$L$3-1</f>
        <v>8.3865015198864024E-2</v>
      </c>
      <c r="Q73" s="4">
        <v>18801.800000000003</v>
      </c>
      <c r="R73">
        <f t="shared" ref="R73" si="728">Q73+C73</f>
        <v>18819.300000000003</v>
      </c>
      <c r="S73" s="25">
        <f t="shared" ref="S73" si="729">R73/R72-1</f>
        <v>3.5573752745621245E-3</v>
      </c>
      <c r="T73" s="26">
        <f t="shared" si="660"/>
        <v>5.4612701214643122E-2</v>
      </c>
      <c r="U73" s="26">
        <f t="shared" ref="U73" si="730">R73/$R$3-1</f>
        <v>8.4133502008198802E-2</v>
      </c>
      <c r="V73" s="2">
        <f t="shared" si="662"/>
        <v>4.8482325706924456E-3</v>
      </c>
      <c r="W73" s="2">
        <f t="shared" si="679"/>
        <v>4.1648048061552423E-2</v>
      </c>
      <c r="X73" s="14">
        <f t="shared" si="680"/>
        <v>0</v>
      </c>
      <c r="Y73" s="14">
        <f t="shared" ref="Y73" si="731">MIN(0,(L73/L$3-1))</f>
        <v>0</v>
      </c>
      <c r="Z73" s="45">
        <v>5792.56</v>
      </c>
      <c r="AA73" s="2">
        <f t="shared" si="696"/>
        <v>4.6655543337623673E-3</v>
      </c>
      <c r="AB73" s="9">
        <f t="shared" si="682"/>
        <v>104.24854539466463</v>
      </c>
      <c r="AC73" s="50">
        <f t="shared" si="683"/>
        <v>4.9515606230534193E-2</v>
      </c>
      <c r="AD73" s="37">
        <f t="shared" si="664"/>
        <v>4.2485453946646379E-2</v>
      </c>
      <c r="AE73" s="14">
        <f t="shared" si="697"/>
        <v>3.5176927348795849E-3</v>
      </c>
      <c r="AF73">
        <f t="shared" si="684"/>
        <v>108.09046846319148</v>
      </c>
      <c r="AG73" s="14">
        <f t="shared" si="685"/>
        <v>5.4363838801226638E-2</v>
      </c>
      <c r="AH73" s="14">
        <f t="shared" si="686"/>
        <v>8.0904684631914803E-2</v>
      </c>
      <c r="AI73" s="14">
        <f t="shared" si="665"/>
        <v>3.8419230685268424E-2</v>
      </c>
      <c r="AJ73" s="27">
        <v>30.380700000000001</v>
      </c>
      <c r="AK73" s="2">
        <f t="shared" si="172"/>
        <v>4.8687713959680856E-3</v>
      </c>
      <c r="AL73" s="9">
        <f t="shared" si="173"/>
        <v>100.54773756255128</v>
      </c>
      <c r="AM73" s="2">
        <f t="shared" si="687"/>
        <v>5.3586724696988108E-2</v>
      </c>
      <c r="AN73" s="2">
        <f t="shared" si="175"/>
        <v>5.4773756255128703E-3</v>
      </c>
      <c r="AO73" s="1">
        <f>MIN(0,(AF73/MAX($AF$3:AF72)-1))</f>
        <v>0</v>
      </c>
      <c r="AP73" s="1">
        <f>MIN(0,(AB73/MAX($AB$3:AB72)-1))</f>
        <v>-1.7260743430093761E-2</v>
      </c>
    </row>
    <row r="74" spans="1:42" x14ac:dyDescent="0.25">
      <c r="A74" s="13">
        <v>43627</v>
      </c>
      <c r="B74">
        <v>18765.73</v>
      </c>
      <c r="C74">
        <v>17.5</v>
      </c>
      <c r="D74">
        <f t="shared" ref="D74:D76" si="732">B74+C74</f>
        <v>18783.23</v>
      </c>
      <c r="E74" s="14">
        <f t="shared" ref="E74:E76" si="733">B74/D74</f>
        <v>0.99906831785587458</v>
      </c>
      <c r="F74" s="14">
        <f t="shared" ref="F74:F76" si="734">C74/D74</f>
        <v>9.3168214412537144E-4</v>
      </c>
      <c r="G74" s="1">
        <f t="shared" ref="G74:G75" si="735">SUM(E74:F74)</f>
        <v>1</v>
      </c>
      <c r="H74" s="15">
        <v>2885.72</v>
      </c>
      <c r="I74" s="2">
        <f t="shared" ref="I74" si="736">H74/H73-1</f>
        <v>-3.4987685027698667E-4</v>
      </c>
      <c r="J74" s="2">
        <f t="shared" ref="J74" si="737">D74/D73-1</f>
        <v>-1.9166493971614074E-3</v>
      </c>
      <c r="K74" s="9">
        <f t="shared" ref="K74" si="738">K73*(1+I74)</f>
        <v>103.63549518942432</v>
      </c>
      <c r="L74" s="9">
        <f t="shared" ref="L74" si="739">L73*(1+J74)</f>
        <v>108.17876259708787</v>
      </c>
      <c r="M74" s="50">
        <f t="shared" ref="M74" si="740">K74/$K$67-1</f>
        <v>4.8567255074380977E-2</v>
      </c>
      <c r="N74" s="50">
        <f t="shared" ref="N74" si="741">L74/$L$67-1</f>
        <v>5.2591378416621204E-2</v>
      </c>
      <c r="O74" s="22">
        <f t="shared" ref="O74" si="742">K74/$K$3-1</f>
        <v>3.6354951894243204E-2</v>
      </c>
      <c r="P74" s="34">
        <f t="shared" ref="P74" si="743">L74/$L$3-1</f>
        <v>8.1787625970878741E-2</v>
      </c>
      <c r="Q74" s="4">
        <v>18765.73</v>
      </c>
      <c r="R74">
        <f t="shared" ref="R74" si="744">Q74+C74</f>
        <v>18783.23</v>
      </c>
      <c r="S74" s="25">
        <f t="shared" ref="S74" si="745">R74/R73-1</f>
        <v>-1.9166493971616294E-3</v>
      </c>
      <c r="T74" s="26">
        <f t="shared" ref="T74" si="746">R74/$R$67-1</f>
        <v>5.2591378416621204E-2</v>
      </c>
      <c r="U74" s="26">
        <f t="shared" ref="U74" si="747">R74/$R$3-1</f>
        <v>8.2055598185132084E-2</v>
      </c>
      <c r="V74" s="2">
        <f t="shared" si="662"/>
        <v>3.0989941691568212E-3</v>
      </c>
      <c r="W74" s="2">
        <f t="shared" si="679"/>
        <v>3.9881491869814267E-2</v>
      </c>
      <c r="X74" s="14">
        <f t="shared" si="680"/>
        <v>0</v>
      </c>
      <c r="Y74" s="14">
        <f t="shared" ref="Y74" si="748">MIN(0,(L74/L$3-1))</f>
        <v>0</v>
      </c>
      <c r="Z74" s="45">
        <v>5790.83</v>
      </c>
      <c r="AA74" s="2">
        <f t="shared" si="696"/>
        <v>-2.9865896943670478E-4</v>
      </c>
      <c r="AB74" s="9">
        <f t="shared" si="682"/>
        <v>104.21741063153179</v>
      </c>
      <c r="AC74" s="50">
        <f t="shared" si="683"/>
        <v>4.920215898116953E-2</v>
      </c>
      <c r="AD74" s="37">
        <f t="shared" si="664"/>
        <v>4.2174106315317816E-2</v>
      </c>
      <c r="AE74" s="14">
        <f t="shared" si="697"/>
        <v>-1.956331936843947E-3</v>
      </c>
      <c r="AF74">
        <f t="shared" si="684"/>
        <v>107.87900762766851</v>
      </c>
      <c r="AG74" s="14">
        <f t="shared" si="685"/>
        <v>5.2301153150326352E-2</v>
      </c>
      <c r="AH74" s="14">
        <f t="shared" si="686"/>
        <v>7.8790076276685106E-2</v>
      </c>
      <c r="AI74" s="14">
        <f t="shared" si="665"/>
        <v>3.661596996136729E-2</v>
      </c>
      <c r="AJ74" s="27">
        <v>30.319299999999998</v>
      </c>
      <c r="AK74" s="2">
        <f t="shared" si="172"/>
        <v>-2.0210199238333004E-3</v>
      </c>
      <c r="AL74" s="9">
        <f t="shared" si="173"/>
        <v>100.344528581641</v>
      </c>
      <c r="AM74" s="2">
        <f t="shared" si="687"/>
        <v>5.1457404934889261E-2</v>
      </c>
      <c r="AN74" s="2">
        <f t="shared" si="175"/>
        <v>3.4452858164100153E-3</v>
      </c>
      <c r="AO74" s="1">
        <f>MIN(0,(AF74/MAX($AF$3:AF73)-1))</f>
        <v>-1.9563319368439691E-3</v>
      </c>
      <c r="AP74" s="1">
        <f>MIN(0,(AB74/MAX($AB$3:AB73)-1))</f>
        <v>-1.7554247323685823E-2</v>
      </c>
    </row>
    <row r="75" spans="1:42" x14ac:dyDescent="0.25">
      <c r="A75" s="13">
        <v>43628</v>
      </c>
      <c r="B75">
        <v>18735.830000000002</v>
      </c>
      <c r="C75">
        <v>17.5</v>
      </c>
      <c r="D75">
        <f t="shared" si="732"/>
        <v>18753.330000000002</v>
      </c>
      <c r="E75" s="14">
        <f t="shared" si="733"/>
        <v>0.99906683239723293</v>
      </c>
      <c r="F75" s="14">
        <f t="shared" si="734"/>
        <v>9.3316760276708184E-4</v>
      </c>
      <c r="G75" s="1">
        <f t="shared" si="735"/>
        <v>1</v>
      </c>
      <c r="H75" s="15">
        <v>2879.84</v>
      </c>
      <c r="I75" s="2">
        <f t="shared" ref="I75" si="749">H75/H74-1</f>
        <v>-2.0376197274856178E-3</v>
      </c>
      <c r="J75" s="2">
        <f t="shared" ref="J75" si="750">D75/D74-1</f>
        <v>-1.5918454919626734E-3</v>
      </c>
      <c r="K75" s="9">
        <f t="shared" ref="K75" si="751">K74*(1+I75)</f>
        <v>103.42432545995861</v>
      </c>
      <c r="L75" s="9">
        <f t="shared" ref="L75" si="752">L74*(1+J75)</f>
        <v>108.0065587215216</v>
      </c>
      <c r="M75" s="50">
        <f t="shared" ref="M75" si="753">K75/$K$67-1</f>
        <v>4.6430673749845885E-2</v>
      </c>
      <c r="N75" s="50">
        <f t="shared" ref="N75" si="754">L75/$L$67-1</f>
        <v>5.0915815576010104E-2</v>
      </c>
      <c r="O75" s="22">
        <f t="shared" ref="O75" si="755">K75/$K$3-1</f>
        <v>3.4243254599586104E-2</v>
      </c>
      <c r="P75" s="34">
        <f t="shared" ref="P75" si="756">L75/$L$3-1</f>
        <v>8.0065587215216061E-2</v>
      </c>
      <c r="Q75" s="4">
        <v>18735.830000000002</v>
      </c>
      <c r="R75">
        <f t="shared" ref="R75:R76" si="757">Q75+C75</f>
        <v>18753.330000000002</v>
      </c>
      <c r="S75" s="25">
        <f t="shared" ref="S75:S76" si="758">R75/R74-1</f>
        <v>-1.5918454919626734E-3</v>
      </c>
      <c r="T75" s="26">
        <f t="shared" ref="T75:T76" si="759">R75/$R$67-1</f>
        <v>5.0915815576009882E-2</v>
      </c>
      <c r="U75" s="26">
        <f t="shared" ref="U75:U76" si="760">R75/$R$3-1</f>
        <v>8.0333132859108147E-2</v>
      </c>
      <c r="V75" s="2">
        <f t="shared" si="662"/>
        <v>3.5037927331569296E-3</v>
      </c>
      <c r="W75" s="2">
        <f t="shared" si="679"/>
        <v>4.0266472071452508E-2</v>
      </c>
      <c r="X75" s="14">
        <f t="shared" si="680"/>
        <v>0</v>
      </c>
      <c r="Y75" s="14">
        <f t="shared" ref="Y75" si="761">MIN(0,(L75/L$3-1))</f>
        <v>0</v>
      </c>
      <c r="Z75" s="45">
        <v>5779.12</v>
      </c>
      <c r="AA75" s="2">
        <f t="shared" si="696"/>
        <v>-2.0221626260830128E-3</v>
      </c>
      <c r="AB75" s="9">
        <f t="shared" si="682"/>
        <v>104.00666607876556</v>
      </c>
      <c r="AC75" s="50">
        <f t="shared" si="683"/>
        <v>4.7080501588072199E-2</v>
      </c>
      <c r="AD75" s="37">
        <f t="shared" si="664"/>
        <v>4.0066660787655639E-2</v>
      </c>
      <c r="AE75" s="14">
        <f t="shared" si="697"/>
        <v>-1.6315280316452131E-3</v>
      </c>
      <c r="AF75">
        <f t="shared" si="684"/>
        <v>107.70300000269791</v>
      </c>
      <c r="AG75" s="14">
        <f t="shared" si="685"/>
        <v>5.0584294321229128E-2</v>
      </c>
      <c r="AH75" s="14">
        <f t="shared" si="686"/>
        <v>7.7030000026979017E-2</v>
      </c>
      <c r="AI75" s="14">
        <f t="shared" si="665"/>
        <v>3.6963339239323378E-2</v>
      </c>
      <c r="AJ75" s="27">
        <v>30.343699999999998</v>
      </c>
      <c r="AK75" s="2">
        <f t="shared" si="172"/>
        <v>8.0476792010375497E-4</v>
      </c>
      <c r="AL75" s="9">
        <f t="shared" si="173"/>
        <v>100.42528263920144</v>
      </c>
      <c r="AM75" s="2">
        <f t="shared" si="687"/>
        <v>5.230358412373648E-2</v>
      </c>
      <c r="AN75" s="2">
        <f t="shared" si="175"/>
        <v>4.2528263920145193E-3</v>
      </c>
      <c r="AO75" s="1">
        <f>MIN(0,(AF75/MAX($AF$3:AF74)-1))</f>
        <v>-3.5846681580949946E-3</v>
      </c>
      <c r="AP75" s="1">
        <f>MIN(0,(AB75/MAX($AB$3:AB74)-1))</f>
        <v>-1.9540912406901922E-2</v>
      </c>
    </row>
    <row r="76" spans="1:42" x14ac:dyDescent="0.25">
      <c r="A76" s="13">
        <v>43629</v>
      </c>
      <c r="B76">
        <v>18801.559999999998</v>
      </c>
      <c r="C76">
        <v>17.5</v>
      </c>
      <c r="D76">
        <f t="shared" si="732"/>
        <v>18819.059999999998</v>
      </c>
      <c r="E76" s="14">
        <f t="shared" si="733"/>
        <v>0.99907009170489913</v>
      </c>
      <c r="F76" s="14">
        <f t="shared" si="734"/>
        <v>9.2990829510081815E-4</v>
      </c>
      <c r="G76" s="1">
        <f t="shared" ref="G76" si="762">SUM(E76:F76)</f>
        <v>1</v>
      </c>
      <c r="H76" s="15">
        <v>2891.64</v>
      </c>
      <c r="I76" s="2">
        <f t="shared" ref="I76" si="763">H76/H75-1</f>
        <v>4.097449858325275E-3</v>
      </c>
      <c r="J76" s="2">
        <f t="shared" ref="J76" si="764">D76/D75-1</f>
        <v>3.5049775159929908E-3</v>
      </c>
      <c r="K76" s="9">
        <f t="shared" ref="K76" si="765">K75*(1+I76)</f>
        <v>103.8481014476619</v>
      </c>
      <c r="L76" s="9">
        <f t="shared" ref="L76" si="766">L75*(1+J76)</f>
        <v>108.38511928142032</v>
      </c>
      <c r="M76" s="50">
        <f t="shared" ref="M76" si="767">K76/$K$67-1</f>
        <v>5.0718370965749493E-2</v>
      </c>
      <c r="N76" s="50">
        <f t="shared" ref="N76" si="768">L76/$L$67-1</f>
        <v>5.4599251880805388E-2</v>
      </c>
      <c r="O76" s="22">
        <f t="shared" ref="O76" si="769">K76/$K$3-1</f>
        <v>3.8481014476619002E-2</v>
      </c>
      <c r="P76" s="34">
        <f t="shared" ref="P76" si="770">L76/$L$3-1</f>
        <v>8.3851192814203168E-2</v>
      </c>
      <c r="Q76" s="4">
        <v>18801.559999999998</v>
      </c>
      <c r="R76">
        <f t="shared" si="757"/>
        <v>18819.059999999998</v>
      </c>
      <c r="S76" s="25">
        <f t="shared" si="758"/>
        <v>3.5049775159929908E-3</v>
      </c>
      <c r="T76" s="26">
        <f t="shared" si="759"/>
        <v>5.4599251880805166E-2</v>
      </c>
      <c r="U76" s="26">
        <f t="shared" si="760"/>
        <v>8.4119676199561511E-2</v>
      </c>
      <c r="V76" s="2">
        <f t="shared" si="662"/>
        <v>2.5405074958044782E-3</v>
      </c>
      <c r="W76" s="2">
        <f t="shared" si="679"/>
        <v>3.9479984595689244E-2</v>
      </c>
      <c r="X76" s="14">
        <f t="shared" si="680"/>
        <v>0</v>
      </c>
      <c r="Y76" s="14">
        <f t="shared" ref="Y76" si="771">MIN(0,(L76/L$3-1))</f>
        <v>0</v>
      </c>
      <c r="Z76" s="45">
        <v>5804.53</v>
      </c>
      <c r="AA76" s="2">
        <f t="shared" si="696"/>
        <v>4.3968631902435718E-3</v>
      </c>
      <c r="AB76" s="9">
        <f t="shared" si="682"/>
        <v>104.46396916038724</v>
      </c>
      <c r="AC76" s="50">
        <f t="shared" si="683"/>
        <v>5.1684371302726628E-2</v>
      </c>
      <c r="AD76" s="37">
        <f t="shared" si="664"/>
        <v>4.4639691603872267E-2</v>
      </c>
      <c r="AE76" s="14">
        <f t="shared" si="697"/>
        <v>3.4652949763104512E-3</v>
      </c>
      <c r="AF76">
        <f t="shared" si="684"/>
        <v>108.07622266754083</v>
      </c>
      <c r="AG76" s="14">
        <f t="shared" si="685"/>
        <v>5.4224878798531106E-2</v>
      </c>
      <c r="AH76" s="14">
        <f t="shared" si="686"/>
        <v>8.0762226675408222E-2</v>
      </c>
      <c r="AI76" s="14">
        <f t="shared" si="665"/>
        <v>3.6122535071535955E-2</v>
      </c>
      <c r="AJ76" s="27">
        <v>30.372900000000001</v>
      </c>
      <c r="AK76" s="2">
        <f t="shared" si="172"/>
        <v>9.6230848578127137E-4</v>
      </c>
      <c r="AL76" s="9">
        <f t="shared" si="173"/>
        <v>100.52192274087213</v>
      </c>
      <c r="AM76" s="2">
        <f t="shared" si="687"/>
        <v>5.331622479235687E-2</v>
      </c>
      <c r="AN76" s="2">
        <f t="shared" si="175"/>
        <v>5.219227408721272E-3</v>
      </c>
      <c r="AO76" s="1">
        <f>MIN(0,(AF76/MAX($AF$3:AF75)-1))</f>
        <v>-1.3179511434446844E-4</v>
      </c>
      <c r="AP76" s="1">
        <f>MIN(0,(AB76/MAX($AB$3:AB75)-1))</f>
        <v>-1.52299679351241E-2</v>
      </c>
    </row>
    <row r="77" spans="1:42" x14ac:dyDescent="0.25">
      <c r="A77" s="13">
        <v>43630</v>
      </c>
      <c r="B77">
        <v>18766.400000000001</v>
      </c>
      <c r="C77">
        <v>17.5</v>
      </c>
      <c r="D77">
        <f t="shared" ref="D77" si="772">B77+C77</f>
        <v>18783.900000000001</v>
      </c>
      <c r="E77" s="14">
        <f t="shared" ref="E77" si="773">B77/D77</f>
        <v>0.99906835108789971</v>
      </c>
      <c r="F77" s="14">
        <f t="shared" ref="F77" si="774">C77/D77</f>
        <v>9.3164891210025598E-4</v>
      </c>
      <c r="G77" s="1">
        <f t="shared" ref="G77" si="775">SUM(E77:F77)</f>
        <v>1</v>
      </c>
      <c r="H77" s="15">
        <v>2886.98</v>
      </c>
      <c r="I77" s="2">
        <f t="shared" ref="I77" si="776">H77/H76-1</f>
        <v>-1.6115422390061696E-3</v>
      </c>
      <c r="J77" s="2">
        <f t="shared" ref="J77" si="777">D77/D76-1</f>
        <v>-1.8683186088994663E-3</v>
      </c>
      <c r="K77" s="9">
        <f t="shared" ref="K77" si="778">K76*(1+I77)</f>
        <v>103.6807458457384</v>
      </c>
      <c r="L77" s="9">
        <f t="shared" ref="L77" si="779">L76*(1+J77)</f>
        <v>108.18262134613904</v>
      </c>
      <c r="M77" s="50">
        <f t="shared" ref="M77" si="780">K77/$K$67-1</f>
        <v>4.9025093929638386E-2</v>
      </c>
      <c r="N77" s="50">
        <f t="shared" ref="N77" si="781">L77/$L$67-1</f>
        <v>5.2628924473584915E-2</v>
      </c>
      <c r="O77" s="22">
        <f t="shared" ref="O77" si="782">K77/$K$3-1</f>
        <v>3.680745845738409E-2</v>
      </c>
      <c r="P77" s="34">
        <f t="shared" ref="P77" si="783">L77/$L$3-1</f>
        <v>8.1826213461390518E-2</v>
      </c>
      <c r="Q77" s="4">
        <v>18766.399999999998</v>
      </c>
      <c r="R77">
        <f t="shared" ref="R77" si="784">Q77+C77</f>
        <v>18783.899999999998</v>
      </c>
      <c r="S77" s="25">
        <f t="shared" ref="S77" si="785">R77/R76-1</f>
        <v>-1.8683186088996884E-3</v>
      </c>
      <c r="T77" s="26">
        <f t="shared" ref="T77" si="786">R77/$R$67-1</f>
        <v>5.2628924473584471E-2</v>
      </c>
      <c r="U77" s="26">
        <f t="shared" ref="U77" si="787">R77/$R$3-1</f>
        <v>8.209419523424355E-2</v>
      </c>
      <c r="V77" s="2">
        <f t="shared" si="662"/>
        <v>2.0817867925249089E-3</v>
      </c>
      <c r="W77" s="2">
        <f t="shared" si="679"/>
        <v>3.8996844208685877E-2</v>
      </c>
      <c r="X77" s="14">
        <f t="shared" si="680"/>
        <v>0</v>
      </c>
      <c r="Y77" s="14">
        <f t="shared" ref="Y77" si="788">MIN(0,(L77/L$3-1))</f>
        <v>0</v>
      </c>
      <c r="Z77" s="45">
        <v>5795.96</v>
      </c>
      <c r="AA77" s="2">
        <f t="shared" si="696"/>
        <v>-1.4764330617638155E-3</v>
      </c>
      <c r="AB77" s="9">
        <f t="shared" si="682"/>
        <v>104.30973510255576</v>
      </c>
      <c r="AC77" s="50">
        <f t="shared" si="683"/>
        <v>5.0131629726394955E-2</v>
      </c>
      <c r="AD77" s="37">
        <f t="shared" si="664"/>
        <v>4.3097351025557673E-2</v>
      </c>
      <c r="AE77" s="14">
        <f t="shared" si="697"/>
        <v>-1.908001148582006E-3</v>
      </c>
      <c r="AF77">
        <f t="shared" si="684"/>
        <v>107.87001311055676</v>
      </c>
      <c r="AG77" s="14">
        <f t="shared" si="685"/>
        <v>5.2213416518919864E-2</v>
      </c>
      <c r="AH77" s="14">
        <f t="shared" si="686"/>
        <v>7.8700131105567506E-2</v>
      </c>
      <c r="AI77" s="14">
        <f t="shared" si="665"/>
        <v>3.5602780080009833E-2</v>
      </c>
      <c r="AJ77" s="27">
        <v>30.332599999999999</v>
      </c>
      <c r="AK77" s="2">
        <f t="shared" si="172"/>
        <v>-1.3268407033902863E-3</v>
      </c>
      <c r="AL77" s="9">
        <f t="shared" si="173"/>
        <v>100.38854616219649</v>
      </c>
      <c r="AM77" s="2">
        <f t="shared" si="687"/>
        <v>5.1918641951760991E-2</v>
      </c>
      <c r="AN77" s="2">
        <f t="shared" si="175"/>
        <v>3.885461621965014E-3</v>
      </c>
      <c r="AO77" s="1">
        <f>MIN(0,(AF77/MAX($AF$3:AF76)-1))</f>
        <v>-2.0395447976969683E-3</v>
      </c>
      <c r="AP77" s="1">
        <f>MIN(0,(AB77/MAX($AB$3:AB76)-1))</f>
        <v>-1.6683914968698921E-2</v>
      </c>
    </row>
    <row r="78" spans="1:42" x14ac:dyDescent="0.25">
      <c r="A78" s="13">
        <v>43633</v>
      </c>
      <c r="B78">
        <v>18721.25</v>
      </c>
      <c r="C78">
        <v>17.5</v>
      </c>
      <c r="D78">
        <f t="shared" ref="D78" si="789">B78+C78</f>
        <v>18738.75</v>
      </c>
      <c r="E78" s="14">
        <f t="shared" ref="E78" si="790">B78/D78</f>
        <v>0.999066106330465</v>
      </c>
      <c r="F78" s="14">
        <f t="shared" ref="F78" si="791">C78/D78</f>
        <v>9.3389366953505434E-4</v>
      </c>
      <c r="G78" s="1">
        <f t="shared" ref="G78" si="792">SUM(E78:F78)</f>
        <v>1</v>
      </c>
      <c r="H78" s="15">
        <v>2889.67</v>
      </c>
      <c r="I78" s="2">
        <f t="shared" ref="I78" si="793">H78/H77-1</f>
        <v>9.3176953078999425E-4</v>
      </c>
      <c r="J78" s="2">
        <f t="shared" ref="J78" si="794">D78/D77-1</f>
        <v>-2.4036541932187516E-3</v>
      </c>
      <c r="K78" s="9">
        <f t="shared" ref="K78" si="795">K77*(1+I78)</f>
        <v>103.77735240564704</v>
      </c>
      <c r="L78" s="9">
        <f t="shared" ref="L78" si="796">L77*(1+J78)</f>
        <v>107.92258773470699</v>
      </c>
      <c r="M78" s="50">
        <f t="shared" ref="M78" si="797">K78/$K$67-1</f>
        <v>5.0002543549196199E-2</v>
      </c>
      <c r="N78" s="50">
        <f t="shared" ref="N78" si="798">L78/$L$67-1</f>
        <v>5.0098768545370653E-2</v>
      </c>
      <c r="O78" s="22">
        <f t="shared" ref="O78" si="799">K78/$K$3-1</f>
        <v>3.7773524056470276E-2</v>
      </c>
      <c r="P78" s="34">
        <f t="shared" ref="P78" si="800">L78/$L$3-1</f>
        <v>7.9225877347069984E-2</v>
      </c>
      <c r="Q78" s="4">
        <v>18721.25</v>
      </c>
      <c r="R78">
        <f t="shared" ref="R78" si="801">Q78+C78</f>
        <v>18738.75</v>
      </c>
      <c r="S78" s="25">
        <f t="shared" ref="S78" si="802">R78/R77-1</f>
        <v>-2.4036541932185296E-3</v>
      </c>
      <c r="T78" s="26">
        <f t="shared" ref="T78" si="803">R78/$R$67-1</f>
        <v>5.0098768545370431E-2</v>
      </c>
      <c r="U78" s="26">
        <f t="shared" ref="U78" si="804">R78/$R$3-1</f>
        <v>7.949321498441142E-2</v>
      </c>
      <c r="V78" s="2">
        <f t="shared" si="662"/>
        <v>-1.4747624922846203E-3</v>
      </c>
      <c r="W78" s="2">
        <f t="shared" si="679"/>
        <v>3.5416828632595765E-2</v>
      </c>
      <c r="X78" s="14">
        <f t="shared" si="680"/>
        <v>0</v>
      </c>
      <c r="Y78" s="14">
        <f t="shared" ref="Y78" si="805">MIN(0,(L78/L$3-1))</f>
        <v>0</v>
      </c>
      <c r="Z78" s="45">
        <v>5801.4</v>
      </c>
      <c r="AA78" s="2">
        <f t="shared" si="696"/>
        <v>9.3858480734843042E-4</v>
      </c>
      <c r="AB78" s="9">
        <f t="shared" si="682"/>
        <v>104.40763863518156</v>
      </c>
      <c r="AC78" s="50">
        <f t="shared" si="683"/>
        <v>5.1117267319772175E-2</v>
      </c>
      <c r="AD78" s="37">
        <f t="shared" si="664"/>
        <v>4.4076386351815655E-2</v>
      </c>
      <c r="AE78" s="14">
        <f t="shared" si="697"/>
        <v>-2.4433367329012913E-3</v>
      </c>
      <c r="AF78">
        <f t="shared" si="684"/>
        <v>107.60645034514519</v>
      </c>
      <c r="AG78" s="14">
        <f t="shared" si="685"/>
        <v>4.9642504827487555E-2</v>
      </c>
      <c r="AH78" s="14">
        <f t="shared" si="686"/>
        <v>7.6064503451451992E-2</v>
      </c>
      <c r="AI78" s="14">
        <f t="shared" si="665"/>
        <v>3.1988117099636337E-2</v>
      </c>
      <c r="AJ78" s="27">
        <v>30.360900000000001</v>
      </c>
      <c r="AK78" s="2">
        <f t="shared" si="172"/>
        <v>9.3298958875931426E-4</v>
      </c>
      <c r="AL78" s="9">
        <f t="shared" si="173"/>
        <v>100.48220763059651</v>
      </c>
      <c r="AM78" s="2">
        <f t="shared" si="687"/>
        <v>5.2900071092923717E-2</v>
      </c>
      <c r="AN78" s="2">
        <f t="shared" si="175"/>
        <v>4.822076305964984E-3</v>
      </c>
      <c r="AO78" s="1">
        <f>MIN(0,(AF78/MAX($AF$3:AF77)-1))</f>
        <v>-4.4778982358756325E-3</v>
      </c>
      <c r="AP78" s="1">
        <f>MIN(0,(AB78/MAX($AB$3:AB77)-1))</f>
        <v>-1.576098943046722E-2</v>
      </c>
    </row>
    <row r="79" spans="1:42" x14ac:dyDescent="0.25">
      <c r="A79" s="13">
        <v>43634</v>
      </c>
      <c r="B79">
        <v>18933.34</v>
      </c>
      <c r="C79">
        <v>17.5</v>
      </c>
      <c r="D79">
        <f t="shared" ref="D79:D81" si="806">B79+C79</f>
        <v>18950.84</v>
      </c>
      <c r="E79" s="14">
        <f t="shared" ref="E79:E82" si="807">B79/D79</f>
        <v>0.99907655808396889</v>
      </c>
      <c r="F79" s="14">
        <f t="shared" ref="F79:F82" si="808">C79/D79</f>
        <v>9.234419160311627E-4</v>
      </c>
      <c r="G79" s="1">
        <f t="shared" ref="G79:G80" si="809">SUM(E79:F79)</f>
        <v>1</v>
      </c>
      <c r="H79" s="15">
        <v>2917.75</v>
      </c>
      <c r="I79" s="2">
        <f t="shared" ref="I79" si="810">H79/H78-1</f>
        <v>9.7173725719545967E-3</v>
      </c>
      <c r="J79" s="2">
        <f t="shared" ref="J79" si="811">D79/D78-1</f>
        <v>1.1318257621239391E-2</v>
      </c>
      <c r="K79" s="9">
        <f t="shared" ref="K79" si="812">K78*(1+I79)</f>
        <v>104.78579560350374</v>
      </c>
      <c r="L79" s="9">
        <f t="shared" ref="L79" si="813">L78*(1+J79)</f>
        <v>109.14408338583922</v>
      </c>
      <c r="M79" s="50">
        <f t="shared" ref="M79" si="814">K79/$K$67-1</f>
        <v>6.020580946636378E-2</v>
      </c>
      <c r="N79" s="50">
        <f t="shared" ref="N79" si="815">L79/$L$67-1</f>
        <v>6.1984056935513454E-2</v>
      </c>
      <c r="O79" s="22">
        <f t="shared" ref="O79" si="816">K79/$K$3-1</f>
        <v>4.7857956035037397E-2</v>
      </c>
      <c r="P79" s="34">
        <f t="shared" ref="P79" si="817">L79/$L$3-1</f>
        <v>9.1440833858392301E-2</v>
      </c>
      <c r="Q79" s="4">
        <v>18933.34</v>
      </c>
      <c r="R79">
        <f t="shared" ref="R79" si="818">Q79+C79</f>
        <v>18950.84</v>
      </c>
      <c r="S79" s="25">
        <f t="shared" ref="S79" si="819">R79/R78-1</f>
        <v>1.1318257621239391E-2</v>
      </c>
      <c r="T79" s="26">
        <f t="shared" ref="T79" si="820">R79/$R$67-1</f>
        <v>6.1984056935513232E-2</v>
      </c>
      <c r="U79" s="26">
        <f t="shared" ref="U79" si="821">R79/$R$3-1</f>
        <v>9.1711197291984847E-2</v>
      </c>
      <c r="V79" s="2">
        <f t="shared" si="662"/>
        <v>1.1778910399073972E-4</v>
      </c>
      <c r="W79" s="2">
        <f t="shared" si="679"/>
        <v>3.7457522760041329E-2</v>
      </c>
      <c r="X79" s="14">
        <f t="shared" si="680"/>
        <v>0</v>
      </c>
      <c r="Y79" s="14">
        <f t="shared" ref="Y79" si="822">MIN(0,(L79/L$3-1))</f>
        <v>0</v>
      </c>
      <c r="Z79" s="45">
        <v>5857.95</v>
      </c>
      <c r="AA79" s="2">
        <f t="shared" si="696"/>
        <v>9.7476471196606962E-3</v>
      </c>
      <c r="AB79" s="9">
        <f t="shared" si="682"/>
        <v>105.42536745319435</v>
      </c>
      <c r="AC79" s="50">
        <f t="shared" si="683"/>
        <v>6.1363187522987195E-2</v>
      </c>
      <c r="AD79" s="37">
        <f t="shared" si="664"/>
        <v>5.4253674531943519E-2</v>
      </c>
      <c r="AE79" s="14">
        <f t="shared" si="697"/>
        <v>1.1278575081556852E-2</v>
      </c>
      <c r="AF79">
        <f t="shared" si="684"/>
        <v>108.82009777462274</v>
      </c>
      <c r="AG79" s="14">
        <f t="shared" si="685"/>
        <v>6.1480976626977935E-2</v>
      </c>
      <c r="AH79" s="14">
        <f t="shared" si="686"/>
        <v>8.8200977746227371E-2</v>
      </c>
      <c r="AI79" s="14">
        <f t="shared" si="665"/>
        <v>3.3947303214283853E-2</v>
      </c>
      <c r="AJ79" s="27">
        <v>30.670500000000001</v>
      </c>
      <c r="AK79" s="2">
        <f t="shared" si="172"/>
        <v>1.0197326166220266E-2</v>
      </c>
      <c r="AL79" s="9">
        <f t="shared" si="173"/>
        <v>101.50685747570756</v>
      </c>
      <c r="AM79" s="2">
        <f t="shared" si="687"/>
        <v>6.3636836538294883E-2</v>
      </c>
      <c r="AN79" s="2">
        <f t="shared" si="175"/>
        <v>1.506857475707557E-2</v>
      </c>
      <c r="AO79" s="1">
        <f>MIN(0,(AF79/MAX($AF$3:AF78)-1))</f>
        <v>0</v>
      </c>
      <c r="AP79" s="1">
        <f>MIN(0,(AB79/MAX($AB$3:AB78)-1))</f>
        <v>-6.1669748740313945E-3</v>
      </c>
    </row>
    <row r="80" spans="1:42" x14ac:dyDescent="0.25">
      <c r="A80" s="13">
        <v>43635</v>
      </c>
      <c r="B80">
        <v>18957.919999999998</v>
      </c>
      <c r="C80">
        <v>17.5</v>
      </c>
      <c r="D80">
        <f t="shared" si="806"/>
        <v>18975.419999999998</v>
      </c>
      <c r="E80" s="14">
        <f t="shared" si="807"/>
        <v>0.99907775427368672</v>
      </c>
      <c r="F80" s="14">
        <f t="shared" si="808"/>
        <v>9.2224572631330434E-4</v>
      </c>
      <c r="G80" s="1">
        <f t="shared" si="809"/>
        <v>1</v>
      </c>
      <c r="H80" s="15">
        <v>2926.46</v>
      </c>
      <c r="I80" s="2">
        <f t="shared" ref="I80" si="823">H80/H79-1</f>
        <v>2.9851769342814638E-3</v>
      </c>
      <c r="J80" s="2">
        <f t="shared" ref="J80" si="824">D80/D79-1</f>
        <v>1.2970401312024649E-3</v>
      </c>
      <c r="K80" s="9">
        <f t="shared" ref="K80" si="825">K79*(1+I80)</f>
        <v>105.09859974357965</v>
      </c>
      <c r="L80" s="9">
        <f t="shared" ref="L80" si="826">L79*(1+J80)</f>
        <v>109.28564764207397</v>
      </c>
      <c r="M80" s="50">
        <f t="shared" ref="M80" si="827">K80/$K$67-1</f>
        <v>6.337071139437378E-2</v>
      </c>
      <c r="N80" s="50">
        <f t="shared" ref="N80" si="828">L80/$L$67-1</f>
        <v>6.3361492876055969E-2</v>
      </c>
      <c r="O80" s="22">
        <f t="shared" ref="O80" si="829">K80/$K$3-1</f>
        <v>5.098599743579646E-2</v>
      </c>
      <c r="P80" s="34">
        <f t="shared" ref="P80" si="830">L80/$L$3-1</f>
        <v>9.2856476420739575E-2</v>
      </c>
      <c r="Q80" s="4">
        <v>18957.919999999998</v>
      </c>
      <c r="R80">
        <f t="shared" ref="R80" si="831">Q80+C80</f>
        <v>18975.419999999998</v>
      </c>
      <c r="S80" s="25">
        <f t="shared" ref="S80" si="832">R80/R79-1</f>
        <v>1.2970401312024649E-3</v>
      </c>
      <c r="T80" s="26">
        <f t="shared" ref="T80" si="833">R80/$R$67-1</f>
        <v>6.3361492876055969E-2</v>
      </c>
      <c r="U80" s="26">
        <f t="shared" ref="U80" si="834">R80/$R$3-1</f>
        <v>9.3127190526555825E-2</v>
      </c>
      <c r="V80" s="2">
        <f t="shared" si="662"/>
        <v>-1.718258901665326E-3</v>
      </c>
      <c r="W80" s="2">
        <f t="shared" si="679"/>
        <v>3.5724045735509913E-2</v>
      </c>
      <c r="X80" s="14">
        <f t="shared" si="680"/>
        <v>0</v>
      </c>
      <c r="Y80" s="14">
        <f t="shared" ref="Y80" si="835">MIN(0,(L80/L$3-1))</f>
        <v>0</v>
      </c>
      <c r="Z80" s="45">
        <v>5875.45</v>
      </c>
      <c r="AA80" s="2">
        <f t="shared" si="696"/>
        <v>2.9873932006929671E-3</v>
      </c>
      <c r="AB80" s="9">
        <f t="shared" si="682"/>
        <v>105.74031447910458</v>
      </c>
      <c r="AC80" s="50">
        <f t="shared" si="683"/>
        <v>6.4533896692859249E-2</v>
      </c>
      <c r="AD80" s="37">
        <f t="shared" si="664"/>
        <v>5.7403144791045912E-2</v>
      </c>
      <c r="AE80" s="14">
        <f t="shared" si="697"/>
        <v>1.2573575915199252E-3</v>
      </c>
      <c r="AF80">
        <f t="shared" si="684"/>
        <v>108.95692355066961</v>
      </c>
      <c r="AG80" s="14">
        <f t="shared" si="685"/>
        <v>6.2815637791193923E-2</v>
      </c>
      <c r="AH80" s="14">
        <f t="shared" si="686"/>
        <v>8.9569235506696154E-2</v>
      </c>
      <c r="AI80" s="14">
        <f t="shared" si="665"/>
        <v>3.2166090715650242E-2</v>
      </c>
      <c r="AJ80" s="27">
        <v>30.853300000000001</v>
      </c>
      <c r="AK80" s="2">
        <f t="shared" si="172"/>
        <v>5.960124549648782E-3</v>
      </c>
      <c r="AL80" s="9">
        <f t="shared" si="173"/>
        <v>102.11185098890623</v>
      </c>
      <c r="AM80" s="2">
        <f t="shared" si="687"/>
        <v>6.9976244559657452E-2</v>
      </c>
      <c r="AN80" s="2">
        <f t="shared" si="175"/>
        <v>2.1118509889062276E-2</v>
      </c>
      <c r="AO80" s="1">
        <f>MIN(0,(AF80/MAX($AF$3:AF79)-1))</f>
        <v>0</v>
      </c>
      <c r="AP80" s="1">
        <f>MIN(0,(AB80/MAX($AB$3:AB79)-1))</f>
        <v>-3.1980048521460525E-3</v>
      </c>
    </row>
    <row r="81" spans="1:42" x14ac:dyDescent="0.25">
      <c r="A81" s="13">
        <v>43636</v>
      </c>
      <c r="B81">
        <v>19149.21</v>
      </c>
      <c r="C81">
        <v>17.5</v>
      </c>
      <c r="D81">
        <f t="shared" si="806"/>
        <v>19166.71</v>
      </c>
      <c r="E81" s="14">
        <f t="shared" si="807"/>
        <v>0.99908695858600671</v>
      </c>
      <c r="F81" s="14">
        <f t="shared" si="808"/>
        <v>9.1304141399332493E-4</v>
      </c>
      <c r="G81" s="1">
        <f t="shared" ref="G81" si="836">SUM(E81:F81)</f>
        <v>1</v>
      </c>
      <c r="H81" s="15">
        <v>2954.18</v>
      </c>
      <c r="I81" s="2">
        <f t="shared" ref="I81" si="837">H81/H80-1</f>
        <v>9.4721950752785222E-3</v>
      </c>
      <c r="J81" s="2">
        <f t="shared" ref="J81" si="838">D81/D80-1</f>
        <v>1.0080936284941222E-2</v>
      </c>
      <c r="K81" s="9">
        <f t="shared" ref="K81" si="839">K80*(1+I81)</f>
        <v>106.09411418248946</v>
      </c>
      <c r="L81" s="9">
        <f t="shared" ref="L81" si="840">L80*(1+J81)</f>
        <v>110.38734929281225</v>
      </c>
      <c r="M81" s="50">
        <f t="shared" ref="M81" si="841">K81/$K$67-1</f>
        <v>7.3443166210039212E-2</v>
      </c>
      <c r="N81" s="50">
        <f t="shared" ref="N81" si="842">L81/$L$67-1</f>
        <v>7.4081172333599454E-2</v>
      </c>
      <c r="O81" s="22">
        <f t="shared" ref="O81" si="843">K81/$K$3-1</f>
        <v>6.0941141824894629E-2</v>
      </c>
      <c r="P81" s="34">
        <f t="shared" ref="P81" si="844">L81/$L$3-1</f>
        <v>0.10387349292812242</v>
      </c>
      <c r="Q81" s="4">
        <v>19149.210000000003</v>
      </c>
      <c r="R81">
        <f t="shared" ref="R81" si="845">Q81+C81</f>
        <v>19166.710000000003</v>
      </c>
      <c r="S81" s="25">
        <f t="shared" ref="S81" si="846">R81/R80-1</f>
        <v>1.0080936284941444E-2</v>
      </c>
      <c r="T81" s="26">
        <f t="shared" ref="T81" si="847">R81/$R$67-1</f>
        <v>7.4081172333599676E-2</v>
      </c>
      <c r="U81" s="26">
        <f t="shared" ref="U81" si="848">R81/$R$3-1</f>
        <v>0.10414693608559111</v>
      </c>
      <c r="V81" s="2">
        <f t="shared" si="662"/>
        <v>-1.2305752518042556E-3</v>
      </c>
      <c r="W81" s="2">
        <f t="shared" ref="W81" si="849">U81-AD81</f>
        <v>3.6627692822308155E-2</v>
      </c>
      <c r="X81" s="14">
        <f t="shared" ref="X81" si="850">MIN(0,(AB81/AB$3-1))</f>
        <v>0</v>
      </c>
      <c r="Y81" s="14">
        <f t="shared" ref="Y81" si="851">MIN(0,(L81/L$3-1))</f>
        <v>0</v>
      </c>
      <c r="Z81" s="45">
        <v>5931.66</v>
      </c>
      <c r="AA81" s="2">
        <f t="shared" ref="AA81" si="852">Z81/Z80-1</f>
        <v>9.566926788586505E-3</v>
      </c>
      <c r="AB81" s="9">
        <f t="shared" ref="AB81" si="853">AB80*(1+AA81)</f>
        <v>106.75192432632829</v>
      </c>
      <c r="AC81" s="50">
        <f t="shared" ref="AC81" si="854">AB81/$AB$67-1</f>
        <v>7.4718214546488637E-2</v>
      </c>
      <c r="AD81" s="37">
        <f t="shared" ref="AD81" si="855">AB81/$AB$3-1</f>
        <v>6.7519243263282958E-2</v>
      </c>
      <c r="AE81" s="14">
        <f t="shared" si="697"/>
        <v>1.0041253745258683E-2</v>
      </c>
      <c r="AF81">
        <f t="shared" si="684"/>
        <v>110.05098766734464</v>
      </c>
      <c r="AG81" s="14">
        <f t="shared" si="685"/>
        <v>7.3487639294684381E-2</v>
      </c>
      <c r="AH81" s="14">
        <f t="shared" si="686"/>
        <v>0.10050987667344646</v>
      </c>
      <c r="AI81" s="14">
        <f t="shared" si="665"/>
        <v>3.2990633410163506E-2</v>
      </c>
      <c r="AJ81" s="27">
        <v>31.177</v>
      </c>
      <c r="AK81" s="2">
        <f t="shared" si="172"/>
        <v>1.0491584368608864E-2</v>
      </c>
      <c r="AL81" s="9">
        <f t="shared" si="173"/>
        <v>103.18316608859115</v>
      </c>
      <c r="AM81" s="2">
        <f t="shared" si="687"/>
        <v>8.1201990601862395E-2</v>
      </c>
      <c r="AN81" s="2">
        <f t="shared" si="175"/>
        <v>3.1831660885911495E-2</v>
      </c>
      <c r="AO81" s="1">
        <f>MIN(0,(AF81/MAX($AF$3:AF80)-1))</f>
        <v>0</v>
      </c>
      <c r="AP81" s="1">
        <f>MIN(0,(AB81/MAX($AB$3:AB80)-1))</f>
        <v>0</v>
      </c>
    </row>
    <row r="82" spans="1:42" x14ac:dyDescent="0.25">
      <c r="A82" s="13">
        <v>43637</v>
      </c>
      <c r="B82">
        <v>19051.93</v>
      </c>
      <c r="C82">
        <v>120.48</v>
      </c>
      <c r="D82" s="27">
        <f t="shared" ref="D82:D88" si="856">B82+C82</f>
        <v>19172.41</v>
      </c>
      <c r="E82" s="14">
        <f t="shared" si="807"/>
        <v>0.99371596997977829</v>
      </c>
      <c r="F82" s="14">
        <f t="shared" si="808"/>
        <v>6.2840300202217664E-3</v>
      </c>
      <c r="G82" s="1">
        <f t="shared" ref="G82" si="857">SUM(E82:F82)</f>
        <v>1</v>
      </c>
      <c r="H82" s="15">
        <v>2950.46</v>
      </c>
      <c r="I82" s="2">
        <f t="shared" ref="I82" si="858">H82/H81-1</f>
        <v>-1.2592326804730103E-3</v>
      </c>
      <c r="J82" s="2">
        <f t="shared" ref="J82:J87" si="859">D82/D81-1</f>
        <v>2.9739063198652715E-4</v>
      </c>
      <c r="K82" s="9">
        <f t="shared" ref="K82" si="860">K81*(1+I82)</f>
        <v>105.96051700670503</v>
      </c>
      <c r="L82" s="9">
        <f t="shared" ref="L82" si="861">L81*(1+J82)</f>
        <v>110.42017745638175</v>
      </c>
      <c r="M82" s="50">
        <f t="shared" ref="M82" si="862">K82/$K$67-1</f>
        <v>7.2091451494517012E-2</v>
      </c>
      <c r="N82" s="50">
        <f t="shared" ref="N82" si="863">L82/$L$67-1</f>
        <v>7.4400594012244525E-2</v>
      </c>
      <c r="O82" s="22">
        <f t="shared" ref="O82" si="864">K82/$K$3-1</f>
        <v>5.960517006705035E-2</v>
      </c>
      <c r="P82" s="34">
        <f t="shared" ref="P82" si="865">L82/$L$3-1</f>
        <v>0.10420177456381752</v>
      </c>
      <c r="Q82" s="4">
        <v>19034.429999999997</v>
      </c>
      <c r="R82">
        <f t="shared" ref="R82" si="866">Q82+C82</f>
        <v>19154.909999999996</v>
      </c>
      <c r="S82" s="25">
        <f t="shared" ref="S82" si="867">R82/R81-1</f>
        <v>-6.1565078200731538E-4</v>
      </c>
      <c r="T82" s="26">
        <f t="shared" ref="T82" si="868">R82/$R$67-1</f>
        <v>7.3419913419913163E-2</v>
      </c>
      <c r="U82" s="26">
        <f t="shared" ref="U82" si="869">R82/$R$3-1</f>
        <v>0.10346716716093907</v>
      </c>
      <c r="V82" s="2">
        <f t="shared" si="662"/>
        <v>3.3609687351554562E-4</v>
      </c>
      <c r="W82" s="2">
        <f t="shared" ref="W82" si="870">U82-AD82</f>
        <v>3.7229308368788017E-2</v>
      </c>
      <c r="X82" s="14">
        <f t="shared" ref="X82" si="871">MIN(0,(AB82/AB$3-1))</f>
        <v>0</v>
      </c>
      <c r="Y82" s="14">
        <f t="shared" ref="Y82" si="872">MIN(0,(L82/L$3-1))</f>
        <v>0</v>
      </c>
      <c r="Z82" s="45">
        <v>5924.54</v>
      </c>
      <c r="AA82" s="2">
        <f t="shared" ref="AA82" si="873">Z82/Z81-1</f>
        <v>-1.2003385224371721E-3</v>
      </c>
      <c r="AB82" s="9">
        <f t="shared" ref="AB82" si="874">AB81*(1+AA82)</f>
        <v>106.62378587921511</v>
      </c>
      <c r="AC82" s="50">
        <f t="shared" ref="AC82" si="875">AB82/$AB$67-1</f>
        <v>7.3428188872803446E-2</v>
      </c>
      <c r="AD82" s="37">
        <f t="shared" ref="AD82" si="876">AB82/$AB$3-1</f>
        <v>6.623785879215105E-2</v>
      </c>
      <c r="AE82" s="14">
        <f t="shared" si="697"/>
        <v>2.5770809230398747E-4</v>
      </c>
      <c r="AF82">
        <f t="shared" si="684"/>
        <v>110.07934869743258</v>
      </c>
      <c r="AG82" s="14">
        <f t="shared" si="685"/>
        <v>7.3764285746318992E-2</v>
      </c>
      <c r="AH82" s="14">
        <f t="shared" si="686"/>
        <v>0.10079348697432589</v>
      </c>
      <c r="AI82" s="14">
        <f t="shared" si="665"/>
        <v>3.4555628182174836E-2</v>
      </c>
      <c r="AJ82" s="27">
        <v>31.06</v>
      </c>
      <c r="AK82" s="2">
        <f t="shared" si="172"/>
        <v>-3.7527664624563695E-3</v>
      </c>
      <c r="AL82" s="9">
        <f t="shared" si="173"/>
        <v>102.79594376340383</v>
      </c>
      <c r="AM82" s="2">
        <f t="shared" si="687"/>
        <v>7.714449203239071E-2</v>
      </c>
      <c r="AN82" s="2">
        <f t="shared" si="175"/>
        <v>2.7959437634038187E-2</v>
      </c>
      <c r="AO82" s="1">
        <f>MIN(0,(AF82/MAX($AF$3:AF81)-1))</f>
        <v>0</v>
      </c>
      <c r="AP82" s="1">
        <f>MIN(0,(AB82/MAX($AB$3:AB81)-1))</f>
        <v>-1.2003385224371721E-3</v>
      </c>
    </row>
    <row r="83" spans="1:42" x14ac:dyDescent="0.25">
      <c r="A83" s="13">
        <v>43640</v>
      </c>
      <c r="B83">
        <v>18978.73</v>
      </c>
      <c r="C83">
        <v>120.48</v>
      </c>
      <c r="D83" s="27">
        <f t="shared" si="856"/>
        <v>19099.21</v>
      </c>
      <c r="E83" s="14">
        <f t="shared" ref="E83:E84" si="877">B83/D83</f>
        <v>0.99369188568532418</v>
      </c>
      <c r="F83" s="14">
        <f t="shared" ref="F83:F84" si="878">C83/D83</f>
        <v>6.3081143146758428E-3</v>
      </c>
      <c r="G83" s="1">
        <f t="shared" ref="G83" si="879">SUM(E83:F83)</f>
        <v>1</v>
      </c>
      <c r="H83" s="15">
        <v>2945.35</v>
      </c>
      <c r="I83" s="2">
        <f t="shared" ref="I83" si="880">H83/H82-1</f>
        <v>-1.731933325650914E-3</v>
      </c>
      <c r="J83" s="2">
        <f t="shared" si="859"/>
        <v>-3.8179863668678093E-3</v>
      </c>
      <c r="K83" s="9">
        <f t="shared" ref="K83" si="881">K82*(1+I83)</f>
        <v>105.77700045609792</v>
      </c>
      <c r="L83" s="9">
        <f t="shared" ref="L83" si="882">L82*(1+J83)</f>
        <v>109.99859472422617</v>
      </c>
      <c r="M83" s="50">
        <f t="shared" ref="M83" si="883">K83/$K$67-1</f>
        <v>7.0234660581528274E-2</v>
      </c>
      <c r="N83" s="50">
        <f t="shared" ref="N83" si="884">L83/$L$67-1</f>
        <v>7.0298547191751215E-2</v>
      </c>
      <c r="O83" s="22">
        <f t="shared" ref="O83" si="885">K83/$K$3-1</f>
        <v>5.7770004560979249E-2</v>
      </c>
      <c r="P83" s="34">
        <f t="shared" ref="P83" si="886">L83/$L$3-1</f>
        <v>9.998594724226173E-2</v>
      </c>
      <c r="Q83" s="4">
        <v>18978.73</v>
      </c>
      <c r="R83">
        <f t="shared" ref="R83" si="887">Q83+C83</f>
        <v>19099.21</v>
      </c>
      <c r="S83" s="25">
        <f t="shared" ref="S83" si="888">R83/R82-1</f>
        <v>-2.9078706190734938E-3</v>
      </c>
      <c r="T83" s="26">
        <f t="shared" ref="T83" si="889">R83/$R$67-1</f>
        <v>7.0298547191750993E-2</v>
      </c>
      <c r="U83" s="26">
        <f t="shared" ref="U83" si="890">R83/$R$3-1</f>
        <v>0.10025842740643953</v>
      </c>
      <c r="V83" s="2">
        <f t="shared" si="662"/>
        <v>-1.9490005679330125E-3</v>
      </c>
      <c r="W83" s="2">
        <f t="shared" ref="W83" si="891">U83-AD83</f>
        <v>3.5865258337477002E-2</v>
      </c>
      <c r="X83" s="14">
        <f t="shared" ref="X83" si="892">MIN(0,(AB83/AB$3-1))</f>
        <v>0</v>
      </c>
      <c r="Y83" s="14">
        <f t="shared" ref="Y83" si="893">MIN(0,(L83/L$3-1))</f>
        <v>0</v>
      </c>
      <c r="Z83" s="45">
        <v>5914.29</v>
      </c>
      <c r="AA83" s="2">
        <f t="shared" ref="AA83" si="894">Z83/Z82-1</f>
        <v>-1.7300921252958457E-3</v>
      </c>
      <c r="AB83" s="9">
        <f t="shared" ref="AB83" si="895">AB82*(1+AA83)</f>
        <v>106.43931690689625</v>
      </c>
      <c r="AC83" s="50">
        <f t="shared" ref="AC83" si="896">AB83/$AB$67-1</f>
        <v>7.1571059216164246E-2</v>
      </c>
      <c r="AD83" s="37">
        <f t="shared" ref="AD83" si="897">AB83/$AB$3-1</f>
        <v>6.439316906896253E-2</v>
      </c>
      <c r="AE83" s="14">
        <f t="shared" si="697"/>
        <v>-3.857668906550349E-3</v>
      </c>
      <c r="AF83">
        <f t="shared" si="684"/>
        <v>109.65469901670917</v>
      </c>
      <c r="AG83" s="14">
        <f t="shared" si="685"/>
        <v>6.9622058648231233E-2</v>
      </c>
      <c r="AH83" s="14">
        <f t="shared" si="686"/>
        <v>9.6546990167091673E-2</v>
      </c>
      <c r="AI83" s="14">
        <f t="shared" si="665"/>
        <v>3.2153821098129143E-2</v>
      </c>
      <c r="AJ83" s="27">
        <v>31.023800000000001</v>
      </c>
      <c r="AK83" s="2">
        <f t="shared" si="172"/>
        <v>-1.1654861558273444E-3</v>
      </c>
      <c r="AL83" s="9">
        <f t="shared" si="173"/>
        <v>102.67613651407237</v>
      </c>
      <c r="AM83" s="2">
        <f t="shared" si="687"/>
        <v>7.5889095039101129E-2</v>
      </c>
      <c r="AN83" s="2">
        <f t="shared" si="175"/>
        <v>2.6761365140723692E-2</v>
      </c>
      <c r="AO83" s="1">
        <f>MIN(0,(AF83/MAX($AF$3:AF82)-1))</f>
        <v>-3.8576689065503711E-3</v>
      </c>
      <c r="AP83" s="1">
        <f>MIN(0,(AB83/MAX($AB$3:AB82)-1))</f>
        <v>-2.9283539515075896E-3</v>
      </c>
    </row>
    <row r="84" spans="1:42" x14ac:dyDescent="0.25">
      <c r="A84" s="13">
        <v>43641</v>
      </c>
      <c r="B84">
        <v>18897.059999999998</v>
      </c>
      <c r="C84">
        <v>120.48</v>
      </c>
      <c r="D84">
        <f t="shared" si="856"/>
        <v>19017.539999999997</v>
      </c>
      <c r="E84" s="14">
        <f t="shared" si="877"/>
        <v>0.99366479576222799</v>
      </c>
      <c r="F84" s="14">
        <f t="shared" si="878"/>
        <v>6.3352042377720786E-3</v>
      </c>
      <c r="G84" s="1">
        <f t="shared" ref="G84" si="898">SUM(E84:F84)</f>
        <v>1</v>
      </c>
      <c r="H84" s="15">
        <v>2917.38</v>
      </c>
      <c r="I84" s="2">
        <f t="shared" ref="I84" si="899">H84/H83-1</f>
        <v>-9.4963247152289876E-3</v>
      </c>
      <c r="J84" s="2">
        <f t="shared" si="859"/>
        <v>-4.2760930949501397E-3</v>
      </c>
      <c r="K84" s="9">
        <f t="shared" ref="K84" si="900">K83*(1+I84)</f>
        <v>104.77250771236389</v>
      </c>
      <c r="L84" s="9">
        <f t="shared" ref="L84" si="901">L83*(1+J84)</f>
        <v>109.52823049287169</v>
      </c>
      <c r="M84" s="50">
        <f t="shared" ref="M84" si="902">K84/$K$67-1</f>
        <v>6.0071364723152998E-2</v>
      </c>
      <c r="N84" s="50">
        <f t="shared" ref="N84" si="903">L84/$L$67-1</f>
        <v>6.5721850964569395E-2</v>
      </c>
      <c r="O84" s="22">
        <f t="shared" ref="O84" si="904">K84/$K$3-1</f>
        <v>4.7725077123638826E-2</v>
      </c>
      <c r="P84" s="34">
        <f t="shared" ref="P84" si="905">L84/$L$3-1</f>
        <v>9.528230492871681E-2</v>
      </c>
      <c r="Q84" s="4">
        <v>18897.060000000001</v>
      </c>
      <c r="R84">
        <f t="shared" ref="R84" si="906">Q84+C84</f>
        <v>19017.54</v>
      </c>
      <c r="S84" s="25">
        <f t="shared" ref="S84" si="907">R84/R83-1</f>
        <v>-4.2760930949499176E-3</v>
      </c>
      <c r="T84" s="26">
        <f t="shared" ref="T84" si="908">R84/$R$67-1</f>
        <v>6.5721850964569395E-2</v>
      </c>
      <c r="U84" s="26">
        <f t="shared" ref="U84" si="909">R84/$R$3-1</f>
        <v>9.5553619942346346E-2</v>
      </c>
      <c r="V84" s="2">
        <f t="shared" si="662"/>
        <v>3.6100092976596443E-3</v>
      </c>
      <c r="W84" s="2">
        <f t="shared" ref="W84" si="910">U84-AD84</f>
        <v>4.1267550859166224E-2</v>
      </c>
      <c r="X84" s="14">
        <f t="shared" ref="X84" si="911">MIN(0,(AB84/AB$3-1))</f>
        <v>0</v>
      </c>
      <c r="Y84" s="14">
        <f t="shared" ref="Y84" si="912">MIN(0,(L84/L$3-1))</f>
        <v>0</v>
      </c>
      <c r="Z84" s="45">
        <v>5858.13</v>
      </c>
      <c r="AA84" s="2">
        <f t="shared" ref="AA84" si="913">Z84/Z83-1</f>
        <v>-9.4956452930106128E-3</v>
      </c>
      <c r="AB84" s="9">
        <f t="shared" ref="AB84" si="914">AB83*(1+AA84)</f>
        <v>105.42860690831802</v>
      </c>
      <c r="AC84" s="50">
        <f t="shared" ref="AC84" si="915">AB84/$AB$67-1</f>
        <v>6.1395800531591771E-2</v>
      </c>
      <c r="AD84" s="37">
        <f t="shared" ref="AD84" si="916">AB84/$AB$3-1</f>
        <v>5.4286069083180122E-2</v>
      </c>
      <c r="AE84" s="14">
        <f t="shared" si="697"/>
        <v>-4.3157756346326797E-3</v>
      </c>
      <c r="AF84">
        <f t="shared" si="684"/>
        <v>109.18145393846987</v>
      </c>
      <c r="AG84" s="14">
        <f t="shared" si="685"/>
        <v>6.5005809829251415E-2</v>
      </c>
      <c r="AH84" s="14">
        <f t="shared" si="686"/>
        <v>9.1814539384698746E-2</v>
      </c>
      <c r="AI84" s="14">
        <f t="shared" si="665"/>
        <v>3.7528470301518624E-2</v>
      </c>
      <c r="AJ84" s="27">
        <v>30.631599999999999</v>
      </c>
      <c r="AK84" s="2">
        <f t="shared" si="172"/>
        <v>-1.2641907180938605E-2</v>
      </c>
      <c r="AL84" s="9">
        <f t="shared" si="173"/>
        <v>101.37811432656409</v>
      </c>
      <c r="AM84" s="2">
        <f t="shared" si="687"/>
        <v>6.2287804962632976E-2</v>
      </c>
      <c r="AN84" s="2">
        <f t="shared" si="175"/>
        <v>1.3781143265640949E-2</v>
      </c>
      <c r="AO84" s="1">
        <f>MIN(0,(AF84/MAX($AF$3:AF83)-1))</f>
        <v>-8.1567957077097741E-3</v>
      </c>
      <c r="AP84" s="1">
        <f>MIN(0,(AB84/MAX($AB$3:AB83)-1))</f>
        <v>-1.2396192634102299E-2</v>
      </c>
    </row>
    <row r="85" spans="1:42" x14ac:dyDescent="0.25">
      <c r="A85" s="13">
        <v>43642</v>
      </c>
      <c r="B85">
        <v>18839.32</v>
      </c>
      <c r="C85">
        <v>120.48</v>
      </c>
      <c r="D85">
        <f t="shared" si="856"/>
        <v>18959.8</v>
      </c>
      <c r="E85" s="14">
        <f t="shared" ref="E85:E88" si="917">B85/D85</f>
        <v>0.99364550258968976</v>
      </c>
      <c r="F85" s="14">
        <f t="shared" ref="F85:F88" si="918">C85/D85</f>
        <v>6.3544974103102361E-3</v>
      </c>
      <c r="G85" s="1">
        <f t="shared" ref="G85" si="919">SUM(E85:F85)</f>
        <v>1</v>
      </c>
      <c r="H85" s="15">
        <v>2913.78</v>
      </c>
      <c r="I85" s="2">
        <f t="shared" ref="I85" si="920">H85/H84-1</f>
        <v>-1.2339839170762978E-3</v>
      </c>
      <c r="J85" s="2">
        <f t="shared" si="859"/>
        <v>-3.0361445276306798E-3</v>
      </c>
      <c r="K85" s="9">
        <f t="shared" ref="K85" si="921">K84*(1+I85)</f>
        <v>104.64322012289509</v>
      </c>
      <c r="L85" s="9">
        <f t="shared" ref="L85" si="922">L84*(1+J85)</f>
        <v>109.19568695523968</v>
      </c>
      <c r="M85" s="50">
        <f t="shared" ref="M85" si="923">K85/$K$67-1</f>
        <v>5.8763253708131735E-2</v>
      </c>
      <c r="N85" s="50">
        <f t="shared" ref="N85" si="924">L85/$L$67-1</f>
        <v>6.248616539878693E-2</v>
      </c>
      <c r="O85" s="22">
        <f t="shared" ref="O85" si="925">K85/$K$3-1</f>
        <v>4.6432201228950865E-2</v>
      </c>
      <c r="P85" s="34">
        <f t="shared" ref="P85" si="926">L85/$L$3-1</f>
        <v>9.1956869552396903E-2</v>
      </c>
      <c r="Q85" s="4">
        <v>18839.32</v>
      </c>
      <c r="R85">
        <f t="shared" ref="R85" si="927">Q85+C85</f>
        <v>18959.8</v>
      </c>
      <c r="S85" s="25">
        <f t="shared" ref="S85" si="928">R85/R84-1</f>
        <v>-3.0361445276309018E-3</v>
      </c>
      <c r="T85" s="26">
        <f t="shared" ref="T85" si="929">R85/$R$67-1</f>
        <v>6.2486165398786708E-2</v>
      </c>
      <c r="U85" s="26">
        <f t="shared" ref="U85" si="930">R85/$R$3-1</f>
        <v>9.2227360814432169E-2</v>
      </c>
      <c r="V85" s="2">
        <f t="shared" si="662"/>
        <v>1.6441914465508134E-3</v>
      </c>
      <c r="W85" s="2">
        <f t="shared" ref="W85" si="931">U85-AD85</f>
        <v>3.92424728725842E-2</v>
      </c>
      <c r="X85" s="14">
        <f t="shared" ref="X85" si="932">MIN(0,(AB85/AB$3-1))</f>
        <v>0</v>
      </c>
      <c r="Y85" s="14">
        <f t="shared" ref="Y85" si="933">MIN(0,(L85/L$3-1))</f>
        <v>0</v>
      </c>
      <c r="Z85" s="45">
        <v>5850.9</v>
      </c>
      <c r="AA85" s="2">
        <f t="shared" ref="AA85" si="934">Z85/Z84-1</f>
        <v>-1.2341822390422585E-3</v>
      </c>
      <c r="AB85" s="9">
        <f t="shared" ref="AB85" si="935">AB84*(1+AA85)</f>
        <v>105.29848879418481</v>
      </c>
      <c r="AC85" s="50">
        <f t="shared" ref="AC85" si="936">AB85/$AB$67-1</f>
        <v>6.0085844685981771E-2</v>
      </c>
      <c r="AD85" s="37">
        <f t="shared" ref="AD85" si="937">AB85/$AB$3-1</f>
        <v>5.2984887941847969E-2</v>
      </c>
      <c r="AE85" s="14">
        <f t="shared" si="697"/>
        <v>-3.0758270673132194E-3</v>
      </c>
      <c r="AF85">
        <f t="shared" si="684"/>
        <v>108.84563066719731</v>
      </c>
      <c r="AG85" s="14">
        <f t="shared" si="685"/>
        <v>6.1730036132532584E-2</v>
      </c>
      <c r="AH85" s="14">
        <f t="shared" si="686"/>
        <v>8.8456306671973017E-2</v>
      </c>
      <c r="AI85" s="14">
        <f t="shared" si="665"/>
        <v>3.5471418730125048E-2</v>
      </c>
      <c r="AJ85" s="27">
        <v>30.5258</v>
      </c>
      <c r="AK85" s="2">
        <f t="shared" si="172"/>
        <v>-3.453949516185828E-3</v>
      </c>
      <c r="AL85" s="9">
        <f t="shared" si="173"/>
        <v>101.02795943763402</v>
      </c>
      <c r="AM85" s="2">
        <f t="shared" si="687"/>
        <v>5.8618716512632174E-2</v>
      </c>
      <c r="AN85" s="2">
        <f t="shared" si="175"/>
        <v>1.0279594376340295E-2</v>
      </c>
      <c r="AO85" s="1">
        <f>MIN(0,(AF85/MAX($AF$3:AF84)-1))</f>
        <v>-1.1207533882002685E-2</v>
      </c>
      <c r="AP85" s="1">
        <f>MIN(0,(AB85/MAX($AB$3:AB84)-1))</f>
        <v>-1.3615075712363756E-2</v>
      </c>
    </row>
    <row r="86" spans="1:42" x14ac:dyDescent="0.25">
      <c r="A86" s="13">
        <v>43643</v>
      </c>
      <c r="B86">
        <v>18912.030000000002</v>
      </c>
      <c r="C86">
        <v>120.48</v>
      </c>
      <c r="D86">
        <f t="shared" si="856"/>
        <v>19032.510000000002</v>
      </c>
      <c r="E86" s="14">
        <f t="shared" si="917"/>
        <v>0.99366977871021744</v>
      </c>
      <c r="F86" s="14">
        <f t="shared" si="918"/>
        <v>6.3302212897825873E-3</v>
      </c>
      <c r="G86" s="1">
        <f t="shared" ref="G86" si="938">SUM(E86:F86)</f>
        <v>1</v>
      </c>
      <c r="H86" s="15">
        <v>2924.92</v>
      </c>
      <c r="I86" s="2">
        <f t="shared" ref="I86" si="939">H86/H85-1</f>
        <v>3.8232124594168582E-3</v>
      </c>
      <c r="J86" s="2">
        <f t="shared" si="859"/>
        <v>3.8349560649375558E-3</v>
      </c>
      <c r="K86" s="9">
        <f t="shared" ref="K86" si="940">K85*(1+I86)</f>
        <v>105.04329338586244</v>
      </c>
      <c r="L86" s="9">
        <f t="shared" ref="L86" si="941">L85*(1+J86)</f>
        <v>109.6144476171937</v>
      </c>
      <c r="M86" s="50">
        <f t="shared" ref="M86" si="942">K86/$K$67-1</f>
        <v>6.2811130571281293E-2</v>
      </c>
      <c r="N86" s="50">
        <f t="shared" ref="N86" si="943">L86/$L$67-1</f>
        <v>6.6560753162695274E-2</v>
      </c>
      <c r="O86" s="22">
        <f t="shared" ref="O86" si="944">K86/$K$3-1</f>
        <v>5.0432933858624462E-2</v>
      </c>
      <c r="P86" s="34">
        <f t="shared" ref="P86" si="945">L86/$L$3-1</f>
        <v>9.6144476171936999E-2</v>
      </c>
      <c r="Q86" s="4">
        <v>18912.03</v>
      </c>
      <c r="R86">
        <f t="shared" ref="R86" si="946">Q86+C86</f>
        <v>19032.509999999998</v>
      </c>
      <c r="S86" s="25">
        <f t="shared" ref="S86" si="947">R86/R85-1</f>
        <v>3.8349560649373338E-3</v>
      </c>
      <c r="T86" s="26">
        <f t="shared" ref="T86" si="948">R86/$R$67-1</f>
        <v>6.656075316269483E-2</v>
      </c>
      <c r="U86" s="26">
        <f t="shared" ref="U86" si="949">R86/$R$3-1</f>
        <v>9.6416004756078033E-2</v>
      </c>
      <c r="V86" s="2">
        <f t="shared" si="662"/>
        <v>1.4612337322514879E-3</v>
      </c>
      <c r="W86" s="2">
        <f t="shared" ref="W86" si="950">U86-AD86</f>
        <v>3.9246820612851119E-2</v>
      </c>
      <c r="X86" s="14">
        <f t="shared" ref="X86" si="951">MIN(0,(AB86/AB$3-1))</f>
        <v>0</v>
      </c>
      <c r="Y86" s="14">
        <f t="shared" ref="Y86" si="952">MIN(0,(L86/L$3-1))</f>
        <v>0</v>
      </c>
      <c r="Z86" s="45">
        <v>5874.15</v>
      </c>
      <c r="AA86" s="2">
        <f t="shared" ref="AA86" si="953">Z86/Z85-1</f>
        <v>3.9737476285699458E-3</v>
      </c>
      <c r="AB86" s="9">
        <f t="shared" ref="AB86" si="954">AB85*(1+AA86)</f>
        <v>105.71691841432269</v>
      </c>
      <c r="AC86" s="50">
        <f t="shared" ref="AC86" si="955">AB86/$AB$67-1</f>
        <v>6.4298358297383063E-2</v>
      </c>
      <c r="AD86" s="37">
        <f t="shared" ref="AD86" si="956">AB86/$AB$3-1</f>
        <v>5.7169184143226914E-2</v>
      </c>
      <c r="AE86" s="14">
        <f t="shared" si="697"/>
        <v>3.7952735252550162E-3</v>
      </c>
      <c r="AF86">
        <f t="shared" si="684"/>
        <v>109.25872960760822</v>
      </c>
      <c r="AG86" s="14">
        <f t="shared" si="685"/>
        <v>6.575959202963455E-2</v>
      </c>
      <c r="AH86" s="14">
        <f t="shared" si="686"/>
        <v>9.2587296076082071E-2</v>
      </c>
      <c r="AI86" s="14">
        <f t="shared" si="665"/>
        <v>3.5418111932855156E-2</v>
      </c>
      <c r="AJ86" s="27">
        <v>30.646999999999998</v>
      </c>
      <c r="AK86" s="2">
        <f t="shared" si="172"/>
        <v>3.9704119138563865E-3</v>
      </c>
      <c r="AL86" s="9">
        <f t="shared" si="173"/>
        <v>101.42908205141781</v>
      </c>
      <c r="AM86" s="2">
        <f t="shared" si="687"/>
        <v>6.2821868876905329E-2</v>
      </c>
      <c r="AN86" s="2">
        <f t="shared" si="175"/>
        <v>1.4290820514178071E-2</v>
      </c>
      <c r="AO86" s="1">
        <f>MIN(0,(AF86/MAX($AF$3:AF85)-1))</f>
        <v>-7.4547960133733993E-3</v>
      </c>
      <c r="AP86" s="1">
        <f>MIN(0,(AB86/MAX($AB$3:AB85)-1))</f>
        <v>-9.6954309586186893E-3</v>
      </c>
    </row>
    <row r="87" spans="1:42" x14ac:dyDescent="0.25">
      <c r="A87" s="13">
        <v>43644</v>
      </c>
      <c r="B87">
        <v>19074.48</v>
      </c>
      <c r="C87">
        <v>120.48</v>
      </c>
      <c r="D87">
        <f t="shared" si="856"/>
        <v>19194.96</v>
      </c>
      <c r="E87" s="14">
        <f t="shared" si="917"/>
        <v>0.99372335237999976</v>
      </c>
      <c r="F87" s="14">
        <f t="shared" si="918"/>
        <v>6.2766476200002506E-3</v>
      </c>
      <c r="G87" s="1">
        <f t="shared" ref="G87" si="957">SUM(E87:F87)</f>
        <v>1</v>
      </c>
      <c r="H87" s="15">
        <v>2941.76</v>
      </c>
      <c r="I87" s="2">
        <f t="shared" ref="I87" si="958">H87/H86-1</f>
        <v>5.7574224252288086E-3</v>
      </c>
      <c r="J87" s="2">
        <f t="shared" si="859"/>
        <v>8.5353954890867723E-3</v>
      </c>
      <c r="K87" s="9">
        <f t="shared" ref="K87" si="959">K86*(1+I87)</f>
        <v>105.64807199882209</v>
      </c>
      <c r="L87" s="9">
        <f t="shared" ref="L87" si="960">L86*(1+J87)</f>
        <v>110.55005027892423</v>
      </c>
      <c r="M87" s="50">
        <f t="shared" ref="M87" si="961">K87/$K$67-1</f>
        <v>6.8930183208215201E-2</v>
      </c>
      <c r="N87" s="50">
        <f t="shared" ref="N87" si="962">L87/$L$67-1</f>
        <v>7.5664271004077133E-2</v>
      </c>
      <c r="O87" s="22">
        <f t="shared" ref="O87" si="963">K87/$K$3-1</f>
        <v>5.6480719988220907E-2</v>
      </c>
      <c r="P87" s="34">
        <f t="shared" ref="P87" si="964">L87/$L$3-1</f>
        <v>0.10550050278924239</v>
      </c>
      <c r="Q87" s="4">
        <v>19074.48</v>
      </c>
      <c r="R87">
        <f t="shared" ref="R87" si="965">Q87+C87</f>
        <v>19194.96</v>
      </c>
      <c r="S87" s="25">
        <f t="shared" ref="S87" si="966">R87/R86-1</f>
        <v>8.5353954890867723E-3</v>
      </c>
      <c r="T87" s="26">
        <f t="shared" ref="T87" si="967">R87/$R$67-1</f>
        <v>7.5664271004076689E-2</v>
      </c>
      <c r="U87" s="26">
        <f t="shared" ref="U87" si="968">R87/$R$3-1</f>
        <v>0.10577434897723581</v>
      </c>
      <c r="V87" s="2">
        <f t="shared" si="662"/>
        <v>4.3372680024871269E-3</v>
      </c>
      <c r="W87" s="2">
        <f t="shared" ref="W87" si="969">U87-AD87</f>
        <v>4.2468197071986458E-2</v>
      </c>
      <c r="X87" s="14">
        <f t="shared" ref="X87" si="970">MIN(0,(AB87/AB$3-1))</f>
        <v>0</v>
      </c>
      <c r="Y87" s="14">
        <f t="shared" ref="Y87" si="971">MIN(0,(L87/L$3-1))</f>
        <v>0</v>
      </c>
      <c r="Z87" s="45">
        <v>5908.25</v>
      </c>
      <c r="AA87" s="2">
        <f t="shared" ref="AA87" si="972">Z87/Z86-1</f>
        <v>5.8050952052637328E-3</v>
      </c>
      <c r="AB87" s="9">
        <f t="shared" ref="AB87" si="973">AB86*(1+AA87)</f>
        <v>106.33061519052494</v>
      </c>
      <c r="AC87" s="50">
        <f t="shared" ref="AC87" si="974">AB87/$AB$67-1</f>
        <v>7.0476711594105401E-2</v>
      </c>
      <c r="AD87" s="37">
        <f t="shared" ref="AD87" si="975">AB87/$AB$3-1</f>
        <v>6.3306151905249353E-2</v>
      </c>
      <c r="AE87" s="14">
        <f t="shared" si="697"/>
        <v>8.4957129494042331E-3</v>
      </c>
      <c r="AF87">
        <f t="shared" si="684"/>
        <v>110.18696041157104</v>
      </c>
      <c r="AG87" s="14">
        <f t="shared" si="685"/>
        <v>7.4813979596592528E-2</v>
      </c>
      <c r="AH87" s="14">
        <f t="shared" si="686"/>
        <v>0.10186960411571033</v>
      </c>
      <c r="AI87" s="14">
        <f t="shared" si="665"/>
        <v>3.856345221046098E-2</v>
      </c>
      <c r="AJ87" s="27">
        <v>30.7255</v>
      </c>
      <c r="AK87" s="2">
        <f t="shared" si="172"/>
        <v>2.5614252618528788E-3</v>
      </c>
      <c r="AL87" s="9">
        <f t="shared" si="173"/>
        <v>101.68888506447085</v>
      </c>
      <c r="AM87" s="2">
        <f t="shared" si="687"/>
        <v>6.5544207660696241E-2</v>
      </c>
      <c r="AN87" s="2">
        <f t="shared" si="175"/>
        <v>1.6888850644708464E-2</v>
      </c>
      <c r="AO87" s="1">
        <f>MIN(0,(AF87/MAX($AF$3:AF86)-1))</f>
        <v>0</v>
      </c>
      <c r="AP87" s="1">
        <f>MIN(0,(AB87/MAX($AB$3:AB86)-1))</f>
        <v>-3.946618653125733E-3</v>
      </c>
    </row>
    <row r="88" spans="1:42" x14ac:dyDescent="0.25">
      <c r="A88" s="13">
        <v>43647</v>
      </c>
      <c r="B88">
        <v>19305.7</v>
      </c>
      <c r="C88">
        <v>13.49</v>
      </c>
      <c r="D88">
        <f t="shared" si="856"/>
        <v>19319.190000000002</v>
      </c>
      <c r="E88" s="14">
        <f t="shared" si="917"/>
        <v>0.99930173055909688</v>
      </c>
      <c r="F88" s="14">
        <f t="shared" si="918"/>
        <v>6.9826944090306054E-4</v>
      </c>
      <c r="G88" s="1">
        <f t="shared" ref="G88" si="976">SUM(E88:F88)</f>
        <v>0.99999999999999989</v>
      </c>
      <c r="H88" s="15">
        <v>2964.33</v>
      </c>
      <c r="I88" s="2">
        <f t="shared" ref="I88" si="977">H88/H87-1</f>
        <v>7.6722778200803976E-3</v>
      </c>
      <c r="J88" s="2">
        <f t="shared" ref="J88" si="978">D88/D87-1</f>
        <v>6.4720114029934717E-3</v>
      </c>
      <c r="K88" s="9">
        <f t="shared" ref="K88" si="979">K87*(1+I88)</f>
        <v>106.45863335835291</v>
      </c>
      <c r="L88" s="9">
        <f t="shared" ref="L88" si="980">L87*(1+J88)</f>
        <v>111.26553146493093</v>
      </c>
      <c r="M88" s="50">
        <f t="shared" ref="M88:M93" si="981">K88/$K$87-1</f>
        <v>7.6722778200803976E-3</v>
      </c>
      <c r="N88" s="50">
        <f t="shared" ref="N88:N93" si="982">L88/$L$87-1</f>
        <v>6.4720114029934717E-3</v>
      </c>
      <c r="O88" s="22">
        <f t="shared" ref="O88" si="983">K88/$K$3-1</f>
        <v>6.4586333583529054E-2</v>
      </c>
      <c r="P88" s="34">
        <f t="shared" ref="P88" si="984">L88/$L$3-1</f>
        <v>0.11265531464930922</v>
      </c>
      <c r="Q88" s="4">
        <v>19302.75</v>
      </c>
      <c r="R88">
        <f t="shared" ref="R88" si="985">Q88+C88</f>
        <v>19316.240000000002</v>
      </c>
      <c r="S88" s="25">
        <f t="shared" ref="S88" si="986">R88/R87-1</f>
        <v>6.3183252270389012E-3</v>
      </c>
      <c r="T88" s="26">
        <f t="shared" ref="T88:T93" si="987">R88/$R$87-1</f>
        <v>6.3183252270389012E-3</v>
      </c>
      <c r="U88" s="26">
        <f t="shared" ref="U88" si="988">R88/$R$3-1</f>
        <v>0.11276099094179104</v>
      </c>
      <c r="V88" s="2">
        <f t="shared" si="662"/>
        <v>-1.2484564792185626E-3</v>
      </c>
      <c r="W88" s="2">
        <f t="shared" ref="W88" si="989">U88-AD88</f>
        <v>4.1287812730366191E-2</v>
      </c>
      <c r="X88" s="14">
        <f t="shared" ref="X88" si="990">MIN(0,(AB88/AB$3-1))</f>
        <v>0</v>
      </c>
      <c r="Y88" s="14">
        <f t="shared" ref="Y88" si="991">MIN(0,(L88/L$3-1))</f>
        <v>0</v>
      </c>
      <c r="Z88" s="45">
        <v>5953.63</v>
      </c>
      <c r="AA88" s="2">
        <f t="shared" ref="AA88" si="992">Z88/Z87-1</f>
        <v>7.6807853425295836E-3</v>
      </c>
      <c r="AB88" s="9">
        <f t="shared" ref="AB88" si="993">AB87*(1+AA88)</f>
        <v>107.14731782114248</v>
      </c>
      <c r="AC88" s="50">
        <f t="shared" ref="AC88:AC93" si="994">AB88/$AB$87-1</f>
        <v>7.6807853425295836E-3</v>
      </c>
      <c r="AD88" s="37">
        <f t="shared" ref="AD88" si="995">AB88/$AB$3-1</f>
        <v>7.1473178211424848E-2</v>
      </c>
      <c r="AE88" s="14">
        <f t="shared" si="697"/>
        <v>6.4323288633109316E-3</v>
      </c>
      <c r="AF88">
        <f t="shared" si="684"/>
        <v>110.89571917738689</v>
      </c>
      <c r="AG88" s="14">
        <f>AF88/$AF$87-1</f>
        <v>6.4323288633110209E-3</v>
      </c>
      <c r="AH88" s="14">
        <f t="shared" si="686"/>
        <v>0.10895719177386898</v>
      </c>
      <c r="AI88" s="14">
        <f t="shared" si="665"/>
        <v>3.748401356244413E-2</v>
      </c>
      <c r="AJ88" s="27">
        <v>30.932099999999998</v>
      </c>
      <c r="AK88" s="2">
        <f t="shared" si="172"/>
        <v>6.7240565653934325E-3</v>
      </c>
      <c r="AL88" s="9">
        <f t="shared" si="173"/>
        <v>102.37264687971614</v>
      </c>
      <c r="AM88" s="2">
        <f>AL88/$AL$87-1</f>
        <v>6.7240565653934325E-3</v>
      </c>
      <c r="AN88" s="2">
        <f t="shared" si="175"/>
        <v>2.3726468797161449E-2</v>
      </c>
      <c r="AO88" s="1">
        <f>MIN(0,(AF88/MAX($AF$3:AF87)-1))</f>
        <v>0</v>
      </c>
      <c r="AP88" s="1">
        <f>MIN(0,(AB88/MAX($AB$3:AB87)-1))</f>
        <v>0</v>
      </c>
    </row>
    <row r="89" spans="1:42" x14ac:dyDescent="0.25">
      <c r="A89" s="13">
        <v>43648</v>
      </c>
      <c r="B89">
        <v>19422.5</v>
      </c>
      <c r="C89">
        <v>13.49</v>
      </c>
      <c r="D89">
        <f t="shared" ref="D89:D92" si="996">B89+C89</f>
        <v>19435.990000000002</v>
      </c>
      <c r="E89" s="14">
        <f t="shared" ref="E89:E92" si="997">B89/D89</f>
        <v>0.99930592678839614</v>
      </c>
      <c r="F89" s="14">
        <f t="shared" ref="F89:F92" si="998">C89/D89</f>
        <v>6.9407321160383387E-4</v>
      </c>
      <c r="G89" s="1">
        <f t="shared" ref="G89:G90" si="999">SUM(E89:F89)</f>
        <v>1</v>
      </c>
      <c r="H89" s="15">
        <v>2973.01</v>
      </c>
      <c r="I89" s="2">
        <f t="shared" ref="I89" si="1000">H89/H88-1</f>
        <v>2.9281490252435205E-3</v>
      </c>
      <c r="J89" s="2">
        <f t="shared" ref="J89" si="1001">D89/D88-1</f>
        <v>6.0458021273148699E-3</v>
      </c>
      <c r="K89" s="9">
        <f t="shared" ref="K89" si="1002">K88*(1+I89)</f>
        <v>106.77036010184993</v>
      </c>
      <c r="L89" s="9">
        <f t="shared" ref="L89" si="1003">L88*(1+J89)</f>
        <v>111.93822085175843</v>
      </c>
      <c r="M89" s="50">
        <f t="shared" si="981"/>
        <v>1.0622892418144181E-2</v>
      </c>
      <c r="N89" s="50">
        <f t="shared" si="982"/>
        <v>1.2556942030616636E-2</v>
      </c>
      <c r="O89" s="22">
        <f t="shared" ref="O89" si="1004">K89/$K$3-1</f>
        <v>6.770360101849926E-2</v>
      </c>
      <c r="P89" s="34">
        <f t="shared" ref="P89" si="1005">L89/$L$3-1</f>
        <v>0.11938220851758441</v>
      </c>
      <c r="Q89" s="4">
        <v>19426.039999999997</v>
      </c>
      <c r="R89">
        <f t="shared" ref="R89" si="1006">Q89+C89</f>
        <v>19439.53</v>
      </c>
      <c r="S89" s="25">
        <f t="shared" ref="S89" si="1007">R89/R88-1</f>
        <v>6.3827121634436601E-3</v>
      </c>
      <c r="T89" s="26">
        <f t="shared" si="987"/>
        <v>1.2741365441761854E-2</v>
      </c>
      <c r="U89" s="26">
        <f t="shared" ref="U89:U90" si="1008">R89/$R$3-1</f>
        <v>0.11986342405368089</v>
      </c>
      <c r="V89" s="2">
        <f t="shared" si="662"/>
        <v>1.8072556966874931E-3</v>
      </c>
      <c r="W89" s="2">
        <f t="shared" ref="W89" si="1009">U89-AD89</f>
        <v>4.521198042649921E-2</v>
      </c>
      <c r="X89" s="14">
        <f t="shared" ref="X89" si="1010">MIN(0,(AB89/AB$3-1))</f>
        <v>0</v>
      </c>
      <c r="Y89" s="14">
        <f t="shared" ref="Y89" si="1011">MIN(0,(L89/L$3-1))</f>
        <v>0</v>
      </c>
      <c r="Z89" s="45">
        <v>5971.29</v>
      </c>
      <c r="AA89" s="2">
        <f t="shared" ref="AA89" si="1012">Z89/Z88-1</f>
        <v>2.9662575605133856E-3</v>
      </c>
      <c r="AB89" s="9">
        <f t="shared" ref="AB89" si="1013">AB88*(1+AA89)</f>
        <v>107.46514436271818</v>
      </c>
      <c r="AC89" s="50">
        <f t="shared" si="994"/>
        <v>1.0669826090635937E-2</v>
      </c>
      <c r="AD89" s="37">
        <f t="shared" ref="AD89" si="1014">AB89/$AB$3-1</f>
        <v>7.4651443627181679E-2</v>
      </c>
      <c r="AE89" s="14">
        <f t="shared" si="697"/>
        <v>6.0061195876323298E-3</v>
      </c>
      <c r="AF89">
        <f t="shared" si="684"/>
        <v>111.56177212852278</v>
      </c>
      <c r="AG89" s="14">
        <f t="shared" ref="AG89:AG91" si="1015">AF89/$AF$87-1</f>
        <v>1.247708178732343E-2</v>
      </c>
      <c r="AH89" s="14">
        <f t="shared" si="686"/>
        <v>0.11561772128522785</v>
      </c>
      <c r="AI89" s="14">
        <f t="shared" si="665"/>
        <v>4.0966277658046168E-2</v>
      </c>
      <c r="AJ89" s="27">
        <v>31.041399999999999</v>
      </c>
      <c r="AK89" s="2">
        <f t="shared" si="172"/>
        <v>3.5335460573320265E-3</v>
      </c>
      <c r="AL89" s="9">
        <f t="shared" si="173"/>
        <v>102.73438534247661</v>
      </c>
      <c r="AM89" s="2">
        <f t="shared" ref="AM89:AM102" si="1016">AL89/$AL$87-1</f>
        <v>1.0281362386291404E-2</v>
      </c>
      <c r="AN89" s="2">
        <f t="shared" si="175"/>
        <v>2.7343853424766085E-2</v>
      </c>
      <c r="AO89" s="1">
        <f>MIN(0,(AF89/MAX($AF$3:AF88)-1))</f>
        <v>0</v>
      </c>
      <c r="AP89" s="1">
        <f>MIN(0,(AB89/MAX($AB$3:AB88)-1))</f>
        <v>0</v>
      </c>
    </row>
    <row r="90" spans="1:42" x14ac:dyDescent="0.25">
      <c r="A90" s="13">
        <v>43649</v>
      </c>
      <c r="B90">
        <v>19601.12</v>
      </c>
      <c r="C90">
        <v>13.49</v>
      </c>
      <c r="D90">
        <f t="shared" si="996"/>
        <v>19614.61</v>
      </c>
      <c r="E90" s="14">
        <f t="shared" si="997"/>
        <v>0.99931224735031687</v>
      </c>
      <c r="F90" s="14">
        <f t="shared" si="998"/>
        <v>6.8775264968306789E-4</v>
      </c>
      <c r="G90" s="1">
        <f t="shared" si="999"/>
        <v>0.99999999999999989</v>
      </c>
      <c r="H90" s="15">
        <v>2995.82</v>
      </c>
      <c r="I90" s="2">
        <f t="shared" ref="I90" si="1017">H90/H89-1</f>
        <v>7.672358989710748E-3</v>
      </c>
      <c r="J90" s="2">
        <f t="shared" ref="J90" si="1018">D90/D89-1</f>
        <v>9.1901673133192308E-3</v>
      </c>
      <c r="K90" s="9">
        <f t="shared" ref="K90" si="1019">K89*(1+I90)</f>
        <v>107.58954063401201</v>
      </c>
      <c r="L90" s="9">
        <f t="shared" ref="L90" si="1020">L89*(1+J90)</f>
        <v>112.96695183014137</v>
      </c>
      <c r="M90" s="50">
        <f t="shared" si="981"/>
        <v>1.8376754051996125E-2</v>
      </c>
      <c r="N90" s="50">
        <f t="shared" si="982"/>
        <v>2.1862509742140768E-2</v>
      </c>
      <c r="O90" s="22">
        <f t="shared" ref="O90" si="1021">K90/$K$3-1</f>
        <v>7.5895406340120042E-2</v>
      </c>
      <c r="P90" s="34">
        <f t="shared" ref="P90" si="1022">L90/$L$3-1</f>
        <v>0.1296695183014136</v>
      </c>
      <c r="Q90" s="4">
        <v>19602.11</v>
      </c>
      <c r="R90">
        <f t="shared" ref="R90:R95" si="1023">Q90+C90</f>
        <v>19615.600000000002</v>
      </c>
      <c r="S90" s="25">
        <f t="shared" ref="S90" si="1024">R90/R89-1</f>
        <v>9.0573177437933694E-3</v>
      </c>
      <c r="T90" s="26">
        <f t="shared" si="987"/>
        <v>2.1914085780850856E-2</v>
      </c>
      <c r="U90" s="26">
        <f t="shared" si="1008"/>
        <v>0.13000638291498756</v>
      </c>
      <c r="V90" s="2">
        <f t="shared" si="662"/>
        <v>3.0746198949267445E-3</v>
      </c>
      <c r="W90" s="2">
        <f t="shared" ref="W90" si="1025">U90-AD90</f>
        <v>4.685136958822933E-2</v>
      </c>
      <c r="X90" s="14">
        <f t="shared" ref="X90" si="1026">MIN(0,(AB90/AB$3-1))</f>
        <v>0</v>
      </c>
      <c r="Y90" s="14">
        <f t="shared" ref="Y90" si="1027">MIN(0,(L90/L$3-1))</f>
        <v>0</v>
      </c>
      <c r="Z90" s="45">
        <v>6018.54</v>
      </c>
      <c r="AA90" s="2">
        <f t="shared" ref="AA90" si="1028">Z90/Z89-1</f>
        <v>7.9128630496927421E-3</v>
      </c>
      <c r="AB90" s="9">
        <f t="shared" ref="AB90:AB95" si="1029">AB89*(1+AA90)</f>
        <v>108.31550133267582</v>
      </c>
      <c r="AC90" s="50">
        <f t="shared" si="994"/>
        <v>1.8667118012947848E-2</v>
      </c>
      <c r="AD90" s="37">
        <f t="shared" ref="AD90" si="1030">AB90/$AB$3-1</f>
        <v>8.3155013326758231E-2</v>
      </c>
      <c r="AE90" s="14">
        <f t="shared" si="697"/>
        <v>9.1504847736366916E-3</v>
      </c>
      <c r="AF90">
        <f t="shared" si="684"/>
        <v>112.58261642570476</v>
      </c>
      <c r="AG90" s="14">
        <f t="shared" si="1015"/>
        <v>2.1741737907874592E-2</v>
      </c>
      <c r="AH90" s="14">
        <f t="shared" si="686"/>
        <v>0.12582616425704751</v>
      </c>
      <c r="AI90" s="14">
        <f t="shared" si="665"/>
        <v>4.2671150930289281E-2</v>
      </c>
      <c r="AJ90" s="27">
        <v>31.328499999999998</v>
      </c>
      <c r="AK90" s="2">
        <f t="shared" si="172"/>
        <v>9.2489385143710301E-3</v>
      </c>
      <c r="AL90" s="9">
        <f t="shared" si="173"/>
        <v>103.68456935582088</v>
      </c>
      <c r="AM90" s="2">
        <f t="shared" si="1016"/>
        <v>1.9625392589217361E-2</v>
      </c>
      <c r="AN90" s="2">
        <f t="shared" si="175"/>
        <v>3.6845693558208881E-2</v>
      </c>
      <c r="AO90" s="1">
        <f>MIN(0,(AF90/MAX($AF$3:AF89)-1))</f>
        <v>0</v>
      </c>
      <c r="AP90" s="1">
        <f>MIN(0,(AB90/MAX($AB$3:AB89)-1))</f>
        <v>0</v>
      </c>
    </row>
    <row r="91" spans="1:42" x14ac:dyDescent="0.25">
      <c r="A91" s="13">
        <v>43651</v>
      </c>
      <c r="B91">
        <v>19534.48</v>
      </c>
      <c r="C91">
        <v>13.49</v>
      </c>
      <c r="D91">
        <f t="shared" si="996"/>
        <v>19547.97</v>
      </c>
      <c r="E91" s="14">
        <f t="shared" si="997"/>
        <v>0.99930990276739728</v>
      </c>
      <c r="F91" s="14">
        <f t="shared" si="998"/>
        <v>6.900972326026692E-4</v>
      </c>
      <c r="G91" s="1">
        <f t="shared" ref="G91" si="1031">SUM(E91:F91)</f>
        <v>1</v>
      </c>
      <c r="H91" s="15">
        <v>2990.41</v>
      </c>
      <c r="I91" s="2">
        <f t="shared" ref="I91" si="1032">H91/H90-1</f>
        <v>-1.8058494836139527E-3</v>
      </c>
      <c r="J91" s="2">
        <f t="shared" ref="J91" si="1033">D91/D90-1</f>
        <v>-3.3974674999910359E-3</v>
      </c>
      <c r="K91" s="9">
        <f t="shared" ref="K91" si="1034">K90*(1+I91)</f>
        <v>107.39525011761582</v>
      </c>
      <c r="L91" s="9">
        <f t="shared" ref="L91" si="1035">L90*(1+J91)</f>
        <v>112.58315028272541</v>
      </c>
      <c r="M91" s="50">
        <f t="shared" si="981"/>
        <v>1.6537718916566746E-2</v>
      </c>
      <c r="N91" s="50">
        <f t="shared" si="982"/>
        <v>1.8390765075832594E-2</v>
      </c>
      <c r="O91" s="22">
        <f t="shared" ref="O91" si="1036">K91/$K$3-1</f>
        <v>7.3952501176158147E-2</v>
      </c>
      <c r="P91" s="34">
        <f t="shared" ref="P91" si="1037">L91/$L$3-1</f>
        <v>0.12583150282725408</v>
      </c>
      <c r="Q91" s="4">
        <v>19534.48</v>
      </c>
      <c r="R91">
        <f t="shared" si="1023"/>
        <v>19547.97</v>
      </c>
      <c r="S91" s="25">
        <f t="shared" ref="S91" si="1038">R91/R90-1</f>
        <v>-3.4477660637451946E-3</v>
      </c>
      <c r="T91" s="26">
        <f t="shared" si="987"/>
        <v>1.8390765075832594E-2</v>
      </c>
      <c r="U91" s="26">
        <f t="shared" ref="U91" si="1039">R91/$R$3-1</f>
        <v>0.12611038525615781</v>
      </c>
      <c r="V91" s="2">
        <f t="shared" si="662"/>
        <v>1.2942174116914451E-3</v>
      </c>
      <c r="W91" s="2">
        <f t="shared" ref="W91" si="1040">U91-AD91</f>
        <v>4.4796462258006153E-2</v>
      </c>
      <c r="X91" s="14">
        <f t="shared" ref="X91" si="1041">MIN(0,(AB91/AB$3-1))</f>
        <v>0</v>
      </c>
      <c r="Y91" s="14">
        <f t="shared" ref="Y91" si="1042">MIN(0,(L91/L$3-1))</f>
        <v>0</v>
      </c>
      <c r="Z91" s="45">
        <v>6008.31</v>
      </c>
      <c r="AA91" s="2">
        <f t="shared" ref="AA91" si="1043">Z91/Z90-1</f>
        <v>-1.69974777936166E-3</v>
      </c>
      <c r="AB91" s="9">
        <f t="shared" si="1029"/>
        <v>108.13139229981516</v>
      </c>
      <c r="AC91" s="50">
        <f t="shared" si="994"/>
        <v>1.6935640841196697E-2</v>
      </c>
      <c r="AD91" s="37">
        <f t="shared" ref="AD91" si="1044">AB91/$AB$3-1</f>
        <v>8.1313922998151655E-2</v>
      </c>
      <c r="AE91" s="14">
        <f t="shared" si="697"/>
        <v>-3.4371500396735756E-3</v>
      </c>
      <c r="AF91">
        <f t="shared" si="684"/>
        <v>112.19565308119058</v>
      </c>
      <c r="AG91" s="14">
        <f t="shared" si="1015"/>
        <v>1.8229858252888143E-2</v>
      </c>
      <c r="AH91" s="14">
        <f t="shared" si="686"/>
        <v>0.12195653081190594</v>
      </c>
      <c r="AI91" s="14">
        <f t="shared" si="665"/>
        <v>4.0642607813754283E-2</v>
      </c>
      <c r="AJ91" s="27">
        <v>31.148900000000001</v>
      </c>
      <c r="AK91" s="2">
        <f t="shared" si="172"/>
        <v>-5.7327992083884283E-3</v>
      </c>
      <c r="AL91" s="9">
        <f t="shared" si="173"/>
        <v>103.09016653869574</v>
      </c>
      <c r="AM91" s="2">
        <f t="shared" si="1016"/>
        <v>1.3780084945729021E-2</v>
      </c>
      <c r="AN91" s="2">
        <f t="shared" si="175"/>
        <v>3.0901665386957378E-2</v>
      </c>
      <c r="AO91" s="1">
        <f>MIN(0,(AF91/MAX($AF$3:AF90)-1))</f>
        <v>-3.4371500396735977E-3</v>
      </c>
      <c r="AP91" s="1">
        <f>MIN(0,(AB91/MAX($AB$3:AB90)-1))</f>
        <v>-1.69974777936166E-3</v>
      </c>
    </row>
    <row r="92" spans="1:42" x14ac:dyDescent="0.25">
      <c r="A92" s="13">
        <v>43654</v>
      </c>
      <c r="B92">
        <v>19527</v>
      </c>
      <c r="C92">
        <v>13.49</v>
      </c>
      <c r="D92">
        <f t="shared" si="996"/>
        <v>19540.490000000002</v>
      </c>
      <c r="E92" s="14">
        <f t="shared" si="997"/>
        <v>0.99930963860169308</v>
      </c>
      <c r="F92" s="14">
        <f t="shared" si="998"/>
        <v>6.9036139830679782E-4</v>
      </c>
      <c r="G92" s="1">
        <f t="shared" ref="G92" si="1045">SUM(E92:F92)</f>
        <v>0.99999999999999989</v>
      </c>
      <c r="H92" s="15">
        <v>2975.95</v>
      </c>
      <c r="I92" s="2">
        <f t="shared" ref="I92" si="1046">H92/H91-1</f>
        <v>-4.8354573453138761E-3</v>
      </c>
      <c r="J92" s="2">
        <f t="shared" ref="J92" si="1047">D92/D91-1</f>
        <v>-3.826484284557008E-4</v>
      </c>
      <c r="K92" s="9">
        <f t="shared" ref="K92" si="1048">K91*(1+I92)</f>
        <v>106.87594496658276</v>
      </c>
      <c r="L92" s="9">
        <f t="shared" ref="L92" si="1049">L91*(1+J92)</f>
        <v>112.54007051719914</v>
      </c>
      <c r="M92" s="50">
        <f t="shared" si="981"/>
        <v>1.1622294136842903E-2</v>
      </c>
      <c r="N92" s="50">
        <f t="shared" si="982"/>
        <v>1.8001079450022495E-2</v>
      </c>
      <c r="O92" s="22">
        <f t="shared" ref="O92" si="1050">K92/$K$3-1</f>
        <v>6.8759449665827699E-2</v>
      </c>
      <c r="P92" s="34">
        <f t="shared" ref="P92" si="1051">L92/$L$3-1</f>
        <v>0.12540070517199142</v>
      </c>
      <c r="Q92" s="4">
        <v>19527</v>
      </c>
      <c r="R92">
        <f t="shared" si="1023"/>
        <v>19540.490000000002</v>
      </c>
      <c r="S92" s="25">
        <f t="shared" ref="S92" si="1052">R92/R91-1</f>
        <v>-3.826484284557008E-4</v>
      </c>
      <c r="T92" s="26">
        <f t="shared" si="987"/>
        <v>1.8001079450022495E-2</v>
      </c>
      <c r="U92" s="26">
        <f t="shared" ref="U92" si="1053">R92/$R$3-1</f>
        <v>0.12567948088697189</v>
      </c>
      <c r="V92" s="2">
        <f t="shared" si="662"/>
        <v>5.7675005736648188E-3</v>
      </c>
      <c r="W92" s="2">
        <f t="shared" ref="W92" si="1054">U92-AD92</f>
        <v>4.9579280940603043E-2</v>
      </c>
      <c r="X92" s="14">
        <f t="shared" ref="X92" si="1055">MIN(0,(AB92/AB$3-1))</f>
        <v>0</v>
      </c>
      <c r="Y92" s="14">
        <f t="shared" ref="Y92" si="1056">MIN(0,(L92/L$3-1))</f>
        <v>0</v>
      </c>
      <c r="Z92" s="45">
        <v>5979.34</v>
      </c>
      <c r="AA92" s="2">
        <f t="shared" ref="AA92" si="1057">Z92/Z91-1</f>
        <v>-4.8216553406865703E-3</v>
      </c>
      <c r="AB92" s="9">
        <f t="shared" si="1029"/>
        <v>107.61001999463689</v>
      </c>
      <c r="AC92" s="50">
        <f t="shared" si="994"/>
        <v>1.2032327677400145E-2</v>
      </c>
      <c r="AD92" s="37">
        <f t="shared" ref="AD92" si="1058">AB92/$AB$3-1</f>
        <v>7.6100199946368852E-2</v>
      </c>
      <c r="AE92" s="14">
        <f t="shared" ref="AE92" si="1059">J92-($AE$1/252)</f>
        <v>-4.2233096813824048E-4</v>
      </c>
      <c r="AF92">
        <f t="shared" ref="AF92" si="1060">AF91*(1+AE92)</f>
        <v>112.1482693824039</v>
      </c>
      <c r="AG92" s="14">
        <f t="shared" ref="AG92" si="1061">AF92/$AF$87-1</f>
        <v>1.7799828251064964E-2</v>
      </c>
      <c r="AH92" s="14">
        <f t="shared" ref="AH92" si="1062">AF92/$AF$3-1</f>
        <v>0.12148269382403898</v>
      </c>
      <c r="AI92" s="14">
        <f t="shared" ref="AI92" si="1063">AH92-AD92</f>
        <v>4.5382493877670127E-2</v>
      </c>
      <c r="AJ92" s="27">
        <v>31.031099999999999</v>
      </c>
      <c r="AK92" s="2">
        <f t="shared" si="172"/>
        <v>-3.7818349925680117E-3</v>
      </c>
      <c r="AL92" s="9">
        <f t="shared" si="173"/>
        <v>102.70029653949004</v>
      </c>
      <c r="AM92" s="2">
        <f t="shared" si="1016"/>
        <v>9.9461359457126974E-3</v>
      </c>
      <c r="AN92" s="2">
        <f t="shared" si="175"/>
        <v>2.7002965394900436E-2</v>
      </c>
      <c r="AO92" s="1">
        <f>MIN(0,(AF92/MAX($AF$3:AF91)-1))</f>
        <v>-3.8580293929080245E-3</v>
      </c>
      <c r="AP92" s="1">
        <f>MIN(0,(AB92/MAX($AB$3:AB91)-1))</f>
        <v>-6.5132075220900587E-3</v>
      </c>
    </row>
    <row r="93" spans="1:42" x14ac:dyDescent="0.25">
      <c r="A93" s="13">
        <v>43655</v>
      </c>
      <c r="B93">
        <v>19572.36</v>
      </c>
      <c r="C93">
        <v>13.49</v>
      </c>
      <c r="D93">
        <f t="shared" ref="D93:D94" si="1064">B93+C93</f>
        <v>19585.850000000002</v>
      </c>
      <c r="E93" s="14">
        <f t="shared" ref="E93:E94" si="1065">B93/D93</f>
        <v>0.99931123744948513</v>
      </c>
      <c r="F93" s="14">
        <f t="shared" ref="F93:F94" si="1066">C93/D93</f>
        <v>6.8876255051478479E-4</v>
      </c>
      <c r="G93" s="1">
        <f t="shared" ref="G93:G94" si="1067">SUM(E93:F93)</f>
        <v>0.99999999999999989</v>
      </c>
      <c r="H93" s="15">
        <v>2979.63</v>
      </c>
      <c r="I93" s="2">
        <f t="shared" ref="I93" si="1068">H93/H92-1</f>
        <v>1.2365799156572876E-3</v>
      </c>
      <c r="J93" s="2">
        <f t="shared" ref="J93" si="1069">D93/D92-1</f>
        <v>2.3213338048329035E-3</v>
      </c>
      <c r="K93" s="9">
        <f t="shared" ref="K93" si="1070">K92*(1+I93)</f>
        <v>107.00810561359533</v>
      </c>
      <c r="L93" s="9">
        <f t="shared" ref="L93" si="1071">L92*(1+J93)</f>
        <v>112.80131358728899</v>
      </c>
      <c r="M93" s="50">
        <f t="shared" si="981"/>
        <v>1.2873245948003653E-2</v>
      </c>
      <c r="N93" s="50">
        <f t="shared" si="982"/>
        <v>2.0364199769106195E-2</v>
      </c>
      <c r="O93" s="22">
        <f t="shared" ref="O93" si="1072">K93/$K$3-1</f>
        <v>7.0081056135953279E-2</v>
      </c>
      <c r="P93" s="34">
        <f t="shared" ref="P93" si="1073">L93/$L$3-1</f>
        <v>0.12801313587288998</v>
      </c>
      <c r="Q93" s="4">
        <v>19572.36</v>
      </c>
      <c r="R93">
        <f t="shared" si="1023"/>
        <v>19585.850000000002</v>
      </c>
      <c r="S93" s="25">
        <f t="shared" ref="S93" si="1074">R93/R92-1</f>
        <v>2.3213338048329035E-3</v>
      </c>
      <c r="T93" s="26">
        <f t="shared" si="987"/>
        <v>2.0364199769106195E-2</v>
      </c>
      <c r="U93" s="26">
        <f t="shared" ref="U93" si="1075">R93/$R$3-1</f>
        <v>0.12829255871936152</v>
      </c>
      <c r="V93" s="2">
        <f t="shared" si="662"/>
        <v>6.5427754602058741E-3</v>
      </c>
      <c r="W93" s="2">
        <f t="shared" ref="W93" si="1076">U93-AD93</f>
        <v>5.054743544909579E-2</v>
      </c>
      <c r="X93" s="14">
        <f t="shared" ref="X93" si="1077">MIN(0,(AB93/AB$3-1))</f>
        <v>0</v>
      </c>
      <c r="Y93" s="14">
        <f t="shared" ref="Y93" si="1078">MIN(0,(L93/L$3-1))</f>
        <v>0</v>
      </c>
      <c r="Z93" s="45">
        <v>5988.48</v>
      </c>
      <c r="AA93" s="2">
        <f t="shared" ref="AA93" si="1079">Z93/Z92-1</f>
        <v>1.5285968016536255E-3</v>
      </c>
      <c r="AB93" s="9">
        <f t="shared" si="1029"/>
        <v>107.77451232702657</v>
      </c>
      <c r="AC93" s="50">
        <f t="shared" si="994"/>
        <v>1.3579317056658047E-2</v>
      </c>
      <c r="AD93" s="37">
        <f t="shared" ref="AD93" si="1080">AB93/$AB$3-1</f>
        <v>7.7745123270265726E-2</v>
      </c>
      <c r="AE93" s="14">
        <f t="shared" ref="AE93" si="1081">J93-($AE$1/252)</f>
        <v>2.2816512651503639E-3</v>
      </c>
      <c r="AF93">
        <f t="shared" ref="AF93" si="1082">AF92*(1+AE93)</f>
        <v>112.40415262312469</v>
      </c>
      <c r="AG93" s="14">
        <f t="shared" ref="AG93" si="1083">AF93/$AF$87-1</f>
        <v>2.0122092516863921E-2</v>
      </c>
      <c r="AH93" s="14">
        <f t="shared" ref="AH93" si="1084">AF93/$AF$3-1</f>
        <v>0.12404152623124687</v>
      </c>
      <c r="AI93" s="14">
        <f t="shared" ref="AI93" si="1085">AH93-AD93</f>
        <v>4.6296402960981142E-2</v>
      </c>
      <c r="AJ93" s="27">
        <v>31.0563</v>
      </c>
      <c r="AK93" s="2">
        <f t="shared" ref="AK93:AK102" si="1086">AJ93/AJ92-1</f>
        <v>8.1208851764857926E-4</v>
      </c>
      <c r="AL93" s="9">
        <f t="shared" ref="AL93:AL102" si="1087">AL92*(1+AK93)</f>
        <v>102.78369827106886</v>
      </c>
      <c r="AM93" s="2">
        <f t="shared" si="1016"/>
        <v>1.0766301606157658E-2</v>
      </c>
      <c r="AN93" s="2">
        <f t="shared" ref="AN93:AN102" si="1088">AL93/$AL$27-1</f>
        <v>2.7836982710688574E-2</v>
      </c>
      <c r="AO93" s="1">
        <f>MIN(0,(AF93/MAX($AF$3:AF92)-1))</f>
        <v>-1.5851808054029304E-3</v>
      </c>
      <c r="AP93" s="1">
        <f>MIN(0,(AB93/MAX($AB$3:AB92)-1))</f>
        <v>-4.9945667886232004E-3</v>
      </c>
    </row>
    <row r="94" spans="1:42" x14ac:dyDescent="0.25">
      <c r="A94" s="13">
        <v>43656</v>
      </c>
      <c r="B94">
        <v>19686.169999999998</v>
      </c>
      <c r="C94">
        <v>13.49</v>
      </c>
      <c r="D94">
        <f t="shared" si="1064"/>
        <v>19699.66</v>
      </c>
      <c r="E94" s="14">
        <f t="shared" si="1065"/>
        <v>0.99931521660779921</v>
      </c>
      <c r="F94" s="14">
        <f t="shared" si="1066"/>
        <v>6.8478339220067754E-4</v>
      </c>
      <c r="G94" s="1">
        <f t="shared" si="1067"/>
        <v>0.99999999999999989</v>
      </c>
      <c r="H94" s="15">
        <v>2993.07</v>
      </c>
      <c r="I94" s="2">
        <f t="shared" ref="I94" si="1089">H94/H93-1</f>
        <v>4.5106271584056667E-3</v>
      </c>
      <c r="J94" s="2">
        <f t="shared" ref="J94" si="1090">D94/D93-1</f>
        <v>5.8108277149062637E-3</v>
      </c>
      <c r="K94" s="9">
        <f t="shared" ref="K94" si="1091">K93*(1+I94)</f>
        <v>107.49077928094556</v>
      </c>
      <c r="L94" s="9">
        <f t="shared" ref="L94" si="1092">L93*(1+J94)</f>
        <v>113.45678258655984</v>
      </c>
      <c r="M94" s="50">
        <f t="shared" ref="M94" si="1093">K94/$K$87-1</f>
        <v>1.7441939519199368E-2</v>
      </c>
      <c r="N94" s="50">
        <f t="shared" ref="N94" si="1094">L94/$L$87-1</f>
        <v>2.6293360340422733E-2</v>
      </c>
      <c r="O94" s="22">
        <f t="shared" ref="O94" si="1095">K94/$K$3-1</f>
        <v>7.4907792809455698E-2</v>
      </c>
      <c r="P94" s="34">
        <f t="shared" ref="P94" si="1096">L94/$L$3-1</f>
        <v>0.13456782586559846</v>
      </c>
      <c r="Q94" s="4">
        <v>19686.169999999998</v>
      </c>
      <c r="R94">
        <f t="shared" si="1023"/>
        <v>19699.66</v>
      </c>
      <c r="S94" s="25">
        <f t="shared" ref="S94" si="1097">R94/R93-1</f>
        <v>5.8108277149062637E-3</v>
      </c>
      <c r="T94" s="26">
        <f t="shared" ref="T94" si="1098">R94/$R$87-1</f>
        <v>2.6293360340422733E-2</v>
      </c>
      <c r="U94" s="26">
        <f t="shared" ref="U94" si="1099">R94/$R$3-1</f>
        <v>0.13484887239009047</v>
      </c>
      <c r="V94" s="2">
        <f t="shared" si="662"/>
        <v>7.8466266656698203E-3</v>
      </c>
      <c r="W94" s="2">
        <f t="shared" ref="W94" si="1100">U94-AD94</f>
        <v>5.2230168856025161E-2</v>
      </c>
      <c r="X94" s="14">
        <f t="shared" ref="X94" si="1101">MIN(0,(AB94/AB$3-1))</f>
        <v>0</v>
      </c>
      <c r="Y94" s="14">
        <f t="shared" ref="Y94" si="1102">MIN(0,(L94/L$3-1))</f>
        <v>0</v>
      </c>
      <c r="Z94" s="45">
        <v>6015.56</v>
      </c>
      <c r="AA94" s="2">
        <f t="shared" ref="AA94" si="1103">Z94/Z93-1</f>
        <v>4.5220156032916847E-3</v>
      </c>
      <c r="AB94" s="9">
        <f t="shared" si="1029"/>
        <v>108.26187035340654</v>
      </c>
      <c r="AC94" s="50">
        <f t="shared" ref="AC94" si="1104">AB94/$AB$87-1</f>
        <v>1.8162738543561874E-2</v>
      </c>
      <c r="AD94" s="37">
        <f t="shared" ref="AD94" si="1105">AB94/$AB$3-1</f>
        <v>8.2618703534065308E-2</v>
      </c>
      <c r="AE94" s="14">
        <f t="shared" ref="AE94" si="1106">J94-($AE$1/252)</f>
        <v>5.7711451752237236E-3</v>
      </c>
      <c r="AF94">
        <f t="shared" ref="AF94" si="1107">AF93*(1+AE94)</f>
        <v>113.05285330621075</v>
      </c>
      <c r="AG94" s="14">
        <f t="shared" ref="AG94" si="1108">AF94/$AF$87-1</f>
        <v>2.6009365209231694E-2</v>
      </c>
      <c r="AH94" s="14">
        <f t="shared" ref="AH94" si="1109">AF94/$AF$3-1</f>
        <v>0.13052853306210754</v>
      </c>
      <c r="AI94" s="14">
        <f t="shared" ref="AI94" si="1110">AH94-AD94</f>
        <v>4.7909829528042236E-2</v>
      </c>
      <c r="AJ94" s="27">
        <v>31.152899999999999</v>
      </c>
      <c r="AK94" s="2">
        <f t="shared" si="1086"/>
        <v>3.1104799992272003E-3</v>
      </c>
      <c r="AL94" s="9">
        <f t="shared" si="1087"/>
        <v>103.10340490878762</v>
      </c>
      <c r="AM94" s="2">
        <f t="shared" si="1016"/>
        <v>1.3910269971196598E-2</v>
      </c>
      <c r="AN94" s="2">
        <f t="shared" si="1088"/>
        <v>3.1034049087876214E-2</v>
      </c>
      <c r="AO94" s="1">
        <f>MIN(0,(AF94/MAX($AF$3:AF93)-1))</f>
        <v>0</v>
      </c>
      <c r="AP94" s="1">
        <f>MIN(0,(AB94/MAX($AB$3:AB93)-1))</f>
        <v>-4.9513669428136176E-4</v>
      </c>
    </row>
    <row r="95" spans="1:42" x14ac:dyDescent="0.25">
      <c r="A95" s="13">
        <v>43657</v>
      </c>
      <c r="B95">
        <v>19619.68</v>
      </c>
      <c r="C95">
        <v>13.49</v>
      </c>
      <c r="D95">
        <f t="shared" ref="D95:D96" si="1111">B95+C95</f>
        <v>19633.170000000002</v>
      </c>
      <c r="E95" s="14">
        <f t="shared" ref="E95:E96" si="1112">B95/D95</f>
        <v>0.99931289750967356</v>
      </c>
      <c r="F95" s="14">
        <f t="shared" ref="F95:F96" si="1113">C95/D95</f>
        <v>6.8710249032632011E-4</v>
      </c>
      <c r="G95" s="1">
        <f t="shared" ref="G95:G96" si="1114">SUM(E95:F95)</f>
        <v>0.99999999999999989</v>
      </c>
      <c r="H95" s="15">
        <v>2999.91</v>
      </c>
      <c r="I95" s="2">
        <f t="shared" ref="I95" si="1115">H95/H94-1</f>
        <v>2.285278994477169E-3</v>
      </c>
      <c r="J95" s="2">
        <f t="shared" ref="J95" si="1116">D95/D94-1</f>
        <v>-3.375185155479743E-3</v>
      </c>
      <c r="K95" s="9">
        <f t="shared" ref="K95" si="1117">K94*(1+I95)</f>
        <v>107.73642570093628</v>
      </c>
      <c r="L95" s="9">
        <f t="shared" ref="L95" si="1118">L94*(1+J95)</f>
        <v>113.07384493818519</v>
      </c>
      <c r="M95" s="50">
        <f t="shared" ref="M95" si="1119">K95/$K$87-1</f>
        <v>1.9767078211682554E-2</v>
      </c>
      <c r="N95" s="50">
        <f t="shared" ref="N95" si="1120">L95/$L$87-1</f>
        <v>2.2829430225434377E-2</v>
      </c>
      <c r="O95" s="22">
        <f t="shared" ref="O95" si="1121">K95/$K$3-1</f>
        <v>7.7364257009362891E-2</v>
      </c>
      <c r="P95" s="34">
        <f t="shared" ref="P95" si="1122">L95/$L$3-1</f>
        <v>0.13073844938185197</v>
      </c>
      <c r="Q95" s="4">
        <v>19619.680000000004</v>
      </c>
      <c r="R95">
        <f t="shared" si="1023"/>
        <v>19633.170000000006</v>
      </c>
      <c r="S95" s="25">
        <f t="shared" ref="S95" si="1123">R95/R94-1</f>
        <v>-3.3751851554795209E-3</v>
      </c>
      <c r="T95" s="26">
        <f t="shared" ref="T95" si="1124">R95/$R$87-1</f>
        <v>2.2829430225434599E-2</v>
      </c>
      <c r="U95" s="26">
        <f t="shared" ref="U95" si="1125">R95/$R$3-1</f>
        <v>0.1310185473222869</v>
      </c>
      <c r="V95" s="2">
        <f t="shared" si="662"/>
        <v>2.012301069266087E-3</v>
      </c>
      <c r="W95" s="2">
        <f t="shared" ref="W95" si="1126">U95-AD95</f>
        <v>4.5921660618630789E-2</v>
      </c>
      <c r="X95" s="14">
        <f t="shared" ref="X95" si="1127">MIN(0,(AB95/AB$3-1))</f>
        <v>0</v>
      </c>
      <c r="Y95" s="14">
        <f t="shared" ref="Y95" si="1128">MIN(0,(L95/L$3-1))</f>
        <v>0</v>
      </c>
      <c r="Z95" s="45">
        <v>6029.33</v>
      </c>
      <c r="AA95" s="2">
        <f t="shared" ref="AA95" si="1129">Z95/Z94-1</f>
        <v>2.289063694818072E-3</v>
      </c>
      <c r="AB95" s="9">
        <f t="shared" si="1029"/>
        <v>108.50968867036562</v>
      </c>
      <c r="AC95" s="50">
        <f t="shared" ref="AC95" si="1130">AB95/$AB$87-1</f>
        <v>2.0493377903778587E-2</v>
      </c>
      <c r="AD95" s="37">
        <f t="shared" ref="AD95" si="1131">AB95/$AB$3-1</f>
        <v>8.5096886703656116E-2</v>
      </c>
      <c r="AE95" s="14">
        <f t="shared" ref="AE95" si="1132">J95-($AE$1/252)</f>
        <v>-3.4148676951622826E-3</v>
      </c>
      <c r="AF95">
        <f t="shared" ref="AF95" si="1133">AF94*(1+AE95)</f>
        <v>112.66679276960944</v>
      </c>
      <c r="AG95" s="14">
        <f t="shared" ref="AG95" si="1134">AF95/$AF$87-1</f>
        <v>2.2505678973044674E-2</v>
      </c>
      <c r="AH95" s="14">
        <f t="shared" ref="AH95" si="1135">AF95/$AF$3-1</f>
        <v>0.12666792769609447</v>
      </c>
      <c r="AI95" s="14">
        <f t="shared" ref="AI95" si="1136">AH95-AD95</f>
        <v>4.1571040992438357E-2</v>
      </c>
      <c r="AJ95" s="27">
        <v>31.1663</v>
      </c>
      <c r="AK95" s="2">
        <f t="shared" si="1086"/>
        <v>4.3013652019552318E-4</v>
      </c>
      <c r="AL95" s="9">
        <f t="shared" si="1087"/>
        <v>103.1477534485954</v>
      </c>
      <c r="AM95" s="2">
        <f t="shared" si="1016"/>
        <v>1.4346389806512372E-2</v>
      </c>
      <c r="AN95" s="2">
        <f t="shared" si="1088"/>
        <v>3.1477534485953917E-2</v>
      </c>
      <c r="AO95" s="1">
        <f>MIN(0,(AF95/MAX($AF$3:AF94)-1))</f>
        <v>-3.4148676951623047E-3</v>
      </c>
      <c r="AP95" s="1">
        <f>MIN(0,(AB95/MAX($AB$3:AB94)-1))</f>
        <v>0</v>
      </c>
    </row>
    <row r="96" spans="1:42" x14ac:dyDescent="0.25">
      <c r="A96" s="13">
        <v>43658</v>
      </c>
      <c r="B96">
        <v>19526.169999999998</v>
      </c>
      <c r="C96">
        <v>13.49</v>
      </c>
      <c r="D96">
        <f t="shared" si="1111"/>
        <v>19539.66</v>
      </c>
      <c r="E96" s="14">
        <f t="shared" si="1112"/>
        <v>0.99930960927672219</v>
      </c>
      <c r="F96" s="14">
        <f t="shared" si="1113"/>
        <v>6.9039072327768247E-4</v>
      </c>
      <c r="G96" s="1">
        <f t="shared" si="1114"/>
        <v>0.99999999999999989</v>
      </c>
      <c r="H96" s="15">
        <v>3013.77</v>
      </c>
      <c r="I96" s="2">
        <f t="shared" ref="I96" si="1137">H96/H95-1</f>
        <v>4.6201386041582193E-3</v>
      </c>
      <c r="J96" s="2">
        <f t="shared" ref="J96" si="1138">D96/D95-1</f>
        <v>-4.762857959259903E-3</v>
      </c>
      <c r="K96" s="9">
        <f t="shared" ref="K96" si="1139">K95*(1+I96)</f>
        <v>108.23418292039121</v>
      </c>
      <c r="L96" s="9">
        <f t="shared" ref="L96" si="1140">L95*(1+J96)</f>
        <v>112.53529027583724</v>
      </c>
      <c r="M96" s="50">
        <f t="shared" ref="M96" si="1141">K96/$K$87-1</f>
        <v>2.4478543456978086E-2</v>
      </c>
      <c r="N96" s="50">
        <f t="shared" ref="N96" si="1142">L96/$L$87-1</f>
        <v>1.7957838932719961E-2</v>
      </c>
      <c r="O96" s="22">
        <f t="shared" ref="O96" si="1143">K96/$K$3-1</f>
        <v>8.2341829203911976E-2</v>
      </c>
      <c r="P96" s="34">
        <f t="shared" ref="P96" si="1144">L96/$L$3-1</f>
        <v>0.12535290275837241</v>
      </c>
      <c r="Q96" s="4">
        <v>19526.170000000002</v>
      </c>
      <c r="R96">
        <f t="shared" ref="R96" si="1145">Q96+C96</f>
        <v>19539.660000000003</v>
      </c>
      <c r="S96" s="25">
        <f t="shared" ref="S96" si="1146">R96/R95-1</f>
        <v>-4.762857959259903E-3</v>
      </c>
      <c r="T96" s="26">
        <f t="shared" ref="T96" si="1147">R96/$R$87-1</f>
        <v>1.7957838932719961E-2</v>
      </c>
      <c r="U96" s="26">
        <f t="shared" ref="U96" si="1148">R96/$R$3-1</f>
        <v>0.12563166663210223</v>
      </c>
      <c r="V96" s="2">
        <f t="shared" si="662"/>
        <v>-7.7119319547827025E-3</v>
      </c>
      <c r="W96" s="2">
        <f t="shared" ref="W96" si="1149">U96-AD96</f>
        <v>3.5416440833081708E-2</v>
      </c>
      <c r="X96" s="14">
        <f t="shared" ref="X96" si="1150">MIN(0,(AB96/AB$3-1))</f>
        <v>0</v>
      </c>
      <c r="Y96" s="14">
        <f t="shared" ref="Y96" si="1151">MIN(0,(L96/L$3-1))</f>
        <v>0</v>
      </c>
      <c r="Z96" s="45">
        <v>6057.77</v>
      </c>
      <c r="AA96" s="2">
        <f t="shared" ref="AA96" si="1152">Z96/Z95-1</f>
        <v>4.7169420151162988E-3</v>
      </c>
      <c r="AB96" s="9">
        <f t="shared" ref="AB96" si="1153">AB95*(1+AA96)</f>
        <v>109.02152257990205</v>
      </c>
      <c r="AC96" s="50">
        <f t="shared" ref="AC96" si="1154">AB96/$AB$87-1</f>
        <v>2.5306985994160813E-2</v>
      </c>
      <c r="AD96" s="37">
        <f t="shared" ref="AD96" si="1155">AB96/$AB$3-1</f>
        <v>9.0215225799020526E-2</v>
      </c>
      <c r="AE96" s="14">
        <f t="shared" ref="AE96" si="1156">J96-($AE$1/252)</f>
        <v>-4.802540498942443E-3</v>
      </c>
      <c r="AF96">
        <f t="shared" ref="AF96" si="1157">AF95*(1+AE96)</f>
        <v>112.12570593444744</v>
      </c>
      <c r="AG96" s="14">
        <f t="shared" ref="AG96" si="1158">AF96/$AF$87-1</f>
        <v>1.7595054039378111E-2</v>
      </c>
      <c r="AH96" s="14">
        <f t="shared" ref="AH96" si="1159">AF96/$AF$3-1</f>
        <v>0.12125705934447439</v>
      </c>
      <c r="AI96" s="14">
        <f t="shared" ref="AI96" si="1160">AH96-AD96</f>
        <v>3.1041833545453867E-2</v>
      </c>
      <c r="AJ96" s="27">
        <v>31.357800000000001</v>
      </c>
      <c r="AK96" s="2">
        <f t="shared" si="1086"/>
        <v>6.1444573144711079E-3</v>
      </c>
      <c r="AL96" s="9">
        <f t="shared" si="1087"/>
        <v>103.78154041674388</v>
      </c>
      <c r="AM96" s="2">
        <f t="shared" si="1016"/>
        <v>2.0578997900766449E-2</v>
      </c>
      <c r="AN96" s="2">
        <f t="shared" si="1088"/>
        <v>3.7815404167438782E-2</v>
      </c>
      <c r="AO96" s="1">
        <f>MIN(0,(AF96/MAX($AF$3:AF95)-1))</f>
        <v>-8.2010081537002844E-3</v>
      </c>
      <c r="AP96" s="1">
        <f>MIN(0,(AB96/MAX($AB$3:AB95)-1))</f>
        <v>0</v>
      </c>
    </row>
    <row r="97" spans="1:42" x14ac:dyDescent="0.25">
      <c r="A97" s="13">
        <v>43661</v>
      </c>
      <c r="B97">
        <v>19523.77</v>
      </c>
      <c r="C97">
        <v>13.49</v>
      </c>
      <c r="D97">
        <f t="shared" ref="D97:D98" si="1161">B97+C97</f>
        <v>19537.260000000002</v>
      </c>
      <c r="E97" s="14">
        <f t="shared" ref="E97:E98" si="1162">B97/D97</f>
        <v>0.9993095244676069</v>
      </c>
      <c r="F97" s="14">
        <f t="shared" ref="F97:F98" si="1163">C97/D97</f>
        <v>6.9047553239297624E-4</v>
      </c>
      <c r="G97" s="1">
        <f t="shared" ref="G97:G98" si="1164">SUM(E97:F97)</f>
        <v>0.99999999999999989</v>
      </c>
      <c r="H97" s="15">
        <v>3014.3</v>
      </c>
      <c r="I97" s="2">
        <f t="shared" ref="I97" si="1165">H97/H96-1</f>
        <v>1.7585947169163063E-4</v>
      </c>
      <c r="J97" s="2">
        <f t="shared" ref="J97" si="1166">D97/D96-1</f>
        <v>-1.2282711162825422E-4</v>
      </c>
      <c r="K97" s="9">
        <f t="shared" ref="K97" si="1167">K96*(1+I97)</f>
        <v>108.25321692661856</v>
      </c>
      <c r="L97" s="9">
        <f t="shared" ref="L97" si="1168">L96*(1+J97)</f>
        <v>112.52146789117641</v>
      </c>
      <c r="M97" s="50">
        <f t="shared" ref="M97" si="1169">K97/$K$87-1</f>
        <v>2.4658707712389871E-2</v>
      </c>
      <c r="N97" s="50">
        <f t="shared" ref="N97" si="1170">L97/$L$87-1</f>
        <v>1.7832806111604427E-2</v>
      </c>
      <c r="O97" s="22">
        <f t="shared" ref="O97" si="1171">K97/$K$3-1</f>
        <v>8.2532169266185562E-2</v>
      </c>
      <c r="P97" s="34">
        <f t="shared" ref="P97" si="1172">L97/$L$3-1</f>
        <v>0.12521467891176408</v>
      </c>
      <c r="Q97" s="4">
        <v>19523.77</v>
      </c>
      <c r="R97">
        <f t="shared" ref="R97" si="1173">Q97+C97</f>
        <v>19537.260000000002</v>
      </c>
      <c r="S97" s="25">
        <f t="shared" ref="S97" si="1174">R97/R96-1</f>
        <v>-1.2282711162847626E-4</v>
      </c>
      <c r="T97" s="26">
        <f t="shared" ref="T97" si="1175">R97/$R$87-1</f>
        <v>1.7832806111604427E-2</v>
      </c>
      <c r="U97" s="26">
        <f t="shared" ref="U97" si="1176">R97/$R$3-1</f>
        <v>0.12549340854573243</v>
      </c>
      <c r="V97" s="2">
        <f t="shared" si="662"/>
        <v>-8.0567111190186225E-3</v>
      </c>
      <c r="W97" s="2">
        <f t="shared" ref="W97" si="1177">U97-AD97</f>
        <v>3.5087414833874897E-2</v>
      </c>
      <c r="X97" s="14">
        <f t="shared" ref="X97" si="1178">MIN(0,(AB97/AB$3-1))</f>
        <v>0</v>
      </c>
      <c r="Y97" s="14">
        <f t="shared" ref="Y97" si="1179">MIN(0,(L97/L$3-1))</f>
        <v>0</v>
      </c>
      <c r="Z97" s="45">
        <v>6058.83</v>
      </c>
      <c r="AA97" s="2">
        <f t="shared" ref="AA97" si="1180">Z97/Z96-1</f>
        <v>1.749818827718741E-4</v>
      </c>
      <c r="AB97" s="9">
        <f t="shared" ref="AB97" si="1181">AB96*(1+AA97)</f>
        <v>109.04059937118575</v>
      </c>
      <c r="AC97" s="50">
        <f t="shared" ref="AC97" si="1182">AB97/$AB$87-1</f>
        <v>2.5486396140989243E-2</v>
      </c>
      <c r="AD97" s="37">
        <f t="shared" ref="AD97" si="1183">AB97/$AB$3-1</f>
        <v>9.0405993711857535E-2</v>
      </c>
      <c r="AE97" s="14">
        <f t="shared" ref="AE97" si="1184">J97-($AE$1/252)</f>
        <v>-1.625096513107939E-4</v>
      </c>
      <c r="AF97">
        <f t="shared" ref="AF97" si="1185">AF96*(1+AE97)</f>
        <v>112.10748442507305</v>
      </c>
      <c r="AG97" s="14">
        <f t="shared" ref="AG97" si="1186">AF97/$AF$87-1</f>
        <v>1.742968502197062E-2</v>
      </c>
      <c r="AH97" s="14">
        <f t="shared" ref="AH97" si="1187">AF97/$AF$3-1</f>
        <v>0.12107484425073056</v>
      </c>
      <c r="AI97" s="14">
        <f t="shared" ref="AI97" si="1188">AH97-AD97</f>
        <v>3.0668850538873027E-2</v>
      </c>
      <c r="AJ97" s="27">
        <v>31.290500000000002</v>
      </c>
      <c r="AK97" s="2">
        <f t="shared" si="1086"/>
        <v>-2.1461964806204215E-3</v>
      </c>
      <c r="AL97" s="9">
        <f t="shared" si="1087"/>
        <v>103.5588048399481</v>
      </c>
      <c r="AM97" s="2">
        <f t="shared" si="1016"/>
        <v>1.8388634847276597E-2</v>
      </c>
      <c r="AN97" s="2">
        <f t="shared" si="1088"/>
        <v>3.5588048399481043E-2</v>
      </c>
      <c r="AO97" s="1">
        <f>MIN(0,(AF97/MAX($AF$3:AF96)-1))</f>
        <v>-8.3621850620355653E-3</v>
      </c>
      <c r="AP97" s="1">
        <f>MIN(0,(AB97/MAX($AB$3:AB96)-1))</f>
        <v>0</v>
      </c>
    </row>
    <row r="98" spans="1:42" x14ac:dyDescent="0.25">
      <c r="A98" s="13">
        <v>43662</v>
      </c>
      <c r="B98">
        <v>19420.2</v>
      </c>
      <c r="C98">
        <v>13.49</v>
      </c>
      <c r="D98">
        <f t="shared" si="1161"/>
        <v>19433.690000000002</v>
      </c>
      <c r="E98" s="14">
        <f t="shared" si="1162"/>
        <v>0.99930584464401762</v>
      </c>
      <c r="F98" s="14">
        <f t="shared" si="1163"/>
        <v>6.941553559823172E-4</v>
      </c>
      <c r="G98" s="1">
        <f t="shared" si="1164"/>
        <v>0.99999999999999989</v>
      </c>
      <c r="H98" s="15">
        <v>3004.04</v>
      </c>
      <c r="I98" s="2">
        <f t="shared" ref="I98" si="1189">H98/H97-1</f>
        <v>-3.4037753375577573E-3</v>
      </c>
      <c r="J98" s="2">
        <f t="shared" ref="J98" si="1190">D98/D97-1</f>
        <v>-5.301152771678308E-3</v>
      </c>
      <c r="K98" s="9">
        <f t="shared" ref="K98" si="1191">K97*(1+I98)</f>
        <v>107.88474729663245</v>
      </c>
      <c r="L98" s="9">
        <f t="shared" ref="L98" si="1192">L97*(1+J98)</f>
        <v>111.92497439979179</v>
      </c>
      <c r="M98" s="50">
        <f t="shared" ref="M98" si="1193">K98/$K$87-1</f>
        <v>2.1170999673664648E-2</v>
      </c>
      <c r="N98" s="50">
        <f t="shared" ref="N98" si="1194">L98/$L$87-1</f>
        <v>1.2437118910380907E-2</v>
      </c>
      <c r="O98" s="22">
        <f t="shared" ref="O98" si="1195">K98/$K$3-1</f>
        <v>7.8847472966324439E-2</v>
      </c>
      <c r="P98" s="34">
        <f t="shared" ref="P98" si="1196">L98/$L$3-1</f>
        <v>0.11924974399791788</v>
      </c>
      <c r="Q98" s="4">
        <v>19420.2</v>
      </c>
      <c r="R98">
        <f t="shared" ref="R98" si="1197">Q98+C98</f>
        <v>19433.690000000002</v>
      </c>
      <c r="S98" s="25">
        <f t="shared" ref="S98" si="1198">R98/R97-1</f>
        <v>-5.301152771678308E-3</v>
      </c>
      <c r="T98" s="26">
        <f t="shared" ref="T98" si="1199">R98/$R$87-1</f>
        <v>1.2437118910380907E-2</v>
      </c>
      <c r="U98" s="26">
        <f t="shared" ref="U98" si="1200">R98/$R$3-1</f>
        <v>0.11952699604351458</v>
      </c>
      <c r="V98" s="2">
        <f t="shared" si="662"/>
        <v>-1.0032758809773057E-2</v>
      </c>
      <c r="W98" s="2">
        <f t="shared" ref="W98" si="1201">U98-AD98</f>
        <v>3.2797783896997723E-2</v>
      </c>
      <c r="X98" s="14">
        <f t="shared" ref="X98:X103" si="1202">MIN(0,(AB98/AB$3-1))</f>
        <v>0</v>
      </c>
      <c r="Y98" s="14">
        <f t="shared" ref="Y98:Y103" si="1203">MIN(0,(L98/L$3-1))</f>
        <v>0</v>
      </c>
      <c r="Z98" s="45">
        <v>6038.4</v>
      </c>
      <c r="AA98" s="2">
        <f t="shared" ref="AA98" si="1204">Z98/Z97-1</f>
        <v>-3.3719381464738518E-3</v>
      </c>
      <c r="AB98" s="9">
        <f t="shared" ref="AB98" si="1205">AB97*(1+AA98)</f>
        <v>108.67292121465168</v>
      </c>
      <c r="AC98" s="50">
        <f t="shared" ref="AC98" si="1206">AB98/$AB$87-1</f>
        <v>2.202851944315154E-2</v>
      </c>
      <c r="AD98" s="37">
        <f t="shared" ref="AD98" si="1207">AB98/$AB$3-1</f>
        <v>8.6729212146516854E-2</v>
      </c>
      <c r="AE98" s="14">
        <f t="shared" ref="AE98" si="1208">J98-($AE$1/252)</f>
        <v>-5.3408353113608481E-3</v>
      </c>
      <c r="AF98">
        <f t="shared" ref="AF98" si="1209">AF97*(1+AE98)</f>
        <v>111.50873681358779</v>
      </c>
      <c r="AG98" s="14">
        <f t="shared" ref="AG98" si="1210">AF98/$AF$87-1</f>
        <v>1.1995760633378483E-2</v>
      </c>
      <c r="AH98" s="14">
        <f t="shared" ref="AH98" si="1211">AF98/$AF$3-1</f>
        <v>0.11508736813587794</v>
      </c>
      <c r="AI98" s="14">
        <f t="shared" ref="AI98" si="1212">AH98-AD98</f>
        <v>2.8358155989361089E-2</v>
      </c>
      <c r="AJ98" s="27">
        <v>31.2133</v>
      </c>
      <c r="AK98" s="2">
        <f t="shared" si="1086"/>
        <v>-2.467202505552879E-3</v>
      </c>
      <c r="AL98" s="9">
        <f t="shared" si="1087"/>
        <v>103.30330429717492</v>
      </c>
      <c r="AM98" s="2">
        <f t="shared" si="1016"/>
        <v>1.5876063855754907E-2</v>
      </c>
      <c r="AN98" s="2">
        <f t="shared" si="1088"/>
        <v>3.3033042971749138E-2</v>
      </c>
      <c r="AO98" s="1">
        <f>MIN(0,(AF98/MAX($AF$3:AF97)-1))</f>
        <v>-1.3658359320136926E-2</v>
      </c>
      <c r="AP98" s="1">
        <f>MIN(0,(AB98/MAX($AB$3:AB97)-1))</f>
        <v>-3.3719381464738518E-3</v>
      </c>
    </row>
    <row r="99" spans="1:42" x14ac:dyDescent="0.25">
      <c r="A99" s="13">
        <v>43663</v>
      </c>
      <c r="B99">
        <v>19359.510000000002</v>
      </c>
      <c r="C99">
        <v>13.49</v>
      </c>
      <c r="D99">
        <f t="shared" ref="D99:D100" si="1213">B99+C99</f>
        <v>19373.000000000004</v>
      </c>
      <c r="E99" s="14">
        <f t="shared" ref="E99:E100" si="1214">B99/D99</f>
        <v>0.99930367005626375</v>
      </c>
      <c r="F99" s="14">
        <f t="shared" ref="F99:F100" si="1215">C99/D99</f>
        <v>6.9632994373612753E-4</v>
      </c>
      <c r="G99" s="1">
        <f t="shared" ref="G99:G100" si="1216">SUM(E99:F99)</f>
        <v>0.99999999999999989</v>
      </c>
      <c r="H99" s="15">
        <v>2984.42</v>
      </c>
      <c r="I99" s="2">
        <f t="shared" ref="I99" si="1217">H99/H98-1</f>
        <v>-6.5312046444121474E-3</v>
      </c>
      <c r="J99" s="2">
        <f t="shared" ref="J99" si="1218">D99/D98-1</f>
        <v>-3.1229272464466939E-3</v>
      </c>
      <c r="K99" s="9">
        <f t="shared" ref="K99" si="1219">K98*(1+I99)</f>
        <v>107.18012993402746</v>
      </c>
      <c r="L99" s="9">
        <f t="shared" ref="L99" si="1220">L98*(1+J99)</f>
        <v>111.57544084768084</v>
      </c>
      <c r="M99" s="50">
        <f t="shared" ref="M99" si="1221">K99/$K$87-1</f>
        <v>1.4501522897857111E-2</v>
      </c>
      <c r="N99" s="50">
        <f t="shared" ref="N99" si="1222">L99/$L$87-1</f>
        <v>9.2753514464216646E-3</v>
      </c>
      <c r="O99" s="22">
        <f t="shared" ref="O99" si="1223">K99/$K$3-1</f>
        <v>7.1801299340274571E-2</v>
      </c>
      <c r="P99" s="34">
        <f t="shared" ref="P99" si="1224">L99/$L$3-1</f>
        <v>0.11575440847680829</v>
      </c>
      <c r="Q99" s="4">
        <v>19359.509999999998</v>
      </c>
      <c r="R99">
        <f t="shared" ref="R99" si="1225">Q99+C99</f>
        <v>19373</v>
      </c>
      <c r="S99" s="25">
        <f t="shared" ref="S99" si="1226">R99/R98-1</f>
        <v>-3.122927246446916E-3</v>
      </c>
      <c r="T99" s="26">
        <f t="shared" ref="T99" si="1227">R99/$R$87-1</f>
        <v>9.2753514464214426E-3</v>
      </c>
      <c r="U99" s="26">
        <f t="shared" ref="U99" si="1228">R99/$R$3-1</f>
        <v>0.11603079468443744</v>
      </c>
      <c r="V99" s="2">
        <f t="shared" si="662"/>
        <v>-6.5731279420009336E-3</v>
      </c>
      <c r="W99" s="2">
        <f t="shared" ref="W99" si="1229">U99-AD99</f>
        <v>3.6383391377673657E-2</v>
      </c>
      <c r="X99" s="14">
        <f t="shared" si="1202"/>
        <v>0</v>
      </c>
      <c r="Y99" s="14">
        <f t="shared" si="1203"/>
        <v>0</v>
      </c>
      <c r="Z99" s="45">
        <v>5999.05</v>
      </c>
      <c r="AA99" s="2">
        <f t="shared" ref="AA99" si="1230">Z99/Z98-1</f>
        <v>-6.5166269210386041E-3</v>
      </c>
      <c r="AB99" s="9">
        <f t="shared" ref="AB99" si="1231">AB98*(1+AA99)</f>
        <v>107.96474033067638</v>
      </c>
      <c r="AC99" s="50">
        <f t="shared" ref="AC99" si="1232">AB99/$AB$87-1</f>
        <v>1.5368340879279074E-2</v>
      </c>
      <c r="AD99" s="37">
        <f t="shared" ref="AD99" si="1233">AB99/$AB$3-1</f>
        <v>7.9647403306763787E-2</v>
      </c>
      <c r="AE99" s="14">
        <f t="shared" ref="AE99" si="1234">J99-($AE$1/252)</f>
        <v>-3.1626097861292336E-3</v>
      </c>
      <c r="AF99">
        <f t="shared" ref="AF99" si="1235">AF98*(1+AE99)</f>
        <v>111.15607819130223</v>
      </c>
      <c r="AG99" s="14">
        <f t="shared" ref="AG99" si="1236">AF99/$AF$87-1</f>
        <v>8.7952129372781407E-3</v>
      </c>
      <c r="AH99" s="14">
        <f t="shared" ref="AH99" si="1237">AF99/$AF$3-1</f>
        <v>0.11156078191302221</v>
      </c>
      <c r="AI99" s="14">
        <f t="shared" ref="AI99:AI100" si="1238">AH99-AD99</f>
        <v>3.1913378606258425E-2</v>
      </c>
      <c r="AJ99" s="27">
        <v>31.0046</v>
      </c>
      <c r="AK99" s="2">
        <f t="shared" si="1086"/>
        <v>-6.68625233474196E-3</v>
      </c>
      <c r="AL99" s="9">
        <f t="shared" si="1087"/>
        <v>102.61259233763137</v>
      </c>
      <c r="AM99" s="2">
        <f t="shared" si="1016"/>
        <v>9.0836601519908022E-3</v>
      </c>
      <c r="AN99" s="2">
        <f t="shared" si="1088"/>
        <v>2.6125923376313587E-2</v>
      </c>
      <c r="AO99" s="1">
        <f>MIN(0,(AF99/MAX($AF$3:AF98)-1))</f>
        <v>-1.6777773045417832E-2</v>
      </c>
      <c r="AP99" s="1">
        <f>MIN(0,(AB99/MAX($AB$3:AB98)-1))</f>
        <v>-9.8665914046109915E-3</v>
      </c>
    </row>
    <row r="100" spans="1:42" x14ac:dyDescent="0.25">
      <c r="A100" s="13">
        <v>43664</v>
      </c>
      <c r="B100">
        <v>19423.71</v>
      </c>
      <c r="C100">
        <v>13.49</v>
      </c>
      <c r="D100">
        <f t="shared" si="1213"/>
        <v>19437.2</v>
      </c>
      <c r="E100" s="14">
        <f t="shared" si="1214"/>
        <v>0.99930596999567833</v>
      </c>
      <c r="F100" s="14">
        <f t="shared" si="1215"/>
        <v>6.9403000432161012E-4</v>
      </c>
      <c r="G100" s="1">
        <f t="shared" si="1216"/>
        <v>0.99999999999999989</v>
      </c>
      <c r="H100" s="15">
        <v>2995.11</v>
      </c>
      <c r="I100" s="2">
        <f t="shared" ref="I100" si="1239">H100/H99-1</f>
        <v>3.5819355184592006E-3</v>
      </c>
      <c r="J100" s="2">
        <f t="shared" ref="J100" si="1240">D100/D99-1</f>
        <v>3.3138904661125235E-3</v>
      </c>
      <c r="K100" s="9">
        <f t="shared" ref="K100" si="1241">K99*(1+I100)</f>
        <v>107.56404224831122</v>
      </c>
      <c r="L100" s="9">
        <f t="shared" ref="L100" si="1242">L99*(1+J100)</f>
        <v>111.94518963735827</v>
      </c>
      <c r="M100" s="50">
        <f t="shared" ref="M100" si="1243">K100/$K$87-1</f>
        <v>1.8135401936255846E-2</v>
      </c>
      <c r="N100" s="50">
        <f t="shared" ref="N100" si="1244">L100/$L$87-1</f>
        <v>1.261997941126225E-2</v>
      </c>
      <c r="O100" s="22">
        <f t="shared" ref="O100" si="1245">K100/$K$3-1</f>
        <v>7.5640422483112202E-2</v>
      </c>
      <c r="P100" s="34">
        <f t="shared" ref="P100" si="1246">L100/$L$3-1</f>
        <v>0.11945189637358267</v>
      </c>
      <c r="Q100" s="4">
        <v>19423.71</v>
      </c>
      <c r="R100">
        <f t="shared" ref="R100" si="1247">Q100+C100</f>
        <v>19437.2</v>
      </c>
      <c r="S100" s="25">
        <f t="shared" ref="S100" si="1248">R100/R99-1</f>
        <v>3.3138904661127455E-3</v>
      </c>
      <c r="T100" s="26">
        <f t="shared" ref="T100" si="1249">R100/$R$87-1</f>
        <v>1.261997941126225E-2</v>
      </c>
      <c r="U100" s="26">
        <f t="shared" ref="U100" si="1250">R100/$R$3-1</f>
        <v>0.11972919849483032</v>
      </c>
      <c r="V100" s="2">
        <f t="shared" si="662"/>
        <v>-7.0106549661774764E-3</v>
      </c>
      <c r="W100" s="2">
        <f t="shared" ref="W100" si="1251">U100-AD100</f>
        <v>3.6104464175142903E-2</v>
      </c>
      <c r="X100" s="14">
        <f t="shared" si="1202"/>
        <v>0</v>
      </c>
      <c r="Y100" s="14">
        <f t="shared" si="1203"/>
        <v>0</v>
      </c>
      <c r="Z100" s="45">
        <v>6021.15</v>
      </c>
      <c r="AA100" s="2">
        <f t="shared" ref="AA100" si="1252">Z100/Z99-1</f>
        <v>3.6839166201314555E-3</v>
      </c>
      <c r="AB100" s="9">
        <f t="shared" ref="AB100" si="1253">AB99*(1+AA100)</f>
        <v>108.36247343196874</v>
      </c>
      <c r="AC100" s="50">
        <f t="shared" ref="AC100" si="1254">AB100/$AB$87-1</f>
        <v>1.9108873185799569E-2</v>
      </c>
      <c r="AD100" s="37">
        <f t="shared" ref="AD100" si="1255">AB100/$AB$3-1</f>
        <v>8.3624734319687422E-2</v>
      </c>
      <c r="AE100" s="14">
        <f t="shared" ref="AE100" si="1256">J100-($AE$1/252)</f>
        <v>3.2742079264299838E-3</v>
      </c>
      <c r="AF100">
        <f t="shared" ref="AF100" si="1257">AF99*(1+AE100)</f>
        <v>111.52002630358707</v>
      </c>
      <c r="AG100" s="14">
        <f t="shared" ref="AG100" si="1258">AF100/$AF$87-1</f>
        <v>1.2098218219622092E-2</v>
      </c>
      <c r="AH100" s="14">
        <f t="shared" ref="AH100" si="1259">AF100/$AF$3-1</f>
        <v>0.11520026303587083</v>
      </c>
      <c r="AI100" s="14">
        <f t="shared" si="1238"/>
        <v>3.157552871618341E-2</v>
      </c>
      <c r="AJ100" s="27">
        <v>31.107500000000002</v>
      </c>
      <c r="AK100" s="2">
        <f t="shared" si="1086"/>
        <v>3.3188623623592317E-3</v>
      </c>
      <c r="AL100" s="9">
        <f t="shared" si="1087"/>
        <v>102.95314940824484</v>
      </c>
      <c r="AM100" s="2">
        <f t="shared" si="1016"/>
        <v>1.2432669932141094E-2</v>
      </c>
      <c r="AN100" s="2">
        <f t="shared" si="1088"/>
        <v>2.9531494082448484E-2</v>
      </c>
      <c r="AO100" s="1">
        <f>MIN(0,(AF100/MAX($AF$3:AF99)-1))</f>
        <v>-1.3558499036480876E-2</v>
      </c>
      <c r="AP100" s="1">
        <f>MIN(0,(AB100/MAX($AB$3:AB99)-1))</f>
        <v>-6.219022484538983E-3</v>
      </c>
    </row>
    <row r="101" spans="1:42" x14ac:dyDescent="0.25">
      <c r="A101" s="13">
        <v>43665</v>
      </c>
      <c r="B101">
        <v>19231.690000000002</v>
      </c>
      <c r="C101">
        <v>13.49</v>
      </c>
      <c r="D101">
        <f t="shared" ref="D101" si="1260">B101+C101</f>
        <v>19245.180000000004</v>
      </c>
      <c r="E101" s="14">
        <f t="shared" ref="E101" si="1261">B101/D101</f>
        <v>0.99929904526743829</v>
      </c>
      <c r="F101" s="14">
        <f t="shared" ref="F101" si="1262">C101/D101</f>
        <v>7.0095473256160746E-4</v>
      </c>
      <c r="G101" s="1">
        <f t="shared" ref="G101" si="1263">SUM(E101:F101)</f>
        <v>0.99999999999999989</v>
      </c>
      <c r="H101" s="15">
        <v>2976.61</v>
      </c>
      <c r="I101" s="2">
        <f t="shared" ref="I101" si="1264">H101/H100-1</f>
        <v>-6.1767347442999165E-3</v>
      </c>
      <c r="J101" s="2">
        <f t="shared" ref="J101" si="1265">D101/D100-1</f>
        <v>-9.8789949169632019E-3</v>
      </c>
      <c r="K101" s="9">
        <f t="shared" ref="K101" si="1266">K100*(1+I101)</f>
        <v>106.89964769131873</v>
      </c>
      <c r="L101" s="9">
        <f t="shared" ref="L101" si="1267">L100*(1+J101)</f>
        <v>110.83928367795232</v>
      </c>
      <c r="M101" s="50">
        <f t="shared" ref="M101" si="1268">K101/$K$87-1</f>
        <v>1.1846649624714489E-2</v>
      </c>
      <c r="N101" s="50">
        <f t="shared" ref="N101" si="1269">L101/$L$87-1</f>
        <v>2.6163117818429615E-3</v>
      </c>
      <c r="O101" s="22">
        <f t="shared" ref="O101" si="1270">K101/$K$3-1</f>
        <v>6.8996476913187443E-2</v>
      </c>
      <c r="P101" s="34">
        <f t="shared" ref="P101" si="1271">L101/$L$3-1</f>
        <v>0.10839283677952327</v>
      </c>
      <c r="Q101" s="4">
        <v>19231.689999999999</v>
      </c>
      <c r="R101">
        <f t="shared" ref="R101" si="1272">Q101+C101</f>
        <v>19245.18</v>
      </c>
      <c r="S101" s="25">
        <f t="shared" ref="S101" si="1273">R101/R100-1</f>
        <v>-9.8789949169634239E-3</v>
      </c>
      <c r="T101" s="26">
        <f t="shared" ref="T101" si="1274">R101/$R$87-1</f>
        <v>2.6163117818427395E-3</v>
      </c>
      <c r="U101" s="26">
        <f t="shared" ref="U101" si="1275">R101/$R$3-1</f>
        <v>0.10866739943452441</v>
      </c>
      <c r="V101" s="2">
        <f t="shared" si="662"/>
        <v>-1.0795363836468175E-2</v>
      </c>
      <c r="W101" s="2">
        <f t="shared" ref="W101" si="1276">U101-AD101</f>
        <v>3.1692546604770389E-2</v>
      </c>
      <c r="X101" s="14">
        <f t="shared" si="1202"/>
        <v>0</v>
      </c>
      <c r="Y101" s="14">
        <f t="shared" si="1203"/>
        <v>0</v>
      </c>
      <c r="Z101" s="45">
        <v>5984.2</v>
      </c>
      <c r="AA101" s="2">
        <f t="shared" ref="AA101" si="1277">Z101/Z100-1</f>
        <v>-6.1367014606843462E-3</v>
      </c>
      <c r="AB101" s="9">
        <f t="shared" ref="AB101" si="1278">AB100*(1+AA101)</f>
        <v>107.69748528297541</v>
      </c>
      <c r="AC101" s="50">
        <f t="shared" ref="AC101" si="1279">AB101/$AB$87-1</f>
        <v>1.2854906275123978E-2</v>
      </c>
      <c r="AD101" s="37">
        <f t="shared" ref="AD101" si="1280">AB101/$AB$3-1</f>
        <v>7.6974852829754026E-2</v>
      </c>
      <c r="AE101" s="14">
        <f t="shared" ref="AE101" si="1281">J101-($AE$1/252)</f>
        <v>-9.9186774566457411E-3</v>
      </c>
      <c r="AF101">
        <f t="shared" ref="AF101" si="1282">AF100*(1+AE101)</f>
        <v>110.41389513272514</v>
      </c>
      <c r="AG101" s="14">
        <f t="shared" ref="AG101" si="1283">AF101/$AF$87-1</f>
        <v>2.0595424386558037E-3</v>
      </c>
      <c r="AH101" s="14">
        <f t="shared" ref="AH101" si="1284">AF101/$AF$3-1</f>
        <v>0.10413895132725148</v>
      </c>
      <c r="AI101" s="14">
        <f t="shared" ref="AI101" si="1285">AH101-AD101</f>
        <v>2.7164098497497458E-2</v>
      </c>
      <c r="AJ101" s="27">
        <v>30.944700000000001</v>
      </c>
      <c r="AK101" s="2">
        <f t="shared" si="1086"/>
        <v>-5.2334645985695483E-3</v>
      </c>
      <c r="AL101" s="9">
        <f t="shared" si="1087"/>
        <v>102.41434774550555</v>
      </c>
      <c r="AM101" s="2">
        <f t="shared" si="1016"/>
        <v>7.1341393956159127E-3</v>
      </c>
      <c r="AN101" s="2">
        <f t="shared" si="1088"/>
        <v>2.4143477455055518E-2</v>
      </c>
      <c r="AO101" s="1">
        <f>MIN(0,(AF101/MAX($AF$3:AF100)-1))</f>
        <v>-2.3342694114387608E-2</v>
      </c>
      <c r="AP101" s="1">
        <f>MIN(0,(AB101/MAX($AB$3:AB100)-1))</f>
        <v>-1.2317559660858457E-2</v>
      </c>
    </row>
    <row r="102" spans="1:42" x14ac:dyDescent="0.25">
      <c r="A102" s="13">
        <v>43668</v>
      </c>
      <c r="B102">
        <v>19224.560000000001</v>
      </c>
      <c r="C102">
        <v>13.49</v>
      </c>
      <c r="D102">
        <f t="shared" ref="D102:D104" si="1286">B102+C102</f>
        <v>19238.050000000003</v>
      </c>
      <c r="E102" s="14">
        <f t="shared" ref="E102:E104" si="1287">B102/D102</f>
        <v>0.99929878547981721</v>
      </c>
      <c r="F102" s="14">
        <f t="shared" ref="F102:F104" si="1288">C102/D102</f>
        <v>7.012145201826588E-4</v>
      </c>
      <c r="G102" s="1">
        <f t="shared" ref="G102:G103" si="1289">SUM(E102:F102)</f>
        <v>0.99999999999999989</v>
      </c>
      <c r="H102" s="15">
        <v>2985.03</v>
      </c>
      <c r="I102" s="2">
        <f t="shared" ref="I102" si="1290">H102/H101-1</f>
        <v>2.8287212634507952E-3</v>
      </c>
      <c r="J102" s="2">
        <f t="shared" ref="J102" si="1291">D102/D101-1</f>
        <v>-3.7048237532733008E-4</v>
      </c>
      <c r="K102" s="9">
        <f t="shared" ref="K102" si="1292">K101*(1+I102)</f>
        <v>107.20203699779857</v>
      </c>
      <c r="L102" s="9">
        <f t="shared" ref="L102" si="1293">L101*(1+J102)</f>
        <v>110.79821967685574</v>
      </c>
      <c r="M102" s="50">
        <f t="shared" ref="M102" si="1294">K102/$K$87-1</f>
        <v>1.4708881757859338E-2</v>
      </c>
      <c r="N102" s="50">
        <f t="shared" ref="N102" si="1295">L102/$L$87-1</f>
        <v>2.2448601091122899E-3</v>
      </c>
      <c r="O102" s="22">
        <f t="shared" ref="O102" si="1296">K102/$K$3-1</f>
        <v>7.2020369977985776E-2</v>
      </c>
      <c r="P102" s="34">
        <f t="shared" ref="P102" si="1297">L102/$L$3-1</f>
        <v>0.10798219676855747</v>
      </c>
      <c r="Q102" s="4">
        <v>19224.559999999998</v>
      </c>
      <c r="R102">
        <f t="shared" ref="R102" si="1298">Q102+C102</f>
        <v>19238.05</v>
      </c>
      <c r="S102" s="25">
        <f t="shared" ref="S102" si="1299">R102/R101-1</f>
        <v>-3.7048237532733008E-4</v>
      </c>
      <c r="T102" s="26">
        <f t="shared" ref="T102" si="1300">R102/$R$87-1</f>
        <v>2.2448601091120679E-3</v>
      </c>
      <c r="U102" s="26">
        <f t="shared" ref="U102" si="1301">R102/$R$3-1</f>
        <v>0.10825665770293402</v>
      </c>
      <c r="V102" s="2">
        <f t="shared" si="662"/>
        <v>-1.4097246435444744E-2</v>
      </c>
      <c r="W102" s="2">
        <f t="shared" ref="W102" si="1302">U102-AD102</f>
        <v>2.8207921900295974E-2</v>
      </c>
      <c r="X102" s="14">
        <f t="shared" si="1202"/>
        <v>0</v>
      </c>
      <c r="Y102" s="14">
        <f t="shared" si="1203"/>
        <v>0</v>
      </c>
      <c r="Z102" s="45">
        <v>6001.28</v>
      </c>
      <c r="AA102" s="2">
        <f t="shared" ref="AA102" si="1303">Z102/Z101-1</f>
        <v>2.8541826810601911E-3</v>
      </c>
      <c r="AB102" s="9">
        <f t="shared" ref="AB102" si="1304">AB101*(1+AA102)</f>
        <v>108.0048735802638</v>
      </c>
      <c r="AC102" s="50">
        <f t="shared" ref="AC102" si="1305">AB102/$AB$87-1</f>
        <v>1.5745779207041233E-2</v>
      </c>
      <c r="AD102" s="37">
        <f t="shared" ref="AD102" si="1306">AB102/$AB$3-1</f>
        <v>8.0048735802638049E-2</v>
      </c>
      <c r="AE102" s="14">
        <f t="shared" ref="AE102" si="1307">J102-($AE$1/252)</f>
        <v>-4.1016491500986976E-4</v>
      </c>
      <c r="AF102">
        <f t="shared" ref="AF102" si="1308">AF101*(1+AE102)</f>
        <v>110.36860722681212</v>
      </c>
      <c r="AG102" s="14">
        <f t="shared" ref="AG102" si="1309">AF102/$AF$87-1</f>
        <v>1.6485327715964893E-3</v>
      </c>
      <c r="AH102" s="14">
        <f t="shared" ref="AH102" si="1310">AF102/$AF$3-1</f>
        <v>0.10368607226812121</v>
      </c>
      <c r="AI102" s="14">
        <f t="shared" ref="AI102" si="1311">AH102-AD102</f>
        <v>2.3637336465483161E-2</v>
      </c>
      <c r="AJ102" s="27">
        <v>31.04</v>
      </c>
      <c r="AK102" s="2">
        <f t="shared" si="1086"/>
        <v>3.0796873131746505E-3</v>
      </c>
      <c r="AL102" s="9">
        <f t="shared" si="1087"/>
        <v>102.72975191294444</v>
      </c>
      <c r="AM102" s="2">
        <f t="shared" si="1016"/>
        <v>1.0235797627377696E-2</v>
      </c>
      <c r="AN102" s="2">
        <f t="shared" si="1088"/>
        <v>2.7297519129444447E-2</v>
      </c>
      <c r="AO102" s="1">
        <f>MIN(0,(AF102/MAX($AF$3:AF101)-1))</f>
        <v>-2.3743284675249887E-2</v>
      </c>
      <c r="AP102" s="1">
        <f>MIN(0,(AB102/MAX($AB$3:AB101)-1))</f>
        <v>-9.4985335452552055E-3</v>
      </c>
    </row>
    <row r="103" spans="1:42" x14ac:dyDescent="0.25">
      <c r="A103" s="13">
        <v>43669</v>
      </c>
      <c r="B103">
        <v>19301.650000000001</v>
      </c>
      <c r="C103">
        <v>13.49</v>
      </c>
      <c r="D103">
        <f t="shared" si="1286"/>
        <v>19315.140000000003</v>
      </c>
      <c r="E103" s="14">
        <f t="shared" si="1287"/>
        <v>0.99930158414590831</v>
      </c>
      <c r="F103" s="14">
        <f t="shared" si="1288"/>
        <v>6.9841585409166065E-4</v>
      </c>
      <c r="G103" s="1">
        <f t="shared" si="1289"/>
        <v>1</v>
      </c>
      <c r="H103" s="15">
        <v>3005.47</v>
      </c>
      <c r="I103" s="2">
        <f t="shared" ref="I103" si="1312">H103/H102-1</f>
        <v>6.8475023701604076E-3</v>
      </c>
      <c r="J103" s="2">
        <f t="shared" ref="J103" si="1313">D103/D102-1</f>
        <v>4.0071628881306331E-3</v>
      </c>
      <c r="K103" s="9">
        <f t="shared" ref="K103" si="1314">K102*(1+I103)</f>
        <v>107.93610320022702</v>
      </c>
      <c r="L103" s="9">
        <f t="shared" ref="L103" si="1315">L102*(1+J103)</f>
        <v>111.24220619081578</v>
      </c>
      <c r="M103" s="50">
        <f t="shared" ref="M103" si="1316">K103/$K$87-1</f>
        <v>2.1657103230719121E-2</v>
      </c>
      <c r="N103" s="50">
        <f t="shared" ref="N103" si="1317">L103/$L$87-1</f>
        <v>6.26101851736105E-3</v>
      </c>
      <c r="O103" s="22">
        <f t="shared" ref="O103" si="1318">K103/$K$3-1</f>
        <v>7.9361032002270182E-2</v>
      </c>
      <c r="P103" s="34">
        <f t="shared" ref="P103" si="1319">L103/$L$3-1</f>
        <v>0.11242206190815773</v>
      </c>
      <c r="Q103" s="4">
        <v>19301.420000000002</v>
      </c>
      <c r="R103">
        <f t="shared" ref="R103" si="1320">Q103+C103</f>
        <v>19314.910000000003</v>
      </c>
      <c r="S103" s="25">
        <f t="shared" ref="S103" si="1321">R103/R102-1</f>
        <v>3.9952074144731231E-3</v>
      </c>
      <c r="T103" s="26">
        <f t="shared" ref="T103" si="1322">R103/$R$87-1</f>
        <v>6.2490362053375659E-3</v>
      </c>
      <c r="U103" s="26">
        <f t="shared" ref="U103" si="1323">R103/$R$3-1</f>
        <v>0.11268437291892797</v>
      </c>
      <c r="V103" s="2">
        <f t="shared" si="662"/>
        <v>-1.7096525612166236E-2</v>
      </c>
      <c r="W103" s="2">
        <f t="shared" ref="W103" si="1324">U103-AD103</f>
        <v>2.5220884277717515E-2</v>
      </c>
      <c r="X103" s="14">
        <f t="shared" si="1202"/>
        <v>0</v>
      </c>
      <c r="Y103" s="14">
        <f t="shared" si="1203"/>
        <v>0</v>
      </c>
      <c r="Z103" s="45">
        <v>6042.48</v>
      </c>
      <c r="AA103" s="2">
        <f t="shared" ref="AA103" si="1325">Z103/Z102-1</f>
        <v>6.865202090220679E-3</v>
      </c>
      <c r="AB103" s="9">
        <f t="shared" ref="AB103" si="1326">AB102*(1+AA103)</f>
        <v>108.74634886412105</v>
      </c>
      <c r="AC103" s="50">
        <f t="shared" ref="AC103" si="1327">AB103/$AB$87-1</f>
        <v>2.2719079253586072E-2</v>
      </c>
      <c r="AD103" s="37">
        <f t="shared" ref="AD103" si="1328">AB103/$AB$3-1</f>
        <v>8.7463488641210452E-2</v>
      </c>
      <c r="AE103" s="14">
        <f t="shared" ref="AE103" si="1329">J103-($AE$1/252)</f>
        <v>3.9674803484480931E-3</v>
      </c>
      <c r="AF103">
        <f t="shared" ref="AF103" si="1330">AF102*(1+AE103)</f>
        <v>110.80649250707009</v>
      </c>
      <c r="AG103" s="14">
        <f t="shared" ref="AG103" si="1331">AF103/$AF$87-1</f>
        <v>5.6225536414198363E-3</v>
      </c>
      <c r="AH103" s="14">
        <f t="shared" ref="AH103" si="1332">AF103/$AF$3-1</f>
        <v>0.10806492507070087</v>
      </c>
      <c r="AI103" s="14">
        <f t="shared" ref="AI103" si="1333">AH103-AD103</f>
        <v>2.0601436429490416E-2</v>
      </c>
      <c r="AJ103" s="27">
        <v>31.256499999999999</v>
      </c>
      <c r="AK103" s="2">
        <f t="shared" ref="AK103" si="1334">AJ103/AJ102-1</f>
        <v>6.9748711340205105E-3</v>
      </c>
      <c r="AL103" s="9">
        <f t="shared" ref="AL103" si="1335">AL102*(1+AK103)</f>
        <v>103.44627869416712</v>
      </c>
      <c r="AM103" s="2">
        <f t="shared" ref="AM103" si="1336">AL103/$AL$87-1</f>
        <v>1.7282062130802966E-2</v>
      </c>
      <c r="AN103" s="2">
        <f t="shared" ref="AN103" si="1337">AL103/$AL$27-1</f>
        <v>3.4462786941671153E-2</v>
      </c>
      <c r="AO103" s="1">
        <f>MIN(0,(AF103/MAX($AF$3:AF102)-1))</f>
        <v>-1.9870005342158437E-2</v>
      </c>
      <c r="AP103" s="1">
        <f>MIN(0,(AB103/MAX($AB$3:AB102)-1))</f>
        <v>-2.6985408073835204E-3</v>
      </c>
    </row>
    <row r="104" spans="1:42" x14ac:dyDescent="0.25">
      <c r="A104" s="13">
        <v>43670</v>
      </c>
      <c r="B104">
        <v>19320.429999999997</v>
      </c>
      <c r="C104">
        <v>13.49</v>
      </c>
      <c r="D104">
        <f t="shared" si="1286"/>
        <v>19333.919999999998</v>
      </c>
      <c r="E104" s="14">
        <f t="shared" si="1287"/>
        <v>0.99930226255203281</v>
      </c>
      <c r="F104" s="14">
        <f t="shared" si="1288"/>
        <v>6.9773744796709628E-4</v>
      </c>
      <c r="G104" s="1">
        <f t="shared" ref="G104" si="1338">SUM(E104:F104)</f>
        <v>0.99999999999999989</v>
      </c>
      <c r="H104" s="15">
        <v>3019.56</v>
      </c>
      <c r="I104" s="2">
        <f t="shared" ref="I104" si="1339">H104/H103-1</f>
        <v>4.68811866363672E-3</v>
      </c>
      <c r="J104" s="2">
        <f t="shared" ref="J104" si="1340">D104/D103-1</f>
        <v>9.7229427278255898E-4</v>
      </c>
      <c r="K104" s="9">
        <f t="shared" ref="K104" si="1341">K103*(1+I104)</f>
        <v>108.44212046012022</v>
      </c>
      <c r="L104" s="9">
        <f t="shared" ref="L104" si="1342">L103*(1+J104)</f>
        <v>111.3503663507868</v>
      </c>
      <c r="M104" s="50">
        <f t="shared" ref="M104" si="1343">K104/$K$87-1</f>
        <v>2.6446752964212061E-2</v>
      </c>
      <c r="N104" s="50">
        <f t="shared" ref="N104" si="1344">L104/$L$87-1</f>
        <v>7.2394003425897413E-3</v>
      </c>
      <c r="O104" s="22">
        <f t="shared" ref="O104" si="1345">K104/$K$3-1</f>
        <v>8.4421204601202282E-2</v>
      </c>
      <c r="P104" s="34">
        <f t="shared" ref="P104" si="1346">L104/$L$3-1</f>
        <v>0.11350366350786789</v>
      </c>
      <c r="Q104" s="4">
        <v>19320.43</v>
      </c>
      <c r="R104">
        <f t="shared" ref="R104" si="1347">Q104+C104</f>
        <v>19333.920000000002</v>
      </c>
      <c r="S104" s="25">
        <f t="shared" ref="S104" si="1348">R104/R103-1</f>
        <v>9.8421374989565713E-4</v>
      </c>
      <c r="T104" s="26">
        <f t="shared" ref="T104" si="1349">R104/$R$87-1</f>
        <v>7.2394003425899633E-3</v>
      </c>
      <c r="U104" s="26">
        <f t="shared" ref="U104" si="1350">R104/$R$3-1</f>
        <v>0.11377949217804884</v>
      </c>
      <c r="V104" s="2">
        <f t="shared" si="662"/>
        <v>-2.0994281441167439E-2</v>
      </c>
      <c r="W104" s="2">
        <f t="shared" ref="W104" si="1351">U104-AD104</f>
        <v>2.1174268376692229E-2</v>
      </c>
      <c r="X104" s="14">
        <f t="shared" ref="X104" si="1352">MIN(0,(AB104/AB$3-1))</f>
        <v>0</v>
      </c>
      <c r="Y104" s="14">
        <f t="shared" ref="Y104" si="1353">MIN(0,(L104/L$3-1))</f>
        <v>0</v>
      </c>
      <c r="Z104" s="45">
        <v>6071.05</v>
      </c>
      <c r="AA104" s="2">
        <f t="shared" ref="AA104" si="1354">Z104/Z103-1</f>
        <v>4.7281910738639077E-3</v>
      </c>
      <c r="AB104" s="9">
        <f t="shared" ref="AB104" si="1355">AB103*(1+AA104)</f>
        <v>109.26052238013567</v>
      </c>
      <c r="AC104" s="50">
        <f t="shared" ref="AC104" si="1356">AB104/$AB$87-1</f>
        <v>2.755469047518333E-2</v>
      </c>
      <c r="AD104" s="37">
        <f t="shared" ref="AD104" si="1357">AB104/$AB$3-1</f>
        <v>9.2605223801356606E-2</v>
      </c>
      <c r="AE104" s="14">
        <f t="shared" ref="AE104" si="1358">J104-($AE$1/252)</f>
        <v>9.3261173310001935E-4</v>
      </c>
      <c r="AF104">
        <f t="shared" ref="AF104" si="1359">AF103*(1+AE104)</f>
        <v>110.90983194208586</v>
      </c>
      <c r="AG104" s="14">
        <f t="shared" ref="AG104" si="1360">AF104/$AF$87-1</f>
        <v>6.5604090340158905E-3</v>
      </c>
      <c r="AH104" s="14">
        <f t="shared" ref="AH104" si="1361">AF104/$AF$3-1</f>
        <v>0.10909831942085857</v>
      </c>
      <c r="AI104" s="14">
        <f t="shared" ref="AI104" si="1362">AH104-AD104</f>
        <v>1.6493095619501963E-2</v>
      </c>
      <c r="AJ104" s="27">
        <v>31.3551</v>
      </c>
      <c r="AK104" s="2">
        <f t="shared" ref="AK104" si="1363">AJ104/AJ103-1</f>
        <v>3.1545438548781224E-3</v>
      </c>
      <c r="AL104" s="9">
        <f t="shared" ref="AL104" si="1364">AL103*(1+AK104)</f>
        <v>103.77260451693182</v>
      </c>
      <c r="AM104" s="2">
        <f t="shared" ref="AM104" si="1365">AL104/$AL$87-1</f>
        <v>2.0491123008575585E-2</v>
      </c>
      <c r="AN104" s="2">
        <f t="shared" ref="AN104" si="1366">AL104/$AL$27-1</f>
        <v>3.7726045169318212E-2</v>
      </c>
      <c r="AO104" s="1">
        <f>MIN(0,(AF104/MAX($AF$3:AF103)-1))</f>
        <v>-1.8955924609177166E-2</v>
      </c>
      <c r="AP104" s="1">
        <f>MIN(0,(AB104/MAX($AB$3:AB103)-1))</f>
        <v>0</v>
      </c>
    </row>
    <row r="105" spans="1:42" x14ac:dyDescent="0.25">
      <c r="A105" s="13">
        <v>43671</v>
      </c>
      <c r="B105">
        <v>19212.050000000003</v>
      </c>
      <c r="C105">
        <v>13.49</v>
      </c>
      <c r="D105">
        <f t="shared" ref="D105" si="1367">B105+C105</f>
        <v>19225.540000000005</v>
      </c>
      <c r="E105" s="14">
        <f t="shared" ref="E105" si="1368">B105/D105</f>
        <v>0.99929832920167638</v>
      </c>
      <c r="F105" s="14">
        <f t="shared" ref="F105" si="1369">C105/D105</f>
        <v>7.0167079832347996E-4</v>
      </c>
      <c r="G105" s="1">
        <f t="shared" ref="G105" si="1370">SUM(E105:F105)</f>
        <v>0.99999999999999989</v>
      </c>
      <c r="H105" s="15">
        <v>3003.67</v>
      </c>
      <c r="I105" s="2">
        <f t="shared" ref="I105" si="1371">H105/H104-1</f>
        <v>-5.2623561048629197E-3</v>
      </c>
      <c r="J105" s="2">
        <f t="shared" ref="J105" si="1372">D105/D104-1</f>
        <v>-5.605691965208992E-3</v>
      </c>
      <c r="K105" s="9">
        <f t="shared" ref="K105" si="1373">K104*(1+I105)</f>
        <v>107.87145940549263</v>
      </c>
      <c r="L105" s="9">
        <f t="shared" ref="L105" si="1374">L104*(1+J105)</f>
        <v>110.72617049681112</v>
      </c>
      <c r="M105" s="50">
        <f t="shared" ref="M105" si="1375">K105/$K$87-1</f>
        <v>2.1045224627434189E-2</v>
      </c>
      <c r="N105" s="50">
        <f t="shared" ref="N105" si="1376">L105/$L$87-1</f>
        <v>1.5931265290474173E-3</v>
      </c>
      <c r="O105" s="22">
        <f t="shared" ref="O105" si="1377">K105/$K$3-1</f>
        <v>7.8714594054926312E-2</v>
      </c>
      <c r="P105" s="34">
        <f t="shared" ref="P105" si="1378">L105/$L$3-1</f>
        <v>0.10726170496811127</v>
      </c>
      <c r="Q105" s="4">
        <v>19212.05</v>
      </c>
      <c r="R105">
        <f t="shared" ref="R105" si="1379">Q105+C105</f>
        <v>19225.54</v>
      </c>
      <c r="S105" s="25">
        <f t="shared" ref="S105" si="1380">R105/R104-1</f>
        <v>-5.6056919652094361E-3</v>
      </c>
      <c r="T105" s="26">
        <f t="shared" ref="T105" si="1381">R105/$R$87-1</f>
        <v>1.5931265290471952E-3</v>
      </c>
      <c r="U105" s="26">
        <f t="shared" ref="U105" si="1382">R105/$R$3-1</f>
        <v>0.10753598742773129</v>
      </c>
      <c r="V105" s="2">
        <f t="shared" si="662"/>
        <v>-2.1274076924443941E-2</v>
      </c>
      <c r="W105" s="2">
        <f t="shared" ref="W105" si="1383">U105-AD105</f>
        <v>2.06753973789775E-2</v>
      </c>
      <c r="X105" s="14">
        <f t="shared" ref="X105" si="1384">MIN(0,(AB105/AB$3-1))</f>
        <v>0</v>
      </c>
      <c r="Y105" s="14">
        <f t="shared" ref="Y105" si="1385">MIN(0,(L105/L$3-1))</f>
        <v>0</v>
      </c>
      <c r="Z105" s="45">
        <v>6039.13</v>
      </c>
      <c r="AA105" s="2">
        <f t="shared" ref="AA105" si="1386">Z105/Z104-1</f>
        <v>-5.2577396002339016E-3</v>
      </c>
      <c r="AB105" s="9">
        <f t="shared" ref="AB105" si="1387">AB104*(1+AA105)</f>
        <v>108.68605900487539</v>
      </c>
      <c r="AC105" s="50">
        <f t="shared" ref="AC105" si="1388">AB105/$AB$87-1</f>
        <v>2.2152075487665845E-2</v>
      </c>
      <c r="AD105" s="37">
        <f t="shared" ref="AD105" si="1389">AB105/$AB$3-1</f>
        <v>8.6860590048753794E-2</v>
      </c>
      <c r="AE105" s="14">
        <f t="shared" ref="AE105" si="1390">J105-($AE$1/252)</f>
        <v>-5.6453745048915321E-3</v>
      </c>
      <c r="AF105">
        <f t="shared" ref="AF105" si="1391">AF104*(1+AE105)</f>
        <v>110.2837044044982</v>
      </c>
      <c r="AG105" s="14">
        <f t="shared" ref="AG105" si="1392">AF105/$AF$87-1</f>
        <v>8.779985632219045E-4</v>
      </c>
      <c r="AH105" s="14">
        <f t="shared" ref="AH105" si="1393">AF105/$AF$3-1</f>
        <v>0.10283704404498195</v>
      </c>
      <c r="AI105" s="14">
        <f t="shared" ref="AI105" si="1394">AH105-AD105</f>
        <v>1.5976453996228157E-2</v>
      </c>
      <c r="AJ105" s="27">
        <v>31.21</v>
      </c>
      <c r="AK105" s="2">
        <f t="shared" ref="AK105" si="1395">AJ105/AJ104-1</f>
        <v>-4.627636333483176E-3</v>
      </c>
      <c r="AL105" s="9">
        <f t="shared" ref="AL105" si="1396">AL104*(1+AK105)</f>
        <v>103.29238264184909</v>
      </c>
      <c r="AM105" s="2">
        <f t="shared" ref="AM105" si="1397">AL105/$AL$87-1</f>
        <v>1.5768661209744073E-2</v>
      </c>
      <c r="AN105" s="2">
        <f t="shared" ref="AN105" si="1398">AL105/$AL$27-1</f>
        <v>3.2923826418490787E-2</v>
      </c>
      <c r="AO105" s="1">
        <f>MIN(0,(AF105/MAX($AF$3:AF104)-1))</f>
        <v>-2.4494285820563455E-2</v>
      </c>
      <c r="AP105" s="1">
        <f>MIN(0,(AB105/MAX($AB$3:AB104)-1))</f>
        <v>-5.2577396002339016E-3</v>
      </c>
    </row>
    <row r="106" spans="1:42" x14ac:dyDescent="0.25">
      <c r="A106" s="13">
        <v>43672</v>
      </c>
      <c r="B106">
        <v>19243.98</v>
      </c>
      <c r="C106">
        <v>13.49</v>
      </c>
      <c r="D106">
        <f t="shared" ref="D106" si="1399">B106+C106</f>
        <v>19257.47</v>
      </c>
      <c r="E106" s="14">
        <f t="shared" ref="E106" si="1400">B106/D106</f>
        <v>0.99929949261247708</v>
      </c>
      <c r="F106" s="14">
        <f t="shared" ref="F106" si="1401">C106/D106</f>
        <v>7.005073875228677E-4</v>
      </c>
      <c r="G106" s="1">
        <f t="shared" ref="G106" si="1402">SUM(E106:F106)</f>
        <v>1</v>
      </c>
      <c r="H106" s="15">
        <v>3025.86</v>
      </c>
      <c r="I106" s="2">
        <f t="shared" ref="I106" si="1403">H106/H105-1</f>
        <v>7.3876291336931743E-3</v>
      </c>
      <c r="J106" s="2">
        <f t="shared" ref="J106" si="1404">D106/D105-1</f>
        <v>1.6608116078922208E-3</v>
      </c>
      <c r="K106" s="9">
        <f t="shared" ref="K106" si="1405">K105*(1+I106)</f>
        <v>108.66837374169064</v>
      </c>
      <c r="L106" s="9">
        <f t="shared" ref="L106" si="1406">L105*(1+J106)</f>
        <v>110.91006580606968</v>
      </c>
      <c r="M106" s="50">
        <f t="shared" ref="M106" si="1407">K106/$K$87-1</f>
        <v>2.858832807570999E-2</v>
      </c>
      <c r="N106" s="50">
        <f t="shared" ref="N106" si="1408">L106/$L$87-1</f>
        <v>3.2565840199720864E-3</v>
      </c>
      <c r="O106" s="22">
        <f t="shared" ref="O106" si="1409">K106/$K$3-1</f>
        <v>8.6683737416906492E-2</v>
      </c>
      <c r="P106" s="34">
        <f t="shared" ref="P106" si="1410">L106/$L$3-1</f>
        <v>0.1091006580606968</v>
      </c>
      <c r="Q106" s="4">
        <v>19243.98</v>
      </c>
      <c r="R106">
        <f t="shared" ref="R106" si="1411">Q106+C106</f>
        <v>19257.47</v>
      </c>
      <c r="S106" s="25">
        <f t="shared" ref="S106" si="1412">R106/R105-1</f>
        <v>1.6608116078924429E-3</v>
      </c>
      <c r="T106" s="26">
        <f t="shared" ref="T106" si="1413">R106/$R$87-1</f>
        <v>3.2565840199720864E-3</v>
      </c>
      <c r="U106" s="26">
        <f t="shared" ref="U106" si="1414">R106/$R$3-1</f>
        <v>0.10937539605181001</v>
      </c>
      <c r="V106" s="2">
        <f t="shared" si="662"/>
        <v>-2.7215523999476909E-2</v>
      </c>
      <c r="W106" s="2">
        <f t="shared" ref="W106" si="1415">U106-AD106</f>
        <v>1.4471958809954E-2</v>
      </c>
      <c r="X106" s="14">
        <f t="shared" ref="X106" si="1416">MIN(0,(AB106/AB$3-1))</f>
        <v>0</v>
      </c>
      <c r="Y106" s="14">
        <f t="shared" ref="Y106" si="1417">MIN(0,(L106/L$3-1))</f>
        <v>0</v>
      </c>
      <c r="Z106" s="45">
        <v>6083.82</v>
      </c>
      <c r="AA106" s="2">
        <f t="shared" ref="AA106" si="1418">Z106/Z105-1</f>
        <v>7.4000725270029211E-3</v>
      </c>
      <c r="AB106" s="9">
        <f t="shared" ref="AB106" si="1419">AB105*(1+AA106)</f>
        <v>109.49034372418559</v>
      </c>
      <c r="AC106" s="50">
        <f t="shared" ref="AC106" si="1420">AB106/$AB$87-1</f>
        <v>2.9716074979901252E-2</v>
      </c>
      <c r="AD106" s="37">
        <f t="shared" ref="AD106" si="1421">AB106/$AB$3-1</f>
        <v>9.4903437241856015E-2</v>
      </c>
      <c r="AE106" s="14">
        <f t="shared" ref="AE106" si="1422">J106-($AE$1/252)</f>
        <v>1.6211290682096812E-3</v>
      </c>
      <c r="AF106">
        <f t="shared" ref="AF106" si="1423">AF105*(1+AE106)</f>
        <v>110.46248852345818</v>
      </c>
      <c r="AG106" s="14">
        <f t="shared" ref="AG106" si="1424">AF106/$AF$87-1</f>
        <v>2.5005509804243431E-3</v>
      </c>
      <c r="AH106" s="14">
        <f t="shared" ref="AH106" si="1425">AF106/$AF$3-1</f>
        <v>0.10462488523458169</v>
      </c>
      <c r="AI106" s="14">
        <f t="shared" ref="AI106" si="1426">AH106-AD106</f>
        <v>9.7214479927256736E-3</v>
      </c>
      <c r="AJ106" s="27">
        <v>31.312200000000001</v>
      </c>
      <c r="AK106" s="2">
        <f t="shared" ref="AK106" si="1427">AJ106/AJ105-1</f>
        <v>3.2745914770906381E-3</v>
      </c>
      <c r="AL106" s="9">
        <f t="shared" ref="AL106" si="1428">AL105*(1+AK106)</f>
        <v>103.63062299769648</v>
      </c>
      <c r="AM106" s="2">
        <f t="shared" ref="AM106" si="1429">AL106/$AL$87-1</f>
        <v>1.9094888610437177E-2</v>
      </c>
      <c r="AN106" s="2">
        <f t="shared" ref="AN106" si="1430">AL106/$AL$27-1</f>
        <v>3.6306229976964755E-2</v>
      </c>
      <c r="AO106" s="1">
        <f>MIN(0,(AF106/MAX($AF$3:AF105)-1))</f>
        <v>-2.2912865151102468E-2</v>
      </c>
      <c r="AP106" s="1">
        <f>MIN(0,(AB106/MAX($AB$3:AB105)-1))</f>
        <v>0</v>
      </c>
    </row>
    <row r="107" spans="1:42" x14ac:dyDescent="0.25">
      <c r="A107" s="13">
        <v>43675</v>
      </c>
      <c r="B107">
        <v>19292.419999999998</v>
      </c>
      <c r="C107">
        <v>13.49</v>
      </c>
      <c r="D107">
        <f t="shared" ref="D107:D112" si="1431">B107+C107</f>
        <v>19305.91</v>
      </c>
      <c r="E107" s="14">
        <f t="shared" ref="E107:E109" si="1432">B107/D107</f>
        <v>0.99930125023891636</v>
      </c>
      <c r="F107" s="14">
        <f t="shared" ref="F107:F109" si="1433">C107/D107</f>
        <v>6.9874976108352316E-4</v>
      </c>
      <c r="G107" s="1">
        <f t="shared" ref="G107:G108" si="1434">SUM(E107:F107)</f>
        <v>0.99999999999999989</v>
      </c>
      <c r="H107" s="15">
        <v>3020.97</v>
      </c>
      <c r="I107" s="2">
        <f t="shared" ref="I107" si="1435">H107/H106-1</f>
        <v>-1.6160694810732901E-3</v>
      </c>
      <c r="J107" s="2">
        <f t="shared" ref="J107" si="1436">D107/D106-1</f>
        <v>2.5153875353303157E-3</v>
      </c>
      <c r="K107" s="9">
        <f t="shared" ref="K107" si="1437">K106*(1+I107)</f>
        <v>108.49275809932882</v>
      </c>
      <c r="L107" s="9">
        <f t="shared" ref="L107" si="1438">L106*(1+J107)</f>
        <v>111.18904760314093</v>
      </c>
      <c r="M107" s="50">
        <f t="shared" ref="M107" si="1439">K107/$K$87-1</f>
        <v>2.6926057870118481E-2</v>
      </c>
      <c r="N107" s="50">
        <f t="shared" ref="N107" si="1440">L107/$L$87-1</f>
        <v>5.7801631261540365E-3</v>
      </c>
      <c r="O107" s="22">
        <f t="shared" ref="O107" si="1441">K107/$K$3-1</f>
        <v>8.4927580993288343E-2</v>
      </c>
      <c r="P107" s="34">
        <f t="shared" ref="P107" si="1442">L107/$L$3-1</f>
        <v>0.11189047603140945</v>
      </c>
      <c r="Q107" s="4">
        <v>19292.419999999998</v>
      </c>
      <c r="R107">
        <f t="shared" ref="R107" si="1443">Q107+C107</f>
        <v>19305.91</v>
      </c>
      <c r="S107" s="25">
        <f t="shared" ref="S107" si="1444">R107/R106-1</f>
        <v>2.5153875353303157E-3</v>
      </c>
      <c r="T107" s="26">
        <f t="shared" ref="T107" si="1445">R107/$R$87-1</f>
        <v>5.7801631261540365E-3</v>
      </c>
      <c r="U107" s="26">
        <f t="shared" ref="U107" si="1446">R107/$R$3-1</f>
        <v>0.11216590509504099</v>
      </c>
      <c r="V107" s="2">
        <f t="shared" si="662"/>
        <v>-2.3073238244832872E-2</v>
      </c>
      <c r="W107" s="2">
        <f t="shared" ref="W107" si="1447">U107-AD107</f>
        <v>1.9027970895573176E-2</v>
      </c>
      <c r="X107" s="14">
        <f t="shared" ref="X107" si="1448">MIN(0,(AB107/AB$3-1))</f>
        <v>0</v>
      </c>
      <c r="Y107" s="14">
        <f t="shared" ref="Y107" si="1449">MIN(0,(L107/L$3-1))</f>
        <v>0</v>
      </c>
      <c r="Z107" s="45">
        <v>6074.01</v>
      </c>
      <c r="AA107" s="2">
        <f t="shared" ref="AA107" si="1450">Z107/Z106-1</f>
        <v>-1.6124737418266033E-3</v>
      </c>
      <c r="AB107" s="9">
        <f t="shared" ref="AB107" si="1451">AB106*(1+AA107)</f>
        <v>109.31379341994678</v>
      </c>
      <c r="AC107" s="50">
        <f t="shared" ref="AC107" si="1452">AB107/$AB$87-1</f>
        <v>2.805568484745935E-2</v>
      </c>
      <c r="AD107" s="37">
        <f t="shared" ref="AD107" si="1453">AB107/$AB$3-1</f>
        <v>9.3137934199467809E-2</v>
      </c>
      <c r="AE107" s="14">
        <f t="shared" ref="AE107" si="1454">J107-($AE$1/252)</f>
        <v>2.475704995647776E-3</v>
      </c>
      <c r="AF107">
        <f t="shared" ref="AF107" si="1455">AF106*(1+AE107)</f>
        <v>110.7359610581274</v>
      </c>
      <c r="AG107" s="14">
        <f t="shared" ref="AG107" si="1456">AF107/$AF$87-1</f>
        <v>4.982446602626478E-3</v>
      </c>
      <c r="AH107" s="14">
        <f t="shared" ref="AH107" si="1457">AF107/$AF$3-1</f>
        <v>0.10735961058127397</v>
      </c>
      <c r="AI107" s="14">
        <f t="shared" ref="AI107" si="1458">AH107-AD107</f>
        <v>1.4221676381806159E-2</v>
      </c>
      <c r="AJ107" s="27">
        <v>31.31</v>
      </c>
      <c r="AK107" s="2">
        <f t="shared" ref="AK107" si="1459">AJ107/AJ106-1</f>
        <v>-7.0260154189205615E-5</v>
      </c>
      <c r="AL107" s="9">
        <f t="shared" ref="AL107" si="1460">AL106*(1+AK107)</f>
        <v>103.62334189414594</v>
      </c>
      <c r="AM107" s="2">
        <f t="shared" ref="AM107" si="1461">AL107/$AL$87-1</f>
        <v>1.9023286846429954E-2</v>
      </c>
      <c r="AN107" s="2">
        <f t="shared" ref="AN107" si="1462">AL107/$AL$27-1</f>
        <v>3.6233418941459483E-2</v>
      </c>
      <c r="AO107" s="1">
        <f>MIN(0,(AF107/MAX($AF$3:AF106)-1))</f>
        <v>-2.0493885650173738E-2</v>
      </c>
      <c r="AP107" s="1">
        <f>MIN(0,(AB107/MAX($AB$3:AB106)-1))</f>
        <v>-1.6124737418266033E-3</v>
      </c>
    </row>
    <row r="108" spans="1:42" x14ac:dyDescent="0.25">
      <c r="A108" s="13">
        <v>43676</v>
      </c>
      <c r="B108">
        <v>19342.88</v>
      </c>
      <c r="C108">
        <v>13.49</v>
      </c>
      <c r="D108">
        <f t="shared" si="1431"/>
        <v>19356.370000000003</v>
      </c>
      <c r="E108" s="14">
        <f t="shared" si="1432"/>
        <v>0.9993030718053022</v>
      </c>
      <c r="F108" s="14">
        <f t="shared" si="1433"/>
        <v>6.969281946976627E-4</v>
      </c>
      <c r="G108" s="1">
        <f t="shared" si="1434"/>
        <v>0.99999999999999989</v>
      </c>
      <c r="H108" s="15">
        <v>3013.18</v>
      </c>
      <c r="I108" s="2">
        <f t="shared" ref="I108" si="1463">H108/H107-1</f>
        <v>-2.5786419593706311E-3</v>
      </c>
      <c r="J108" s="2">
        <f t="shared" ref="J108" si="1464">D108/D107-1</f>
        <v>2.6137074087677625E-3</v>
      </c>
      <c r="K108" s="9">
        <f t="shared" ref="K108" si="1465">K107*(1+I108)</f>
        <v>108.21299412100605</v>
      </c>
      <c r="L108" s="9">
        <f t="shared" ref="L108" si="1466">L107*(1+J108)</f>
        <v>111.47966324063509</v>
      </c>
      <c r="M108" s="50">
        <f t="shared" ref="M108" si="1467">K108/$K$87-1</f>
        <v>2.4277983248123691E-2</v>
      </c>
      <c r="N108" s="50">
        <f t="shared" ref="N108" si="1468">L108/$L$87-1</f>
        <v>8.4089781901084404E-3</v>
      </c>
      <c r="O108" s="22">
        <f t="shared" ref="O108" si="1469">K108/$K$3-1</f>
        <v>8.2129941210060453E-2</v>
      </c>
      <c r="P108" s="34">
        <f t="shared" ref="P108" si="1470">L108/$L$3-1</f>
        <v>0.11479663240635096</v>
      </c>
      <c r="Q108" s="4">
        <v>19342.88</v>
      </c>
      <c r="R108">
        <f t="shared" ref="R108" si="1471">Q108+C108</f>
        <v>19356.370000000003</v>
      </c>
      <c r="S108" s="25">
        <f t="shared" ref="S108" si="1472">R108/R107-1</f>
        <v>2.6137074087677625E-3</v>
      </c>
      <c r="T108" s="26">
        <f t="shared" ref="T108" si="1473">R108/$R$87-1</f>
        <v>8.4089781901084404E-3</v>
      </c>
      <c r="U108" s="26">
        <f t="shared" ref="U108" si="1474">R108/$R$3-1</f>
        <v>0.11507278136096666</v>
      </c>
      <c r="V108" s="2">
        <f t="shared" si="662"/>
        <v>-1.7939102859028555E-2</v>
      </c>
      <c r="W108" s="2">
        <f t="shared" ref="W108" si="1475">U108-AD108</f>
        <v>2.4643391584326935E-2</v>
      </c>
      <c r="X108" s="14">
        <f t="shared" ref="X108" si="1476">MIN(0,(AB108/AB$3-1))</f>
        <v>0</v>
      </c>
      <c r="Y108" s="14">
        <f t="shared" ref="Y108" si="1477">MIN(0,(L108/L$3-1))</f>
        <v>0</v>
      </c>
      <c r="Z108" s="45">
        <v>6058.96</v>
      </c>
      <c r="AA108" s="2">
        <f t="shared" ref="AA108" si="1478">Z108/Z107-1</f>
        <v>-2.4777700398913582E-3</v>
      </c>
      <c r="AB108" s="9">
        <f t="shared" ref="AB108" si="1479">AB107*(1+AA108)</f>
        <v>109.04293897766397</v>
      </c>
      <c r="AC108" s="50">
        <f t="shared" ref="AC108" si="1480">AB108/$AB$87-1</f>
        <v>2.5508399272204274E-2</v>
      </c>
      <c r="AD108" s="37">
        <f t="shared" ref="AD108" si="1481">AB108/$AB$3-1</f>
        <v>9.0429389776639724E-2</v>
      </c>
      <c r="AE108" s="14">
        <f t="shared" ref="AE108" si="1482">J108-($AE$1/252)</f>
        <v>2.5740248690852229E-3</v>
      </c>
      <c r="AF108">
        <f t="shared" ref="AF108" si="1483">AF107*(1+AE108)</f>
        <v>111.02099817579308</v>
      </c>
      <c r="AG108" s="14">
        <f t="shared" ref="AG108" si="1484">AF108/$AF$87-1</f>
        <v>7.569296413175719E-3</v>
      </c>
      <c r="AH108" s="14">
        <f t="shared" ref="AH108" si="1485">AF108/$AF$3-1</f>
        <v>0.11020998175793073</v>
      </c>
      <c r="AI108" s="14">
        <f t="shared" ref="AI108" si="1486">AH108-AD108</f>
        <v>1.9780591981291007E-2</v>
      </c>
      <c r="AJ108" s="27">
        <v>31.2895</v>
      </c>
      <c r="AK108" s="2">
        <f t="shared" ref="AK108" si="1487">AJ108/AJ107-1</f>
        <v>-6.5474289364420013E-4</v>
      </c>
      <c r="AL108" s="9">
        <f t="shared" ref="AL108" si="1488">AL107*(1+AK108)</f>
        <v>103.55549524742509</v>
      </c>
      <c r="AM108" s="2">
        <f t="shared" ref="AM108" si="1489">AL108/$AL$87-1</f>
        <v>1.8356088590909314E-2</v>
      </c>
      <c r="AN108" s="2">
        <f t="shared" ref="AN108" si="1490">AL108/$AL$27-1</f>
        <v>3.5554952474250889E-2</v>
      </c>
      <c r="AO108" s="1">
        <f>MIN(0,(AF108/MAX($AF$3:AF107)-1))</f>
        <v>-1.7972612552416223E-2</v>
      </c>
      <c r="AP108" s="1">
        <f>MIN(0,(AB108/MAX($AB$3:AB107)-1))</f>
        <v>-4.0862484425903123E-3</v>
      </c>
    </row>
    <row r="109" spans="1:42" x14ac:dyDescent="0.25">
      <c r="A109" s="13">
        <v>43677</v>
      </c>
      <c r="B109">
        <v>19234.29</v>
      </c>
      <c r="C109">
        <v>13.49</v>
      </c>
      <c r="D109">
        <f t="shared" si="1431"/>
        <v>19247.780000000002</v>
      </c>
      <c r="E109" s="14">
        <f t="shared" si="1432"/>
        <v>0.99929913995276332</v>
      </c>
      <c r="F109" s="14">
        <f t="shared" si="1433"/>
        <v>7.0086004723661629E-4</v>
      </c>
      <c r="G109" s="1">
        <f t="shared" ref="G109" si="1491">SUM(E109:F109)</f>
        <v>0.99999999999999989</v>
      </c>
      <c r="H109" s="15">
        <v>2980.38</v>
      </c>
      <c r="I109" s="2">
        <f t="shared" ref="I109" si="1492">H109/H108-1</f>
        <v>-1.0885509660889747E-2</v>
      </c>
      <c r="J109" s="2">
        <f t="shared" ref="J109" si="1493">D109/D108-1</f>
        <v>-5.6100394857093727E-3</v>
      </c>
      <c r="K109" s="9">
        <f t="shared" ref="K109" si="1494">K108*(1+I109)</f>
        <v>107.03504052806804</v>
      </c>
      <c r="L109" s="9">
        <f t="shared" ref="L109" si="1495">L108*(1+J109)</f>
        <v>110.85425792800154</v>
      </c>
      <c r="M109" s="50">
        <f t="shared" ref="M109" si="1496">K109/$K$87-1</f>
        <v>1.3128195366039597E-2</v>
      </c>
      <c r="N109" s="50">
        <f t="shared" ref="N109" si="1497">L109/$L$87-1</f>
        <v>2.7517640047181047E-3</v>
      </c>
      <c r="O109" s="22">
        <f t="shared" ref="O109" si="1498">K109/$K$3-1</f>
        <v>7.0350405280680484E-2</v>
      </c>
      <c r="P109" s="34">
        <f t="shared" ref="P109" si="1499">L109/$L$3-1</f>
        <v>0.10854257928001543</v>
      </c>
      <c r="Q109" s="4">
        <v>19234.29</v>
      </c>
      <c r="R109">
        <f t="shared" ref="R109" si="1500">Q109+C109</f>
        <v>19247.780000000002</v>
      </c>
      <c r="S109" s="25">
        <f t="shared" ref="S109" si="1501">R109/R108-1</f>
        <v>-5.6100394857093727E-3</v>
      </c>
      <c r="T109" s="26">
        <f t="shared" ref="T109" si="1502">R109/$R$87-1</f>
        <v>2.7517640047181047E-3</v>
      </c>
      <c r="U109" s="26">
        <f t="shared" ref="U109" si="1503">R109/$R$3-1</f>
        <v>0.10881717902809185</v>
      </c>
      <c r="V109" s="2">
        <f t="shared" si="662"/>
        <v>-1.2496312361825357E-2</v>
      </c>
      <c r="W109" s="2">
        <f t="shared" ref="W109" si="1504">U109-AD109</f>
        <v>3.0227997728386358E-2</v>
      </c>
      <c r="X109" s="14">
        <f t="shared" ref="X109" si="1505">MIN(0,(AB109/AB$3-1))</f>
        <v>0</v>
      </c>
      <c r="Y109" s="14">
        <f t="shared" ref="Y109" si="1506">MIN(0,(L109/L$3-1))</f>
        <v>0</v>
      </c>
      <c r="Z109" s="45">
        <v>5993.17</v>
      </c>
      <c r="AA109" s="2">
        <f t="shared" ref="AA109" si="1507">Z109/Z108-1</f>
        <v>-1.0858299114039349E-2</v>
      </c>
      <c r="AB109" s="9">
        <f t="shared" ref="AB109" si="1508">AB108*(1+AA109)</f>
        <v>107.85891812997055</v>
      </c>
      <c r="AC109" s="50">
        <f t="shared" ref="AC109" si="1509">AB109/$AB$87-1</f>
        <v>1.4373122328946941E-2</v>
      </c>
      <c r="AD109" s="37">
        <f t="shared" ref="AD109" si="1510">AB109/$AB$3-1</f>
        <v>7.8589181299705491E-2</v>
      </c>
      <c r="AE109" s="14">
        <f t="shared" ref="AE109" si="1511">J109-($AE$1/252)</f>
        <v>-5.6497220253919128E-3</v>
      </c>
      <c r="AF109">
        <f t="shared" ref="AF109" si="1512">AF108*(1+AE109)</f>
        <v>110.3937603971183</v>
      </c>
      <c r="AG109" s="14">
        <f t="shared" ref="AG109" si="1513">AF109/$AF$87-1</f>
        <v>1.8768099671215843E-3</v>
      </c>
      <c r="AH109" s="14">
        <f t="shared" ref="AH109" si="1514">AF109/$AF$3-1</f>
        <v>0.10393760397118301</v>
      </c>
      <c r="AI109" s="14">
        <f t="shared" ref="AI109" si="1515">AH109-AD109</f>
        <v>2.5348422671477522E-2</v>
      </c>
      <c r="AJ109" s="27">
        <v>31.012699999999999</v>
      </c>
      <c r="AK109" s="2">
        <f t="shared" ref="AK109" si="1516">AJ109/AJ108-1</f>
        <v>-8.8464181274868769E-3</v>
      </c>
      <c r="AL109" s="9">
        <f t="shared" ref="AL109" si="1517">AL108*(1+AK109)</f>
        <v>102.63940003706739</v>
      </c>
      <c r="AM109" s="2">
        <f t="shared" ref="AM109" si="1518">AL109/$AL$87-1</f>
        <v>9.3472848285622856E-3</v>
      </c>
      <c r="AN109" s="2">
        <f t="shared" ref="AN109" si="1519">AL109/$AL$27-1</f>
        <v>2.6394000370673965E-2</v>
      </c>
      <c r="AO109" s="1">
        <f>MIN(0,(AF109/MAX($AF$3:AF108)-1))</f>
        <v>-2.3520794312816951E-2</v>
      </c>
      <c r="AP109" s="1">
        <f>MIN(0,(AB109/MAX($AB$3:AB108)-1))</f>
        <v>-1.4900177848785723E-2</v>
      </c>
    </row>
    <row r="110" spans="1:42" x14ac:dyDescent="0.25">
      <c r="A110" s="13">
        <v>43678</v>
      </c>
      <c r="B110">
        <v>19146.030000000002</v>
      </c>
      <c r="C110">
        <v>0.44</v>
      </c>
      <c r="D110">
        <f t="shared" si="1431"/>
        <v>19146.47</v>
      </c>
      <c r="E110" s="14">
        <f t="shared" ref="E110:E112" si="1520">B110/D110</f>
        <v>0.99997701926255866</v>
      </c>
      <c r="F110" s="14">
        <f t="shared" ref="F110:F112" si="1521">C110/D110</f>
        <v>2.2980737441418704E-5</v>
      </c>
      <c r="G110" s="1">
        <f t="shared" ref="G110:G111" si="1522">SUM(E110:F110)</f>
        <v>1</v>
      </c>
      <c r="H110" s="15">
        <v>2953.56</v>
      </c>
      <c r="I110" s="2">
        <f t="shared" ref="I110" si="1523">H110/H109-1</f>
        <v>-8.9988524953193982E-3</v>
      </c>
      <c r="J110" s="2">
        <f t="shared" ref="J110" si="1524">D110/D109-1</f>
        <v>-5.2634641501514423E-3</v>
      </c>
      <c r="K110" s="9">
        <f t="shared" ref="K110" si="1525">K109*(1+I110)</f>
        <v>106.07184798652543</v>
      </c>
      <c r="L110" s="9">
        <f t="shared" ref="L110" si="1526">L109*(1+J110)</f>
        <v>110.27078051550586</v>
      </c>
      <c r="M110" s="50">
        <f t="shared" ref="M110:M115" si="1527">K110/$K$109-1</f>
        <v>-8.9988524953192872E-3</v>
      </c>
      <c r="N110" s="50">
        <f t="shared" ref="N110:N115" si="1528">L110/$L$109-1</f>
        <v>-5.2634641501514423E-3</v>
      </c>
      <c r="O110" s="22">
        <f t="shared" ref="O110" si="1529">K110/$K$3-1</f>
        <v>6.0718479865254249E-2</v>
      </c>
      <c r="P110" s="34">
        <f t="shared" ref="P110" si="1530">L110/$L$3-1</f>
        <v>0.10270780515505873</v>
      </c>
      <c r="Q110" s="4">
        <v>19146.03</v>
      </c>
      <c r="R110">
        <f t="shared" ref="R110" si="1531">Q110+C110</f>
        <v>19146.469999999998</v>
      </c>
      <c r="S110" s="25">
        <f t="shared" ref="S110" si="1532">R110/R109-1</f>
        <v>-5.2634641501515533E-3</v>
      </c>
      <c r="T110" s="26">
        <f t="shared" ref="T110:T115" si="1533">R110/$R$109-1</f>
        <v>-5.2634641501515533E-3</v>
      </c>
      <c r="U110" s="26">
        <f t="shared" ref="U110" si="1534">R110/$R$3-1</f>
        <v>0.10298095955720532</v>
      </c>
      <c r="V110" s="2">
        <f t="shared" si="662"/>
        <v>3.5969846263141925E-3</v>
      </c>
      <c r="W110" s="2">
        <f t="shared" ref="W110" si="1535">U110-AD110</f>
        <v>3.3991363607243974E-2</v>
      </c>
      <c r="X110" s="14">
        <f t="shared" ref="X110" si="1536">MIN(0,(AB110/AB$3-1))</f>
        <v>0</v>
      </c>
      <c r="Y110" s="14">
        <f t="shared" ref="Y110" si="1537">MIN(0,(L110/L$3-1))</f>
        <v>0</v>
      </c>
      <c r="Z110" s="45">
        <v>5939.83</v>
      </c>
      <c r="AA110" s="2">
        <f t="shared" ref="AA110" si="1538">Z110/Z109-1</f>
        <v>-8.9001313161481965E-3</v>
      </c>
      <c r="AB110" s="9">
        <f t="shared" ref="AB110" si="1539">AB109*(1+AA110)</f>
        <v>106.89895959499613</v>
      </c>
      <c r="AC110" s="50">
        <f t="shared" ref="AC110:AC115" si="1540">AB110/$AB$109-1</f>
        <v>-8.9001313161481965E-3</v>
      </c>
      <c r="AD110" s="37">
        <f t="shared" ref="AD110" si="1541">AB110/$AB$3-1</f>
        <v>6.8989595949961346E-2</v>
      </c>
      <c r="AE110" s="14">
        <f t="shared" ref="AE110" si="1542">J110-($AE$1/252)</f>
        <v>-5.3031466898339824E-3</v>
      </c>
      <c r="AF110">
        <f t="shared" ref="AF110" si="1543">AF109*(1+AE110)</f>
        <v>109.80832609209</v>
      </c>
      <c r="AG110" s="14">
        <f t="shared" ref="AG110:AG114" si="1544">AF110/$AF$109-1</f>
        <v>-5.3031466898340041E-3</v>
      </c>
      <c r="AH110" s="14">
        <f t="shared" ref="AH110:AH115" si="1545">AF110/$AF$3-1</f>
        <v>9.8083260920899917E-2</v>
      </c>
      <c r="AI110" s="14">
        <f t="shared" ref="AI110" si="1546">AH110-AD110</f>
        <v>2.9093664970938571E-2</v>
      </c>
      <c r="AJ110" s="27">
        <v>30.810099999999998</v>
      </c>
      <c r="AK110" s="2">
        <f t="shared" ref="AK110" si="1547">AJ110/AJ109-1</f>
        <v>-6.5328075272388375E-3</v>
      </c>
      <c r="AL110" s="9">
        <f t="shared" ref="AL110" si="1548">AL109*(1+AK110)</f>
        <v>101.96887659191395</v>
      </c>
      <c r="AM110" s="2">
        <f t="shared" ref="AM110:AM115" si="1549">AL110/$AL$109-1</f>
        <v>-6.5328075272388375E-3</v>
      </c>
      <c r="AN110" s="2">
        <f t="shared" ref="AN110" si="1550">AL110/$AL$27-1</f>
        <v>1.9688765919139595E-2</v>
      </c>
      <c r="AO110" s="1">
        <f>MIN(0,(AF110/MAX($AF$3:AF109)-1))</f>
        <v>-2.869920678014859E-2</v>
      </c>
      <c r="AP110" s="1">
        <f>MIN(0,(AB110/MAX($AB$3:AB109)-1))</f>
        <v>-2.3667695625445795E-2</v>
      </c>
    </row>
    <row r="111" spans="1:42" x14ac:dyDescent="0.25">
      <c r="A111" s="13">
        <v>43679</v>
      </c>
      <c r="B111">
        <v>19077.580000000002</v>
      </c>
      <c r="C111">
        <v>0.44</v>
      </c>
      <c r="D111">
        <f t="shared" si="1431"/>
        <v>19078.02</v>
      </c>
      <c r="E111" s="14">
        <f t="shared" si="1520"/>
        <v>0.99997693681000444</v>
      </c>
      <c r="F111" s="14">
        <f t="shared" si="1521"/>
        <v>2.306318999560751E-5</v>
      </c>
      <c r="G111" s="1">
        <f t="shared" si="1522"/>
        <v>1</v>
      </c>
      <c r="H111" s="15">
        <v>2932.05</v>
      </c>
      <c r="I111" s="2">
        <f t="shared" ref="I111" si="1551">H111/H110-1</f>
        <v>-7.2827367651240316E-3</v>
      </c>
      <c r="J111" s="2">
        <f t="shared" ref="J111" si="1552">D111/D110-1</f>
        <v>-3.5750715406025479E-3</v>
      </c>
      <c r="K111" s="9">
        <f t="shared" ref="K111" si="1553">K110*(1+I111)</f>
        <v>105.29935463944931</v>
      </c>
      <c r="L111" s="9">
        <f t="shared" ref="L111" si="1554">L110*(1+J111)</f>
        <v>109.87655458632484</v>
      </c>
      <c r="M111" s="50">
        <f t="shared" si="1527"/>
        <v>-1.6216052986531837E-2</v>
      </c>
      <c r="N111" s="50">
        <f t="shared" si="1528"/>
        <v>-8.8197184298658415E-3</v>
      </c>
      <c r="O111" s="22">
        <f t="shared" ref="O111" si="1555">K111/$K$3-1</f>
        <v>5.2993546394493052E-2</v>
      </c>
      <c r="P111" s="34">
        <f t="shared" ref="P111" si="1556">L111/$L$3-1</f>
        <v>9.8765545863248372E-2</v>
      </c>
      <c r="Q111" s="4">
        <v>19077.580000000002</v>
      </c>
      <c r="R111">
        <f t="shared" ref="R111" si="1557">Q111+C111</f>
        <v>19078.02</v>
      </c>
      <c r="S111" s="25">
        <f t="shared" ref="S111" si="1558">R111/R110-1</f>
        <v>-3.5750715406023259E-3</v>
      </c>
      <c r="T111" s="26">
        <f t="shared" si="1533"/>
        <v>-8.8197184298657305E-3</v>
      </c>
      <c r="U111" s="26">
        <f t="shared" ref="U111" si="1559">R111/$R$3-1</f>
        <v>9.9037723718865989E-2</v>
      </c>
      <c r="V111" s="2">
        <f t="shared" si="662"/>
        <v>7.1311828531791521E-3</v>
      </c>
      <c r="W111" s="2">
        <f t="shared" ref="W111" si="1560">U111-AD111</f>
        <v>3.7738234292987505E-2</v>
      </c>
      <c r="X111" s="14">
        <f t="shared" ref="X111" si="1561">MIN(0,(AB111/AB$3-1))</f>
        <v>0</v>
      </c>
      <c r="Y111" s="14">
        <f t="shared" ref="Y111" si="1562">MIN(0,(L111/L$3-1))</f>
        <v>0</v>
      </c>
      <c r="Z111" s="45">
        <v>5897.1</v>
      </c>
      <c r="AA111" s="2">
        <f t="shared" ref="AA111" si="1563">Z111/Z110-1</f>
        <v>-7.1938085770131277E-3</v>
      </c>
      <c r="AB111" s="9">
        <f t="shared" ref="AB111" si="1564">AB110*(1+AA111)</f>
        <v>106.12994894258786</v>
      </c>
      <c r="AC111" s="50">
        <f t="shared" si="1540"/>
        <v>-1.6029914052162808E-2</v>
      </c>
      <c r="AD111" s="37">
        <f t="shared" ref="AD111" si="1565">AB111/$AB$3-1</f>
        <v>6.1299489425878484E-2</v>
      </c>
      <c r="AE111" s="14">
        <f t="shared" ref="AE111" si="1566">J111-($AE$1/252)</f>
        <v>-3.6147540802850876E-3</v>
      </c>
      <c r="AF111">
        <f t="shared" ref="AF111" si="1567">AF110*(1+AE111)</f>
        <v>109.41139599729934</v>
      </c>
      <c r="AG111" s="14">
        <f t="shared" si="1544"/>
        <v>-8.8987311989836559E-3</v>
      </c>
      <c r="AH111" s="14">
        <f t="shared" si="1545"/>
        <v>9.4113959972993433E-2</v>
      </c>
      <c r="AI111" s="14">
        <f t="shared" ref="AI111" si="1568">AH111-AD111</f>
        <v>3.2814470547114949E-2</v>
      </c>
      <c r="AJ111" s="27">
        <v>30.6311</v>
      </c>
      <c r="AK111" s="2">
        <f t="shared" ref="AK111" si="1569">AJ111/AJ110-1</f>
        <v>-5.8097831555236068E-3</v>
      </c>
      <c r="AL111" s="9">
        <f t="shared" ref="AL111" si="1570">AL110*(1+AK111)</f>
        <v>101.37645953030258</v>
      </c>
      <c r="AM111" s="2">
        <f t="shared" si="1549"/>
        <v>-1.230463648763247E-2</v>
      </c>
      <c r="AN111" s="2">
        <f t="shared" ref="AN111" si="1571">AL111/$AL$27-1</f>
        <v>1.3764595303025873E-2</v>
      </c>
      <c r="AO111" s="1">
        <f>MIN(0,(AF111/MAX($AF$3:AF110)-1))</f>
        <v>-3.2210220285624258E-2</v>
      </c>
      <c r="AP111" s="1">
        <f>MIN(0,(AB111/MAX($AB$3:AB110)-1))</f>
        <v>-3.0691243330670526E-2</v>
      </c>
    </row>
    <row r="112" spans="1:42" x14ac:dyDescent="0.25">
      <c r="A112" s="13">
        <v>43682</v>
      </c>
      <c r="B112">
        <v>18629.38</v>
      </c>
      <c r="C112">
        <v>0.44</v>
      </c>
      <c r="D112">
        <f t="shared" si="1431"/>
        <v>18629.82</v>
      </c>
      <c r="E112" s="14">
        <f t="shared" si="1520"/>
        <v>0.99997638195108707</v>
      </c>
      <c r="F112" s="14">
        <f t="shared" si="1521"/>
        <v>2.3618048912979298E-5</v>
      </c>
      <c r="G112" s="1">
        <f t="shared" ref="G112" si="1572">SUM(E112:F112)</f>
        <v>1</v>
      </c>
      <c r="H112" s="15">
        <v>2844.74</v>
      </c>
      <c r="I112" s="2">
        <f t="shared" ref="I112" si="1573">H112/H111-1</f>
        <v>-2.9777800514998121E-2</v>
      </c>
      <c r="J112" s="2">
        <f t="shared" ref="J112" si="1574">D112/D111-1</f>
        <v>-2.3493003990980199E-2</v>
      </c>
      <c r="K112" s="9">
        <f t="shared" ref="K112" si="1575">K111*(1+I112)</f>
        <v>102.16377146263774</v>
      </c>
      <c r="L112" s="9">
        <f t="shared" ref="L112" si="1576">L111*(1+J112)</f>
        <v>107.29522425091317</v>
      </c>
      <c r="M112" s="50">
        <f t="shared" si="1527"/>
        <v>-4.5510975110556351E-2</v>
      </c>
      <c r="N112" s="50">
        <f t="shared" si="1528"/>
        <v>-3.2105520740573823E-2</v>
      </c>
      <c r="O112" s="22">
        <f t="shared" ref="O112" si="1577">K112/$K$3-1</f>
        <v>2.1637714626377313E-2</v>
      </c>
      <c r="P112" s="34">
        <f t="shared" ref="P112" si="1578">L112/$L$3-1</f>
        <v>7.2952242509131571E-2</v>
      </c>
      <c r="Q112" s="4">
        <v>18629.38</v>
      </c>
      <c r="R112">
        <f t="shared" ref="R112" si="1579">Q112+C112</f>
        <v>18629.82</v>
      </c>
      <c r="S112" s="25">
        <f t="shared" ref="S112" si="1580">R112/R111-1</f>
        <v>-2.3493003990980199E-2</v>
      </c>
      <c r="T112" s="26">
        <f t="shared" si="1533"/>
        <v>-3.2105520740573823E-2</v>
      </c>
      <c r="U112" s="26">
        <f t="shared" ref="U112" si="1581">R112/$R$3-1</f>
        <v>7.3218026089300947E-2</v>
      </c>
      <c r="V112" s="2">
        <f t="shared" si="662"/>
        <v>1.3057870248748049E-2</v>
      </c>
      <c r="W112" s="2">
        <f t="shared" ref="W112" si="1582">U112-AD112</f>
        <v>4.3467230173174221E-2</v>
      </c>
      <c r="X112" s="14">
        <f t="shared" ref="X112" si="1583">MIN(0,(AB112/AB$3-1))</f>
        <v>0</v>
      </c>
      <c r="Y112" s="14">
        <f t="shared" ref="Y112" si="1584">MIN(0,(L112/L$3-1))</f>
        <v>0</v>
      </c>
      <c r="Z112" s="45">
        <v>5721.8</v>
      </c>
      <c r="AA112" s="2">
        <f t="shared" ref="AA112" si="1585">Z112/Z111-1</f>
        <v>-2.9726475725356583E-2</v>
      </c>
      <c r="AB112" s="9">
        <f t="shared" ref="AB112" si="1586">AB111*(1+AA112)</f>
        <v>102.97507959161268</v>
      </c>
      <c r="AC112" s="50">
        <f t="shared" si="1540"/>
        <v>-4.5279876926568208E-2</v>
      </c>
      <c r="AD112" s="37">
        <f t="shared" ref="AD112" si="1587">AB112/$AB$3-1</f>
        <v>2.9750795916126727E-2</v>
      </c>
      <c r="AE112" s="14">
        <f t="shared" ref="AE112" si="1588">J112-($AE$1/252)</f>
        <v>-2.353268653066274E-2</v>
      </c>
      <c r="AF112">
        <f t="shared" ref="AF112" si="1589">AF111*(1+AE112)</f>
        <v>106.83665191241268</v>
      </c>
      <c r="AG112" s="14">
        <f t="shared" si="1544"/>
        <v>-3.2222006677820159E-2</v>
      </c>
      <c r="AH112" s="14">
        <f t="shared" si="1545"/>
        <v>6.8366519124126723E-2</v>
      </c>
      <c r="AI112" s="14">
        <f t="shared" ref="AI112" si="1590">AH112-AD112</f>
        <v>3.8615723207999997E-2</v>
      </c>
      <c r="AJ112" s="27">
        <v>29.784600000000001</v>
      </c>
      <c r="AK112" s="2">
        <f t="shared" ref="AK112" si="1591">AJ112/AJ111-1</f>
        <v>-2.7635311823604125E-2</v>
      </c>
      <c r="AL112" s="9">
        <f t="shared" ref="AL112" si="1592">AL111*(1+AK112)</f>
        <v>98.574889459609693</v>
      </c>
      <c r="AM112" s="2">
        <f t="shared" si="1549"/>
        <v>-3.9599905845024708E-2</v>
      </c>
      <c r="AN112" s="2">
        <f t="shared" ref="AN112" si="1593">AL112/$AL$27-1</f>
        <v>-1.4251105403903064E-2</v>
      </c>
      <c r="AO112" s="1">
        <f>MIN(0,(AF112/MAX($AF$3:AF111)-1))</f>
        <v>-5.4984913799221879E-2</v>
      </c>
      <c r="AP112" s="1">
        <f>MIN(0,(AB112/MAX($AB$3:AB111)-1))</f>
        <v>-5.9505376556176937E-2</v>
      </c>
    </row>
    <row r="113" spans="1:42" x14ac:dyDescent="0.25">
      <c r="A113" s="13">
        <v>43683</v>
      </c>
      <c r="B113">
        <v>18825.18</v>
      </c>
      <c r="C113">
        <v>0.44</v>
      </c>
      <c r="D113">
        <f t="shared" ref="D113" si="1594">B113+C113</f>
        <v>18825.62</v>
      </c>
      <c r="E113" s="14">
        <f t="shared" ref="E113" si="1595">B113/D113</f>
        <v>0.99997662759579775</v>
      </c>
      <c r="F113" s="14">
        <f t="shared" ref="F113" si="1596">C113/D113</f>
        <v>2.3372404202358276E-5</v>
      </c>
      <c r="G113" s="1">
        <f t="shared" ref="G113" si="1597">SUM(E113:F113)</f>
        <v>1</v>
      </c>
      <c r="H113" s="15">
        <v>2881.77</v>
      </c>
      <c r="I113" s="2">
        <f t="shared" ref="I113" si="1598">H113/H112-1</f>
        <v>1.3017006826634425E-2</v>
      </c>
      <c r="J113" s="2">
        <f t="shared" ref="J113" si="1599">D113/D112-1</f>
        <v>1.0510031766275851E-2</v>
      </c>
      <c r="K113" s="9">
        <f t="shared" ref="K113" si="1600">K112*(1+I113)</f>
        <v>103.49363797320161</v>
      </c>
      <c r="L113" s="9">
        <f t="shared" ref="L113" si="1601">L112*(1+J113)</f>
        <v>108.42290046615996</v>
      </c>
      <c r="M113" s="50">
        <f t="shared" si="1527"/>
        <v>-3.3086384957622839E-2</v>
      </c>
      <c r="N113" s="50">
        <f t="shared" si="1528"/>
        <v>-2.1932919017154218E-2</v>
      </c>
      <c r="O113" s="22">
        <f t="shared" ref="O113" si="1602">K113/$K$3-1</f>
        <v>3.4936379732016132E-2</v>
      </c>
      <c r="P113" s="34">
        <f t="shared" ref="P113" si="1603">L113/$L$3-1</f>
        <v>8.422900466159966E-2</v>
      </c>
      <c r="Q113" s="4">
        <v>18825.18</v>
      </c>
      <c r="R113">
        <f t="shared" ref="R113" si="1604">Q113+C113</f>
        <v>18825.62</v>
      </c>
      <c r="S113" s="25">
        <f t="shared" ref="S113" si="1605">R113/R112-1</f>
        <v>1.0510031766275851E-2</v>
      </c>
      <c r="T113" s="26">
        <f t="shared" si="1533"/>
        <v>-2.1932919017154329E-2</v>
      </c>
      <c r="U113" s="26">
        <f t="shared" ref="U113" si="1606">R113/$R$3-1</f>
        <v>8.4497581635639252E-2</v>
      </c>
      <c r="V113" s="2">
        <f t="shared" si="662"/>
        <v>1.0689946958390761E-2</v>
      </c>
      <c r="W113" s="2">
        <f t="shared" ref="W113" si="1607">U113-AD113</f>
        <v>4.126345361597239E-2</v>
      </c>
      <c r="X113" s="14">
        <f t="shared" ref="X113" si="1608">MIN(0,(AB113/AB$3-1))</f>
        <v>0</v>
      </c>
      <c r="Y113" s="14">
        <f t="shared" ref="Y113" si="1609">MIN(0,(L113/L$3-1))</f>
        <v>0</v>
      </c>
      <c r="Z113" s="45">
        <v>5796.72</v>
      </c>
      <c r="AA113" s="2">
        <f t="shared" ref="AA113" si="1610">Z113/Z112-1</f>
        <v>1.3093781677094629E-2</v>
      </c>
      <c r="AB113" s="9">
        <f t="shared" ref="AB113" si="1611">AB112*(1+AA113)</f>
        <v>104.3234128019667</v>
      </c>
      <c r="AC113" s="50">
        <f t="shared" si="1540"/>
        <v>-3.2778980072315833E-2</v>
      </c>
      <c r="AD113" s="37">
        <f t="shared" ref="AD113" si="1612">AB113/$AB$3-1</f>
        <v>4.3234128019666862E-2</v>
      </c>
      <c r="AE113" s="14">
        <f t="shared" ref="AE113" si="1613">J113-($AE$1/252)</f>
        <v>1.0470349226593312E-2</v>
      </c>
      <c r="AF113">
        <f t="shared" ref="AF113" si="1614">AF112*(1+AE113)</f>
        <v>107.95526896813564</v>
      </c>
      <c r="AG113" s="14">
        <f t="shared" si="1544"/>
        <v>-2.2089033113925072E-2</v>
      </c>
      <c r="AH113" s="14">
        <f t="shared" si="1545"/>
        <v>7.9552689681356314E-2</v>
      </c>
      <c r="AI113" s="14">
        <f t="shared" ref="AI113" si="1615">AH113-AD113</f>
        <v>3.6318561661689452E-2</v>
      </c>
      <c r="AJ113" s="27">
        <v>30.1752</v>
      </c>
      <c r="AK113" s="2">
        <f t="shared" ref="AK113" si="1616">AJ113/AJ112-1</f>
        <v>1.3114159666404834E-2</v>
      </c>
      <c r="AL113" s="9">
        <f t="shared" ref="AL113" si="1617">AL112*(1+AK113)</f>
        <v>99.86761629908122</v>
      </c>
      <c r="AM113" s="2">
        <f t="shared" si="1549"/>
        <v>-2.7005065666646177E-2</v>
      </c>
      <c r="AN113" s="2">
        <f t="shared" ref="AN113" si="1618">AL113/$AL$27-1</f>
        <v>-1.3238370091878116E-3</v>
      </c>
      <c r="AO113" s="1">
        <f>MIN(0,(AF113/MAX($AF$3:AF112)-1))</f>
        <v>-4.5090275822300407E-2</v>
      </c>
      <c r="AP113" s="1">
        <f>MIN(0,(AB113/MAX($AB$3:AB112)-1))</f>
        <v>-4.7190745288322233E-2</v>
      </c>
    </row>
    <row r="114" spans="1:42" x14ac:dyDescent="0.25">
      <c r="A114" s="13">
        <v>43684</v>
      </c>
      <c r="B114">
        <v>18829.12</v>
      </c>
      <c r="C114">
        <v>0.44</v>
      </c>
      <c r="D114">
        <f t="shared" ref="D114" si="1619">B114+C114</f>
        <v>18829.559999999998</v>
      </c>
      <c r="E114" s="14">
        <f t="shared" ref="E114" si="1620">B114/D114</f>
        <v>0.99997663248636726</v>
      </c>
      <c r="F114" s="14">
        <f t="shared" ref="F114" si="1621">C114/D114</f>
        <v>2.3367513632819889E-5</v>
      </c>
      <c r="G114" s="1">
        <f t="shared" ref="G114" si="1622">SUM(E114:F114)</f>
        <v>1</v>
      </c>
      <c r="H114" s="15">
        <v>2883.98</v>
      </c>
      <c r="I114" s="2">
        <f t="shared" ref="I114" si="1623">H114/H113-1</f>
        <v>7.6688979342565133E-4</v>
      </c>
      <c r="J114" s="2">
        <f t="shared" ref="J114" si="1624">D114/D113-1</f>
        <v>2.0928925581187308E-4</v>
      </c>
      <c r="K114" s="9">
        <f t="shared" ref="K114" si="1625">K113*(1+I114)</f>
        <v>103.57300618784775</v>
      </c>
      <c r="L114" s="9">
        <f t="shared" ref="L114" si="1626">L113*(1+J114)</f>
        <v>108.44559221431149</v>
      </c>
      <c r="M114" s="50">
        <f t="shared" si="1527"/>
        <v>-3.2344868775122548E-2</v>
      </c>
      <c r="N114" s="50">
        <f t="shared" si="1528"/>
        <v>-2.1728220085641237E-2</v>
      </c>
      <c r="O114" s="22">
        <f t="shared" ref="O114" si="1627">K114/$K$3-1</f>
        <v>3.5730061878477493E-2</v>
      </c>
      <c r="P114" s="34">
        <f t="shared" ref="P114" si="1628">L114/$L$3-1</f>
        <v>8.4455922143114925E-2</v>
      </c>
      <c r="Q114" s="4">
        <v>18829.12</v>
      </c>
      <c r="R114">
        <f t="shared" ref="R114" si="1629">Q114+C114</f>
        <v>18829.559999999998</v>
      </c>
      <c r="S114" s="25">
        <f t="shared" ref="S114" si="1630">R114/R113-1</f>
        <v>2.0928925581187308E-4</v>
      </c>
      <c r="T114" s="26">
        <f t="shared" si="1533"/>
        <v>-2.1728220085641237E-2</v>
      </c>
      <c r="U114" s="26">
        <f t="shared" ref="U114" si="1631">R114/$R$3-1</f>
        <v>8.4724555327429618E-2</v>
      </c>
      <c r="V114" s="2">
        <f t="shared" si="662"/>
        <v>1.0088266842681604E-2</v>
      </c>
      <c r="W114" s="2">
        <f t="shared" ref="W114" si="1632">U114-AD114</f>
        <v>4.0662566553941515E-2</v>
      </c>
      <c r="X114" s="14">
        <f t="shared" ref="X114" si="1633">MIN(0,(AB114/AB$3-1))</f>
        <v>0</v>
      </c>
      <c r="Y114" s="14">
        <f t="shared" ref="Y114" si="1634">MIN(0,(L114/L$3-1))</f>
        <v>0</v>
      </c>
      <c r="Z114" s="45">
        <v>5801.32</v>
      </c>
      <c r="AA114" s="2">
        <f t="shared" ref="AA114" si="1635">Z114/Z113-1</f>
        <v>7.9355221573562673E-4</v>
      </c>
      <c r="AB114" s="9">
        <f t="shared" ref="AB114" si="1636">AB113*(1+AA114)</f>
        <v>104.4061988773488</v>
      </c>
      <c r="AC114" s="50">
        <f t="shared" si="1540"/>
        <v>-3.2011439688846122E-2</v>
      </c>
      <c r="AD114" s="37">
        <f t="shared" ref="AD114" si="1637">AB114/$AB$3-1</f>
        <v>4.4061988773488103E-2</v>
      </c>
      <c r="AE114" s="14">
        <f t="shared" ref="AE114" si="1638">J114-($AE$1/252)</f>
        <v>1.6960671612933339E-4</v>
      </c>
      <c r="AF114">
        <f t="shared" ref="AF114" si="1639">AF113*(1+AE114)</f>
        <v>107.9735789067942</v>
      </c>
      <c r="AG114" s="14">
        <f t="shared" si="1544"/>
        <v>-2.1923172846164518E-2</v>
      </c>
      <c r="AH114" s="14">
        <f t="shared" si="1545"/>
        <v>7.9735789067941987E-2</v>
      </c>
      <c r="AI114" s="14">
        <f t="shared" ref="AI114" si="1640">AH114-AD114</f>
        <v>3.5673800294453883E-2</v>
      </c>
      <c r="AJ114" s="27">
        <v>30.2986</v>
      </c>
      <c r="AK114" s="2">
        <f t="shared" ref="AK114" si="1641">AJ114/AJ113-1</f>
        <v>4.0894509398445855E-3</v>
      </c>
      <c r="AL114" s="9">
        <f t="shared" ref="AL114" si="1642">AL113*(1+AK114)</f>
        <v>100.27602001641553</v>
      </c>
      <c r="AM114" s="2">
        <f t="shared" si="1549"/>
        <v>-2.3026050617972693E-2</v>
      </c>
      <c r="AN114" s="2">
        <f t="shared" ref="AN114" si="1643">AL114/$AL$27-1</f>
        <v>2.7602001641553464E-3</v>
      </c>
      <c r="AO114" s="1">
        <f>MIN(0,(AF114/MAX($AF$3:AF113)-1))</f>
        <v>-4.492831671978248E-2</v>
      </c>
      <c r="AP114" s="1">
        <f>MIN(0,(AB114/MAX($AB$3:AB113)-1))</f>
        <v>-4.6434641393072407E-2</v>
      </c>
    </row>
    <row r="115" spans="1:42" x14ac:dyDescent="0.25">
      <c r="A115" s="13">
        <v>43685</v>
      </c>
      <c r="B115">
        <v>19139.689999999999</v>
      </c>
      <c r="C115">
        <v>0.44</v>
      </c>
      <c r="D115">
        <f t="shared" ref="D115" si="1644">B115+C115</f>
        <v>19140.129999999997</v>
      </c>
      <c r="E115" s="14">
        <f t="shared" ref="E115" si="1645">B115/D115</f>
        <v>0.99997701165039121</v>
      </c>
      <c r="F115" s="14">
        <f t="shared" ref="F115" si="1646">C115/D115</f>
        <v>2.2988349608910707E-5</v>
      </c>
      <c r="G115" s="1">
        <f t="shared" ref="G115" si="1647">SUM(E115:F115)</f>
        <v>1.0000000000000002</v>
      </c>
      <c r="H115" s="15">
        <v>2938.09</v>
      </c>
      <c r="I115" s="2">
        <f t="shared" ref="I115" si="1648">H115/H114-1</f>
        <v>1.8762266035132091E-2</v>
      </c>
      <c r="J115" s="2">
        <f t="shared" ref="J115" si="1649">D115/D114-1</f>
        <v>1.649374706578377E-2</v>
      </c>
      <c r="K115" s="9">
        <f t="shared" ref="K115" si="1650">K114*(1+I115)</f>
        <v>105.51627048400253</v>
      </c>
      <c r="L115" s="9">
        <f t="shared" ref="L115" si="1651">L114*(1+J115)</f>
        <v>110.23426638269348</v>
      </c>
      <c r="M115" s="50">
        <f t="shared" si="1527"/>
        <v>-1.4189465772820764E-2</v>
      </c>
      <c r="N115" s="50">
        <f t="shared" si="1528"/>
        <v>-5.5928527861396349E-3</v>
      </c>
      <c r="O115" s="22">
        <f t="shared" ref="O115" si="1652">K115/$K$3-1</f>
        <v>5.5162704840025389E-2</v>
      </c>
      <c r="P115" s="34">
        <f t="shared" ref="P115" si="1653">L115/$L$3-1</f>
        <v>0.10234266382693469</v>
      </c>
      <c r="Q115" s="4">
        <v>19139.689999999999</v>
      </c>
      <c r="R115">
        <f t="shared" ref="R115" si="1654">Q115+C115</f>
        <v>19140.129999999997</v>
      </c>
      <c r="S115" s="25">
        <f t="shared" ref="S115" si="1655">R115/R114-1</f>
        <v>1.649374706578377E-2</v>
      </c>
      <c r="T115" s="26">
        <f t="shared" si="1533"/>
        <v>-5.5928527861397459E-3</v>
      </c>
      <c r="U115" s="26">
        <f t="shared" ref="U115" si="1656">R115/$R$3-1</f>
        <v>0.10261572777904493</v>
      </c>
      <c r="V115" s="2">
        <f t="shared" si="662"/>
        <v>7.7706482611848982E-3</v>
      </c>
      <c r="W115" s="2">
        <f t="shared" ref="W115" si="1657">U115-AD115</f>
        <v>3.8695879097593311E-2</v>
      </c>
      <c r="X115" s="14">
        <f t="shared" ref="X115" si="1658">MIN(0,(AB115/AB$3-1))</f>
        <v>0</v>
      </c>
      <c r="Y115" s="14">
        <f t="shared" ref="Y115" si="1659">MIN(0,(L115/L$3-1))</f>
        <v>0</v>
      </c>
      <c r="Z115" s="45">
        <v>5911.66</v>
      </c>
      <c r="AA115" s="2">
        <f t="shared" ref="AA115" si="1660">Z115/Z114-1</f>
        <v>1.9019809284783529E-2</v>
      </c>
      <c r="AB115" s="9">
        <f t="shared" ref="AB115" si="1661">AB114*(1+AA115)</f>
        <v>106.39198486814516</v>
      </c>
      <c r="AC115" s="50">
        <f t="shared" si="1540"/>
        <v>-1.3600481881875792E-2</v>
      </c>
      <c r="AD115" s="37">
        <f t="shared" ref="AD115" si="1662">AB115/$AB$3-1</f>
        <v>6.3919848681451619E-2</v>
      </c>
      <c r="AE115" s="14">
        <f t="shared" ref="AE115" si="1663">J115-($AE$1/252)</f>
        <v>1.6454064526101229E-2</v>
      </c>
      <c r="AF115">
        <f t="shared" ref="AF115" si="1664">AF114*(1+AE115)</f>
        <v>109.75018314124068</v>
      </c>
      <c r="AG115" s="14">
        <f>AF115/$AF$109-1</f>
        <v>-5.8298336206908941E-3</v>
      </c>
      <c r="AH115" s="14">
        <f t="shared" si="1545"/>
        <v>9.7501831412406759E-2</v>
      </c>
      <c r="AI115" s="14">
        <f t="shared" ref="AI115" si="1665">AH115-AD115</f>
        <v>3.358198273095514E-2</v>
      </c>
      <c r="AJ115" s="27">
        <v>30.789400000000001</v>
      </c>
      <c r="AK115" s="2">
        <f t="shared" ref="AK115" si="1666">AJ115/AJ114-1</f>
        <v>1.6198768259919616E-2</v>
      </c>
      <c r="AL115" s="9">
        <f t="shared" ref="AL115" si="1667">AL114*(1+AK115)</f>
        <v>101.90036802668851</v>
      </c>
      <c r="AM115" s="2">
        <f t="shared" si="1549"/>
        <v>-7.200276015954743E-3</v>
      </c>
      <c r="AN115" s="2">
        <f t="shared" ref="AN115" si="1668">AL115/$AL$27-1</f>
        <v>1.9003680266885148E-2</v>
      </c>
      <c r="AO115" s="1">
        <f>MIN(0,(AF115/MAX($AF$3:AF114)-1))</f>
        <v>-2.9213505616037638E-2</v>
      </c>
      <c r="AP115" s="1">
        <f>MIN(0,(AB115/MAX($AB$3:AB114)-1))</f>
        <v>-2.8298010131792339E-2</v>
      </c>
    </row>
    <row r="116" spans="1:42" x14ac:dyDescent="0.25">
      <c r="A116" s="13">
        <v>43686</v>
      </c>
      <c r="B116">
        <v>19092.47</v>
      </c>
      <c r="C116">
        <v>0.44</v>
      </c>
      <c r="D116">
        <f t="shared" ref="D116" si="1669">B116+C116</f>
        <v>19092.91</v>
      </c>
      <c r="E116" s="14">
        <f t="shared" ref="E116" si="1670">B116/D116</f>
        <v>0.99997695479630933</v>
      </c>
      <c r="F116" s="14">
        <f t="shared" ref="F116" si="1671">C116/D116</f>
        <v>2.3045203690794121E-5</v>
      </c>
      <c r="G116" s="1">
        <f t="shared" ref="G116" si="1672">SUM(E116:F116)</f>
        <v>1.0000000000000002</v>
      </c>
      <c r="H116" s="15">
        <v>2918.65</v>
      </c>
      <c r="I116" s="2">
        <f t="shared" ref="I116" si="1673">H116/H115-1</f>
        <v>-6.6165434006446588E-3</v>
      </c>
      <c r="J116" s="2">
        <f t="shared" ref="J116" si="1674">D116/D115-1</f>
        <v>-2.4670678830288617E-3</v>
      </c>
      <c r="K116" s="9">
        <f t="shared" ref="K116" si="1675">K115*(1+I116)</f>
        <v>104.81811750087097</v>
      </c>
      <c r="L116" s="9">
        <f t="shared" ref="L116" si="1676">L115*(1+J116)</f>
        <v>109.96231096449148</v>
      </c>
      <c r="M116" s="50">
        <f t="shared" ref="M116" si="1677">K116/$K$109-1</f>
        <v>-2.0712123957347561E-2</v>
      </c>
      <c r="N116" s="50">
        <f t="shared" ref="N116" si="1678">L116/$L$109-1</f>
        <v>-8.046122721685367E-3</v>
      </c>
      <c r="O116" s="22">
        <f t="shared" ref="O116" si="1679">K116/$K$3-1</f>
        <v>4.8181175008709776E-2</v>
      </c>
      <c r="P116" s="34">
        <f t="shared" ref="P116" si="1680">L116/$L$3-1</f>
        <v>9.962310964491472E-2</v>
      </c>
      <c r="Q116" s="4">
        <v>19092.47</v>
      </c>
      <c r="R116">
        <f t="shared" ref="R116" si="1681">Q116+C116</f>
        <v>19092.91</v>
      </c>
      <c r="S116" s="25">
        <f t="shared" ref="S116" si="1682">R116/R115-1</f>
        <v>-2.4670678830288617E-3</v>
      </c>
      <c r="T116" s="26">
        <f t="shared" ref="T116" si="1683">R116/$R$109-1</f>
        <v>-8.046122721685478E-3</v>
      </c>
      <c r="U116" s="26">
        <f t="shared" ref="U116" si="1684">R116/$R$3-1</f>
        <v>9.9895499929718801E-2</v>
      </c>
      <c r="V116" s="2">
        <f t="shared" si="662"/>
        <v>1.1650765525217266E-2</v>
      </c>
      <c r="W116" s="2">
        <f t="shared" ref="W116" si="1685">U116-AD116</f>
        <v>4.284869520227419E-2</v>
      </c>
      <c r="X116" s="14">
        <f t="shared" ref="X116" si="1686">MIN(0,(AB116/AB$3-1))</f>
        <v>0</v>
      </c>
      <c r="Y116" s="14">
        <f t="shared" ref="Y116" si="1687">MIN(0,(L116/L$3-1))</f>
        <v>0</v>
      </c>
      <c r="Z116" s="45">
        <v>5873.47</v>
      </c>
      <c r="AA116" s="2">
        <f t="shared" ref="AA116" si="1688">Z116/Z115-1</f>
        <v>-6.4601144179468051E-3</v>
      </c>
      <c r="AB116" s="9">
        <f t="shared" ref="AB116" si="1689">AB115*(1+AA116)</f>
        <v>105.70468047274447</v>
      </c>
      <c r="AC116" s="50">
        <f t="shared" ref="AC116" si="1690">AB116/$AB$109-1</f>
        <v>-1.9972735630726546E-2</v>
      </c>
      <c r="AD116" s="37">
        <f t="shared" ref="AD116" si="1691">AB116/$AB$3-1</f>
        <v>5.7046804727444611E-2</v>
      </c>
      <c r="AE116" s="14">
        <f t="shared" ref="AE116" si="1692">J116-($AE$1/252)</f>
        <v>-2.5067504227114013E-3</v>
      </c>
      <c r="AF116">
        <f t="shared" ref="AF116" si="1693">AF115*(1+AE116)</f>
        <v>109.47506682325873</v>
      </c>
      <c r="AG116" s="14">
        <f t="shared" ref="AG116" si="1694">AF116/$AF$109-1</f>
        <v>-8.3219701055092798E-3</v>
      </c>
      <c r="AH116" s="14">
        <f t="shared" ref="AH116" si="1695">AF116/$AF$3-1</f>
        <v>9.4750668232587376E-2</v>
      </c>
      <c r="AI116" s="14">
        <f t="shared" ref="AI116" si="1696">AH116-AD116</f>
        <v>3.7703863505142765E-2</v>
      </c>
      <c r="AJ116" s="27">
        <v>30.647600000000001</v>
      </c>
      <c r="AK116" s="2">
        <f t="shared" ref="AK116" si="1697">AJ116/AJ115-1</f>
        <v>-4.6054811071343238E-3</v>
      </c>
      <c r="AL116" s="9">
        <f t="shared" ref="AL116" si="1698">AL115*(1+AK116)</f>
        <v>101.43106780693157</v>
      </c>
      <c r="AM116" s="2">
        <f t="shared" ref="AM116" si="1699">AL116/$AL$109-1</f>
        <v>-1.1772596387931378E-2</v>
      </c>
      <c r="AN116" s="2">
        <f t="shared" ref="AN116" si="1700">AL116/$AL$27-1</f>
        <v>1.431067806931563E-2</v>
      </c>
      <c r="AO116" s="1">
        <f>MIN(0,(AF116/MAX($AF$3:AF115)-1))</f>
        <v>-3.1647025071197099E-2</v>
      </c>
      <c r="AP116" s="1">
        <f>MIN(0,(AB116/MAX($AB$3:AB115)-1))</f>
        <v>-3.457531616648768E-2</v>
      </c>
    </row>
    <row r="117" spans="1:42" x14ac:dyDescent="0.25">
      <c r="A117" s="13">
        <v>43689</v>
      </c>
      <c r="B117">
        <v>18929.239999999998</v>
      </c>
      <c r="C117">
        <v>0.44</v>
      </c>
      <c r="D117">
        <f t="shared" ref="D117" si="1701">B117+C117</f>
        <v>18929.679999999997</v>
      </c>
      <c r="E117" s="14">
        <f t="shared" ref="E117" si="1702">B117/D117</f>
        <v>0.99997675607828562</v>
      </c>
      <c r="F117" s="14">
        <f t="shared" ref="F117" si="1703">C117/D117</f>
        <v>2.3243921714471671E-5</v>
      </c>
      <c r="G117" s="1">
        <f t="shared" ref="G117" si="1704">SUM(E117:F117)</f>
        <v>1</v>
      </c>
      <c r="H117" s="15">
        <v>2883.09</v>
      </c>
      <c r="I117" s="2">
        <f t="shared" ref="I117" si="1705">H117/H116-1</f>
        <v>-1.2183715073749823E-2</v>
      </c>
      <c r="J117" s="2">
        <f t="shared" ref="J117" si="1706">D117/D116-1</f>
        <v>-8.549246814655409E-3</v>
      </c>
      <c r="K117" s="9">
        <f t="shared" ref="K117" si="1707">K116*(1+I117)</f>
        <v>103.54104342267352</v>
      </c>
      <c r="L117" s="9">
        <f t="shared" ref="L117" si="1708">L116*(1+J117)</f>
        <v>109.02221602774615</v>
      </c>
      <c r="M117" s="50">
        <f t="shared" ref="M117" si="1709">K117/$K$109-1</f>
        <v>-3.2643488414228927E-2</v>
      </c>
      <c r="N117" s="50">
        <f t="shared" ref="N117" si="1710">L117/$L$109-1</f>
        <v>-1.6526581247292116E-2</v>
      </c>
      <c r="O117" s="22">
        <f t="shared" ref="O117" si="1711">K117/$K$3-1</f>
        <v>3.5410434226735177E-2</v>
      </c>
      <c r="P117" s="34">
        <f t="shared" ref="P117" si="1712">L117/$L$3-1</f>
        <v>9.0222160277461549E-2</v>
      </c>
      <c r="Q117" s="4">
        <v>18929.240000000002</v>
      </c>
      <c r="R117">
        <f t="shared" ref="R117" si="1713">Q117+C117</f>
        <v>18929.68</v>
      </c>
      <c r="S117" s="25">
        <f t="shared" ref="S117" si="1714">R117/R116-1</f>
        <v>-8.549246814655298E-3</v>
      </c>
      <c r="T117" s="26">
        <f t="shared" ref="T117" si="1715">R117/$R$109-1</f>
        <v>-1.6526581247292005E-2</v>
      </c>
      <c r="U117" s="26">
        <f t="shared" ref="U117" si="1716">R117/$R$3-1</f>
        <v>9.0492221830490882E-2</v>
      </c>
      <c r="V117" s="2">
        <f t="shared" si="662"/>
        <v>1.4905046474160466E-2</v>
      </c>
      <c r="W117" s="2">
        <f t="shared" ref="W117" si="1717">U117-AD117</f>
        <v>4.6142281490456183E-2</v>
      </c>
      <c r="X117" s="14">
        <f t="shared" ref="X117" si="1718">MIN(0,(AB117/AB$3-1))</f>
        <v>0</v>
      </c>
      <c r="Y117" s="14">
        <f t="shared" ref="Y117" si="1719">MIN(0,(L117/L$3-1))</f>
        <v>0</v>
      </c>
      <c r="Z117" s="45">
        <v>5802.92</v>
      </c>
      <c r="AA117" s="2">
        <f t="shared" ref="AA117" si="1720">Z117/Z116-1</f>
        <v>-1.2011638775715205E-2</v>
      </c>
      <c r="AB117" s="9">
        <f t="shared" ref="AB117" si="1721">AB116*(1+AA117)</f>
        <v>104.43499403400347</v>
      </c>
      <c r="AC117" s="50">
        <f t="shared" ref="AC117" si="1722">AB117/$AB$109-1</f>
        <v>-3.1744469120682628E-2</v>
      </c>
      <c r="AD117" s="37">
        <f t="shared" ref="AD117" si="1723">AB117/$AB$3-1</f>
        <v>4.4349940340034699E-2</v>
      </c>
      <c r="AE117" s="14">
        <f t="shared" ref="AE117" si="1724">J117-($AE$1/252)</f>
        <v>-8.5889293543379482E-3</v>
      </c>
      <c r="AF117">
        <f t="shared" ref="AF117" si="1725">AF116*(1+AE117)</f>
        <v>108.53479320825232</v>
      </c>
      <c r="AG117" s="14">
        <f t="shared" ref="AG117" si="1726">AF117/$AF$109-1</f>
        <v>-1.6839422646522162E-2</v>
      </c>
      <c r="AH117" s="14">
        <f t="shared" ref="AH117" si="1727">AF117/$AF$3-1</f>
        <v>8.5347932082523226E-2</v>
      </c>
      <c r="AI117" s="14">
        <f t="shared" ref="AI117" si="1728">AH117-AD117</f>
        <v>4.0997991742488527E-2</v>
      </c>
      <c r="AJ117" s="27">
        <v>30.368200000000002</v>
      </c>
      <c r="AK117" s="2">
        <f t="shared" ref="AK117" si="1729">AJ117/AJ116-1</f>
        <v>-9.1165376734230197E-3</v>
      </c>
      <c r="AL117" s="9">
        <f t="shared" ref="AL117" si="1730">AL116*(1+AK117)</f>
        <v>100.50636765601415</v>
      </c>
      <c r="AM117" s="2">
        <f t="shared" ref="AM117" si="1731">AL117/$AL$109-1</f>
        <v>-2.0781808742869834E-2</v>
      </c>
      <c r="AN117" s="2">
        <f t="shared" ref="AN117" si="1732">AL117/$AL$27-1</f>
        <v>5.0636765601415057E-3</v>
      </c>
      <c r="AO117" s="1">
        <f>MIN(0,(AF117/MAX($AF$3:AF116)-1))</f>
        <v>-3.9964140362923617E-2</v>
      </c>
      <c r="AP117" s="1">
        <f>MIN(0,(AB117/MAX($AB$3:AB116)-1))</f>
        <v>-4.617164873385482E-2</v>
      </c>
    </row>
    <row r="118" spans="1:42" x14ac:dyDescent="0.25">
      <c r="A118" s="13">
        <v>43690</v>
      </c>
      <c r="B118">
        <v>19100.8</v>
      </c>
      <c r="C118">
        <v>0.44</v>
      </c>
      <c r="D118">
        <f t="shared" ref="D118:D121" si="1733">B118+C118</f>
        <v>19101.239999999998</v>
      </c>
      <c r="E118" s="14">
        <f t="shared" ref="E118:E121" si="1734">B118/D118</f>
        <v>0.99997696484626131</v>
      </c>
      <c r="F118" s="14">
        <f t="shared" ref="F118:F121" si="1735">C118/D118</f>
        <v>2.303515373871016E-5</v>
      </c>
      <c r="G118" s="1">
        <f t="shared" ref="G118:G119" si="1736">SUM(E118:F118)</f>
        <v>1</v>
      </c>
      <c r="H118" s="15">
        <v>2926.32</v>
      </c>
      <c r="I118" s="2">
        <f t="shared" ref="I118" si="1737">H118/H117-1</f>
        <v>1.499432900117581E-2</v>
      </c>
      <c r="J118" s="2">
        <f t="shared" ref="J118" si="1738">D118/D117-1</f>
        <v>9.0630163848517409E-3</v>
      </c>
      <c r="K118" s="9">
        <f t="shared" ref="K118" si="1739">K117*(1+I118)</f>
        <v>105.09357189287812</v>
      </c>
      <c r="L118" s="9">
        <f t="shared" ref="L118" si="1740">L117*(1+J118)</f>
        <v>110.01028615791846</v>
      </c>
      <c r="M118" s="50">
        <f t="shared" ref="M118" si="1741">K118/$K$109-1</f>
        <v>-1.8138626618082188E-2</v>
      </c>
      <c r="N118" s="50">
        <f t="shared" ref="N118" si="1742">L118/$L$109-1</f>
        <v>-7.6133455390702265E-3</v>
      </c>
      <c r="O118" s="22">
        <f t="shared" ref="O118" si="1743">K118/$K$3-1</f>
        <v>5.0935718928781126E-2</v>
      </c>
      <c r="P118" s="34">
        <f t="shared" ref="P118" si="1744">L118/$L$3-1</f>
        <v>0.10010286157918458</v>
      </c>
      <c r="Q118" s="4">
        <v>19100.8</v>
      </c>
      <c r="R118">
        <f t="shared" ref="R118" si="1745">Q118+C118</f>
        <v>19101.239999999998</v>
      </c>
      <c r="S118" s="25">
        <f t="shared" ref="S118" si="1746">R118/R117-1</f>
        <v>9.0630163848515188E-3</v>
      </c>
      <c r="T118" s="26">
        <f t="shared" ref="T118" si="1747">R118/$R$109-1</f>
        <v>-7.6133455390702265E-3</v>
      </c>
      <c r="U118" s="26">
        <f t="shared" ref="U118" si="1748">R118/$R$3-1</f>
        <v>0.10037537070449387</v>
      </c>
      <c r="V118" s="2">
        <f t="shared" si="662"/>
        <v>9.2198623579192729E-3</v>
      </c>
      <c r="W118" s="2">
        <f t="shared" ref="W118" si="1749">U118-AD118</f>
        <v>4.0324871198510914E-2</v>
      </c>
      <c r="X118" s="14">
        <f t="shared" ref="X118" si="1750">MIN(0,(AB118/AB$3-1))</f>
        <v>0</v>
      </c>
      <c r="Y118" s="14">
        <f t="shared" ref="Y118" si="1751">MIN(0,(L118/L$3-1))</f>
        <v>0</v>
      </c>
      <c r="Z118" s="45">
        <v>5890.16</v>
      </c>
      <c r="AA118" s="2">
        <f t="shared" ref="AA118" si="1752">Z118/Z117-1</f>
        <v>1.5033810564336614E-2</v>
      </c>
      <c r="AB118" s="9">
        <f t="shared" ref="AB118" si="1753">AB117*(1+AA118)</f>
        <v>106.00504995059831</v>
      </c>
      <c r="AC118" s="50">
        <f t="shared" ref="AC118" si="1754">AB118/$AB$109-1</f>
        <v>-1.7187898891571685E-2</v>
      </c>
      <c r="AD118" s="37">
        <f t="shared" ref="AD118" si="1755">AB118/$AB$3-1</f>
        <v>6.0050499505982957E-2</v>
      </c>
      <c r="AE118" s="14">
        <f t="shared" ref="AE118" si="1756">J118-($AE$1/252)</f>
        <v>9.0233338451692017E-3</v>
      </c>
      <c r="AF118">
        <f t="shared" ref="AF118" si="1757">AF117*(1+AE118)</f>
        <v>109.5141388811868</v>
      </c>
      <c r="AG118" s="14">
        <f t="shared" ref="AG118" si="1758">AF118/$AF$109-1</f>
        <v>-7.9680365336524117E-3</v>
      </c>
      <c r="AH118" s="14">
        <f t="shared" ref="AH118" si="1759">AF118/$AF$3-1</f>
        <v>9.5141388811867955E-2</v>
      </c>
      <c r="AI118" s="14">
        <f t="shared" ref="AI118" si="1760">AH118-AD118</f>
        <v>3.5090889305884998E-2</v>
      </c>
      <c r="AJ118" s="27">
        <v>30.777899999999999</v>
      </c>
      <c r="AK118" s="2">
        <f t="shared" ref="AK118" si="1761">AJ118/AJ117-1</f>
        <v>1.3491086070297031E-2</v>
      </c>
      <c r="AL118" s="9">
        <f t="shared" ref="AL118" si="1762">AL117*(1+AK118)</f>
        <v>101.86230771267435</v>
      </c>
      <c r="AM118" s="2">
        <f t="shared" ref="AM118" si="1763">AL118/$AL$109-1</f>
        <v>-7.5710918430192953E-3</v>
      </c>
      <c r="AN118" s="2">
        <f t="shared" ref="AN118" si="1764">AL118/$AL$27-1</f>
        <v>1.8623077126743492E-2</v>
      </c>
      <c r="AO118" s="1">
        <f>MIN(0,(AF118/MAX($AF$3:AF117)-1))</f>
        <v>-3.130141629808425E-2</v>
      </c>
      <c r="AP118" s="1">
        <f>MIN(0,(AB118/MAX($AB$3:AB117)-1))</f>
        <v>-3.1831973990026019E-2</v>
      </c>
    </row>
    <row r="119" spans="1:42" x14ac:dyDescent="0.25">
      <c r="A119" s="13">
        <v>43691</v>
      </c>
      <c r="B119">
        <v>18601.07</v>
      </c>
      <c r="C119">
        <v>0.44</v>
      </c>
      <c r="D119">
        <f t="shared" si="1733"/>
        <v>18601.509999999998</v>
      </c>
      <c r="E119" s="14">
        <f t="shared" si="1734"/>
        <v>0.99997634600631891</v>
      </c>
      <c r="F119" s="14">
        <f t="shared" si="1735"/>
        <v>2.3653993681158145E-5</v>
      </c>
      <c r="G119" s="1">
        <f t="shared" si="1736"/>
        <v>1</v>
      </c>
      <c r="H119" s="15">
        <v>2840.6</v>
      </c>
      <c r="I119" s="2">
        <f t="shared" ref="I119" si="1765">H119/H118-1</f>
        <v>-2.9292763607534411E-2</v>
      </c>
      <c r="J119" s="2">
        <f t="shared" ref="J119" si="1766">D119/D118-1</f>
        <v>-2.6162175858740033E-2</v>
      </c>
      <c r="K119" s="9">
        <f t="shared" ref="K119" si="1767">K118*(1+I119)</f>
        <v>102.01509073474861</v>
      </c>
      <c r="L119" s="9">
        <f t="shared" ref="L119" si="1768">L118*(1+J119)</f>
        <v>107.13217770518467</v>
      </c>
      <c r="M119" s="50">
        <f t="shared" ref="M119" si="1769">K119/$K$109-1</f>
        <v>-4.6900059723927856E-2</v>
      </c>
      <c r="N119" s="50">
        <f t="shared" ref="N119" si="1770">L119/$L$109-1</f>
        <v>-3.3576339712943826E-2</v>
      </c>
      <c r="O119" s="22">
        <f t="shared" ref="O119" si="1771">K119/$K$3-1</f>
        <v>2.0150907347486147E-2</v>
      </c>
      <c r="P119" s="34">
        <f t="shared" ref="P119" si="1772">L119/$L$3-1</f>
        <v>7.1321777051846835E-2</v>
      </c>
      <c r="Q119" s="4">
        <v>18601.07</v>
      </c>
      <c r="R119">
        <f t="shared" ref="R119" si="1773">Q119+C119</f>
        <v>18601.509999999998</v>
      </c>
      <c r="S119" s="25">
        <f t="shared" ref="S119" si="1774">R119/R118-1</f>
        <v>-2.6162175858740033E-2</v>
      </c>
      <c r="T119" s="26">
        <f t="shared" ref="T119" si="1775">R119/$R$109-1</f>
        <v>-3.3576339712943715E-2</v>
      </c>
      <c r="U119" s="26">
        <f t="shared" ref="U119" si="1776">R119/$R$3-1</f>
        <v>7.158715674549665E-2</v>
      </c>
      <c r="V119" s="2">
        <f t="shared" si="662"/>
        <v>1.1735900872216876E-2</v>
      </c>
      <c r="W119" s="2">
        <f t="shared" ref="W119" si="1777">U119-AD119</f>
        <v>4.2286285152098646E-2</v>
      </c>
      <c r="X119" s="14">
        <f t="shared" ref="X119" si="1778">MIN(0,(AB119/AB$3-1))</f>
        <v>0</v>
      </c>
      <c r="Y119" s="14">
        <f t="shared" ref="Y119:Y124" si="1779">MIN(0,(L119/L$3-1))</f>
        <v>0</v>
      </c>
      <c r="Z119" s="45">
        <v>5719.3</v>
      </c>
      <c r="AA119" s="2">
        <f t="shared" ref="AA119" si="1780">Z119/Z118-1</f>
        <v>-2.9007700979260309E-2</v>
      </c>
      <c r="AB119" s="9">
        <f t="shared" ref="AB119" si="1781">AB118*(1+AA119)</f>
        <v>102.93008715933979</v>
      </c>
      <c r="AC119" s="50">
        <f t="shared" ref="AC119" si="1782">AB119/$AB$109-1</f>
        <v>-4.5697018439323611E-2</v>
      </c>
      <c r="AD119" s="37">
        <f t="shared" ref="AD119" si="1783">AB119/$AB$3-1</f>
        <v>2.9300871593398004E-2</v>
      </c>
      <c r="AE119" s="14">
        <f t="shared" ref="AE119" si="1784">J119-($AE$1/252)</f>
        <v>-2.6201858398422574E-2</v>
      </c>
      <c r="AF119">
        <f t="shared" ref="AF119" si="1785">AF118*(1+AE119)</f>
        <v>106.64466492159676</v>
      </c>
      <c r="AG119" s="14">
        <f t="shared" ref="AG119" si="1786">AF119/$AF$109-1</f>
        <v>-3.3961117567106736E-2</v>
      </c>
      <c r="AH119" s="14">
        <f t="shared" ref="AH119" si="1787">AF119/$AF$3-1</f>
        <v>6.6446649215967657E-2</v>
      </c>
      <c r="AI119" s="14">
        <f t="shared" ref="AI119" si="1788">AH119-AD119</f>
        <v>3.7145777622569653E-2</v>
      </c>
      <c r="AJ119" s="27">
        <v>30.014800000000001</v>
      </c>
      <c r="AK119" s="2">
        <f t="shared" ref="AK119" si="1789">AJ119/AJ118-1</f>
        <v>-2.47937643568924E-2</v>
      </c>
      <c r="AL119" s="9">
        <f t="shared" ref="AL119" si="1790">AL118*(1+AK119)</f>
        <v>99.336757658397033</v>
      </c>
      <c r="AM119" s="2">
        <f t="shared" ref="AM119" si="1791">AL119/$AL$109-1</f>
        <v>-3.2177140332831589E-2</v>
      </c>
      <c r="AN119" s="2">
        <f t="shared" ref="AN119" si="1792">AL119/$AL$27-1</f>
        <v>-6.6324234160296536E-3</v>
      </c>
      <c r="AO119" s="1">
        <f>MIN(0,(AF119/MAX($AF$3:AF118)-1))</f>
        <v>-5.6683119418994288E-2</v>
      </c>
      <c r="AP119" s="1">
        <f>MIN(0,(AB119/MAX($AB$3:AB118)-1))</f>
        <v>-5.9916302586204173E-2</v>
      </c>
    </row>
    <row r="120" spans="1:42" x14ac:dyDescent="0.25">
      <c r="A120" s="13">
        <v>43692</v>
      </c>
      <c r="B120">
        <v>18670.93</v>
      </c>
      <c r="C120">
        <v>0.44</v>
      </c>
      <c r="D120">
        <f t="shared" si="1733"/>
        <v>18671.37</v>
      </c>
      <c r="E120" s="14">
        <f t="shared" si="1734"/>
        <v>0.99997643450909068</v>
      </c>
      <c r="F120" s="14">
        <f t="shared" si="1735"/>
        <v>2.3565490909344092E-5</v>
      </c>
      <c r="G120" s="1">
        <f t="shared" ref="G120" si="1793">SUM(E120:F120)</f>
        <v>1</v>
      </c>
      <c r="H120" s="15">
        <v>2847.6</v>
      </c>
      <c r="I120" s="2">
        <f t="shared" ref="I120" si="1794">H120/H119-1</f>
        <v>2.464268112370549E-3</v>
      </c>
      <c r="J120" s="2">
        <f t="shared" ref="J120" si="1795">D120/D119-1</f>
        <v>3.7556090876493808E-3</v>
      </c>
      <c r="K120" s="9">
        <f t="shared" ref="K120" si="1796">K119*(1+I120)</f>
        <v>102.26648326982684</v>
      </c>
      <c r="L120" s="9">
        <f t="shared" ref="L120" si="1797">L119*(1+J120)</f>
        <v>107.53452428535394</v>
      </c>
      <c r="M120" s="50">
        <f t="shared" ref="M120" si="1798">K120/$K$109-1</f>
        <v>-4.4551365933203302E-2</v>
      </c>
      <c r="N120" s="50">
        <f t="shared" ref="N120" si="1799">L120/$L$109-1</f>
        <v>-2.9946830231850297E-2</v>
      </c>
      <c r="O120" s="22">
        <f t="shared" ref="O120" si="1800">K120/$K$3-1</f>
        <v>2.2664832698268356E-2</v>
      </c>
      <c r="P120" s="34">
        <f t="shared" ref="P120" si="1801">L120/$L$3-1</f>
        <v>7.5345242853539496E-2</v>
      </c>
      <c r="Q120" s="4">
        <v>18670.93</v>
      </c>
      <c r="R120">
        <f t="shared" ref="R120" si="1802">Q120+C120</f>
        <v>18671.37</v>
      </c>
      <c r="S120" s="25">
        <f t="shared" ref="S120" si="1803">R120/R119-1</f>
        <v>3.7556090876493808E-3</v>
      </c>
      <c r="T120" s="26">
        <f t="shared" ref="T120" si="1804">R120/$R$109-1</f>
        <v>-2.9946830231850297E-2</v>
      </c>
      <c r="U120" s="26">
        <f t="shared" ref="U120" si="1805">R120/$R$3-1</f>
        <v>7.5611619209578373E-2</v>
      </c>
      <c r="V120" s="2">
        <f t="shared" si="662"/>
        <v>1.2791078570316139E-2</v>
      </c>
      <c r="W120" s="2">
        <f t="shared" ref="W120" si="1806">U120-AD120</f>
        <v>4.3577007431279791E-2</v>
      </c>
      <c r="X120" s="14">
        <f t="shared" ref="X120" si="1807">MIN(0,(AB120/AB$3-1))</f>
        <v>0</v>
      </c>
      <c r="Y120" s="14">
        <f t="shared" si="1779"/>
        <v>0</v>
      </c>
      <c r="Z120" s="45">
        <v>5734.49</v>
      </c>
      <c r="AA120" s="2">
        <f t="shared" ref="AA120" si="1808">Z120/Z119-1</f>
        <v>2.6559194306994272E-3</v>
      </c>
      <c r="AB120" s="9">
        <f t="shared" ref="AB120" si="1809">AB119*(1+AA120)</f>
        <v>103.20346117782987</v>
      </c>
      <c r="AC120" s="50">
        <f t="shared" ref="AC120" si="1810">AB120/$AB$109-1</f>
        <v>-4.3162466607822192E-2</v>
      </c>
      <c r="AD120" s="37">
        <f t="shared" ref="AD120" si="1811">AB120/$AB$3-1</f>
        <v>3.2034611778298583E-2</v>
      </c>
      <c r="AE120" s="14">
        <f t="shared" ref="AE120" si="1812">J120-($AE$1/252)</f>
        <v>3.7159265479668412E-3</v>
      </c>
      <c r="AF120">
        <f t="shared" ref="AF120" si="1813">AF119*(1+AE120)</f>
        <v>107.04094866317796</v>
      </c>
      <c r="AG120" s="14">
        <f t="shared" ref="AG120" si="1814">AF120/$AF$109-1</f>
        <v>-3.0371388037506053E-2</v>
      </c>
      <c r="AH120" s="14">
        <f t="shared" ref="AH120" si="1815">AF120/$AF$3-1</f>
        <v>7.0409486631779483E-2</v>
      </c>
      <c r="AI120" s="14">
        <f t="shared" ref="AI120" si="1816">AH120-AD120</f>
        <v>3.83748748534809E-2</v>
      </c>
      <c r="AJ120" s="27">
        <v>30.055299999999999</v>
      </c>
      <c r="AK120" s="2">
        <f t="shared" ref="AK120" si="1817">AJ120/AJ119-1</f>
        <v>1.3493343283978998E-3</v>
      </c>
      <c r="AL120" s="9">
        <f t="shared" ref="AL120" si="1818">AL119*(1+AK120)</f>
        <v>99.470796155577247</v>
      </c>
      <c r="AM120" s="2">
        <f t="shared" ref="AM120" si="1819">AL120/$AL$109-1</f>
        <v>-3.0871223724474484E-2</v>
      </c>
      <c r="AN120" s="2">
        <f t="shared" ref="AN120" si="1820">AL120/$AL$27-1</f>
        <v>-5.2920384442275425E-3</v>
      </c>
      <c r="AO120" s="1">
        <f>MIN(0,(AF120/MAX($AF$3:AF119)-1))</f>
        <v>-5.3177823179297978E-2</v>
      </c>
      <c r="AP120" s="1">
        <f>MIN(0,(AB120/MAX($AB$3:AB119)-1))</f>
        <v>-5.7419516027759077E-2</v>
      </c>
    </row>
    <row r="121" spans="1:42" x14ac:dyDescent="0.25">
      <c r="A121" s="13">
        <v>43693</v>
      </c>
      <c r="B121">
        <v>18889.890000000003</v>
      </c>
      <c r="C121">
        <v>0.44</v>
      </c>
      <c r="D121">
        <f t="shared" si="1733"/>
        <v>18890.330000000002</v>
      </c>
      <c r="E121" s="14">
        <f t="shared" si="1734"/>
        <v>0.99997670765942159</v>
      </c>
      <c r="F121" s="14">
        <f t="shared" si="1735"/>
        <v>2.329234057848645E-5</v>
      </c>
      <c r="G121" s="1">
        <f t="shared" ref="G121" si="1821">SUM(E121:F121)</f>
        <v>1</v>
      </c>
      <c r="H121" s="15">
        <v>2888.68</v>
      </c>
      <c r="I121" s="2">
        <f t="shared" ref="I121" si="1822">H121/H120-1</f>
        <v>1.4426183452732166E-2</v>
      </c>
      <c r="J121" s="2">
        <f t="shared" ref="J121" si="1823">D121/D120-1</f>
        <v>1.1727045203431929E-2</v>
      </c>
      <c r="K121" s="9">
        <f t="shared" ref="K121" si="1824">K120*(1+I121)</f>
        <v>103.74179831854312</v>
      </c>
      <c r="L121" s="9">
        <f t="shared" ref="L121" si="1825">L120*(1+J121)</f>
        <v>108.79558651257783</v>
      </c>
      <c r="M121" s="50">
        <f t="shared" ref="M121" si="1826">K121/$K$109-1</f>
        <v>-3.0767888658493336E-2</v>
      </c>
      <c r="N121" s="50">
        <f t="shared" ref="N121" si="1827">L121/$L$109-1</f>
        <v>-1.8570972860246782E-2</v>
      </c>
      <c r="O121" s="22">
        <f t="shared" ref="O121" si="1828">K121/$K$3-1</f>
        <v>3.7417983185431103E-2</v>
      </c>
      <c r="P121" s="34">
        <f t="shared" ref="P121" si="1829">L121/$L$3-1</f>
        <v>8.7955865125778354E-2</v>
      </c>
      <c r="Q121" s="4">
        <v>18889.89</v>
      </c>
      <c r="R121">
        <f t="shared" ref="R121" si="1830">Q121+C121</f>
        <v>18890.329999999998</v>
      </c>
      <c r="S121" s="25">
        <f t="shared" ref="S121" si="1831">R121/R120-1</f>
        <v>1.1727045203431707E-2</v>
      </c>
      <c r="T121" s="26">
        <f t="shared" ref="T121" si="1832">R121/$R$109-1</f>
        <v>-1.8570972860247004E-2</v>
      </c>
      <c r="U121" s="26">
        <f t="shared" ref="U121" si="1833">R121/$R$3-1</f>
        <v>8.8225365289385627E-2</v>
      </c>
      <c r="V121" s="2">
        <f t="shared" si="662"/>
        <v>1.0160919092522591E-2</v>
      </c>
      <c r="W121" s="2">
        <f t="shared" ref="W121" si="1834">U121-AD121</f>
        <v>4.1130886580704518E-2</v>
      </c>
      <c r="X121" s="14">
        <f t="shared" ref="X121" si="1835">MIN(0,(AB121/AB$3-1))</f>
        <v>0</v>
      </c>
      <c r="Y121" s="14">
        <f t="shared" si="1779"/>
        <v>0</v>
      </c>
      <c r="Z121" s="45">
        <v>5818.17</v>
      </c>
      <c r="AA121" s="2">
        <f t="shared" ref="AA121" si="1836">Z121/Z120-1</f>
        <v>1.4592404904359535E-2</v>
      </c>
      <c r="AB121" s="9">
        <f t="shared" ref="AB121" si="1837">AB120*(1+AA121)</f>
        <v>104.7094478708681</v>
      </c>
      <c r="AC121" s="50">
        <f t="shared" ref="AC121" si="1838">AB121/$AB$109-1</f>
        <v>-2.9199905892874911E-2</v>
      </c>
      <c r="AD121" s="37">
        <f t="shared" ref="AD121" si="1839">AB121/$AB$3-1</f>
        <v>4.7094478708681109E-2</v>
      </c>
      <c r="AE121" s="14">
        <f t="shared" ref="AE121" si="1840">J121-($AE$1/252)</f>
        <v>1.168736266374939E-2</v>
      </c>
      <c r="AF121">
        <f t="shared" ref="AF121" si="1841">AF120*(1+AE121)</f>
        <v>108.2919750500763</v>
      </c>
      <c r="AG121" s="14">
        <f t="shared" ref="AG121" si="1842">AF121/$AF$109-1</f>
        <v>-1.903898680035232E-2</v>
      </c>
      <c r="AH121" s="14">
        <f t="shared" ref="AH121" si="1843">AF121/$AF$3-1</f>
        <v>8.2919750500763056E-2</v>
      </c>
      <c r="AI121" s="14">
        <f t="shared" ref="AI121" si="1844">AH121-AD121</f>
        <v>3.5825271792081947E-2</v>
      </c>
      <c r="AJ121" s="27">
        <v>30.499600000000001</v>
      </c>
      <c r="AK121" s="2">
        <f t="shared" ref="AK121" si="1845">AJ121/AJ120-1</f>
        <v>1.4782750463312677E-2</v>
      </c>
      <c r="AL121" s="9">
        <f t="shared" ref="AL121" si="1846">AL120*(1+AK121)</f>
        <v>100.94124811353218</v>
      </c>
      <c r="AM121" s="2">
        <f t="shared" ref="AM121" si="1847">AL121/$AL$109-1</f>
        <v>-1.6544834857977864E-2</v>
      </c>
      <c r="AN121" s="2">
        <f t="shared" ref="AN121" si="1848">AL121/$AL$27-1</f>
        <v>9.4124811353217819E-3</v>
      </c>
      <c r="AO121" s="1">
        <f>MIN(0,(AF121/MAX($AF$3:AF120)-1))</f>
        <v>-4.2111969020713791E-2</v>
      </c>
      <c r="AP121" s="1">
        <f>MIN(0,(AB121/MAX($AB$3:AB120)-1))</f>
        <v>-4.3664999950689065E-2</v>
      </c>
    </row>
    <row r="122" spans="1:42" x14ac:dyDescent="0.25">
      <c r="A122" s="13">
        <v>43696</v>
      </c>
      <c r="B122">
        <v>19102.890000000003</v>
      </c>
      <c r="C122">
        <v>0.44</v>
      </c>
      <c r="D122">
        <f t="shared" ref="D122" si="1849">B122+C122</f>
        <v>19103.330000000002</v>
      </c>
      <c r="E122" s="14">
        <f t="shared" ref="E122" si="1850">B122/D122</f>
        <v>0.99997696736642261</v>
      </c>
      <c r="F122" s="14">
        <f t="shared" ref="F122" si="1851">C122/D122</f>
        <v>2.3032633577496696E-5</v>
      </c>
      <c r="G122" s="1">
        <f t="shared" ref="G122" si="1852">SUM(E122:F122)</f>
        <v>1</v>
      </c>
      <c r="H122" s="15">
        <v>2923.65</v>
      </c>
      <c r="I122" s="2">
        <f t="shared" ref="I122" si="1853">H122/H121-1</f>
        <v>1.2105875347909967E-2</v>
      </c>
      <c r="J122" s="2">
        <f t="shared" ref="J122" si="1854">D122/D121-1</f>
        <v>1.1275610325494512E-2</v>
      </c>
      <c r="K122" s="9">
        <f t="shared" ref="K122" si="1855">K121*(1+I122)</f>
        <v>104.99768359735542</v>
      </c>
      <c r="L122" s="9">
        <f t="shared" ref="L122" si="1856">L121*(1+J122)</f>
        <v>110.02232315122728</v>
      </c>
      <c r="M122" s="50">
        <f t="shared" ref="M122" si="1857">K122/$K$109-1</f>
        <v>-1.9034485535401435E-2</v>
      </c>
      <c r="N122" s="50">
        <f t="shared" ref="N122" si="1858">L122/$L$109-1</f>
        <v>-7.50476158808977E-3</v>
      </c>
      <c r="O122" s="22">
        <f t="shared" ref="O122" si="1859">K122/$K$3-1</f>
        <v>4.9976835973554179E-2</v>
      </c>
      <c r="P122" s="34">
        <f t="shared" ref="P122" si="1860">L122/$L$3-1</f>
        <v>0.10022323151227286</v>
      </c>
      <c r="Q122" s="4">
        <v>19102.89</v>
      </c>
      <c r="R122">
        <f t="shared" ref="R122" si="1861">Q122+C122</f>
        <v>19103.329999999998</v>
      </c>
      <c r="S122" s="25">
        <f t="shared" ref="S122" si="1862">R122/R121-1</f>
        <v>1.1275610325494512E-2</v>
      </c>
      <c r="T122" s="26">
        <f t="shared" ref="T122" si="1863">R122/$R$109-1</f>
        <v>-7.504761588089881E-3</v>
      </c>
      <c r="U122" s="26">
        <f t="shared" ref="U122" si="1864">R122/$R$3-1</f>
        <v>0.10049577045470759</v>
      </c>
      <c r="V122" s="2">
        <f t="shared" si="662"/>
        <v>9.3761528205034139E-3</v>
      </c>
      <c r="W122" s="2">
        <f t="shared" ref="W122" si="1865">U122-AD122</f>
        <v>4.0666633715507272E-2</v>
      </c>
      <c r="X122" s="14">
        <f t="shared" ref="X122" si="1866">MIN(0,(AB122/AB$3-1))</f>
        <v>0</v>
      </c>
      <c r="Y122" s="14">
        <f t="shared" si="1779"/>
        <v>0</v>
      </c>
      <c r="Z122" s="45">
        <v>5888.93</v>
      </c>
      <c r="AA122" s="2">
        <f t="shared" ref="AA122" si="1867">Z122/Z121-1</f>
        <v>1.2161899703858836E-2</v>
      </c>
      <c r="AB122" s="9">
        <f t="shared" ref="AB122" si="1868">AB121*(1+AA122)</f>
        <v>105.98291367392004</v>
      </c>
      <c r="AC122" s="50">
        <f t="shared" ref="AC122" si="1869">AB122/$AB$109-1</f>
        <v>-1.7393132515847398E-2</v>
      </c>
      <c r="AD122" s="37">
        <f t="shared" ref="AD122" si="1870">AB122/$AB$3-1</f>
        <v>5.9829136739200317E-2</v>
      </c>
      <c r="AE122" s="14">
        <f t="shared" ref="AE122" si="1871">J122-($AE$1/252)</f>
        <v>1.1235927785811973E-2</v>
      </c>
      <c r="AF122">
        <f t="shared" ref="AF122" si="1872">AF121*(1+AE122)</f>
        <v>109.50873586152193</v>
      </c>
      <c r="AG122" s="14">
        <f t="shared" ref="AG122" si="1873">AF122/$AF$109-1</f>
        <v>-8.0169796953439842E-3</v>
      </c>
      <c r="AH122" s="14">
        <f t="shared" ref="AH122" si="1874">AF122/$AF$3-1</f>
        <v>9.508735861521922E-2</v>
      </c>
      <c r="AI122" s="14">
        <f t="shared" ref="AI122" si="1875">AH122-AD122</f>
        <v>3.5258221876018903E-2</v>
      </c>
      <c r="AJ122" s="27">
        <v>30.85</v>
      </c>
      <c r="AK122" s="2">
        <f t="shared" ref="AK122" si="1876">AJ122/AJ121-1</f>
        <v>1.1488675261315029E-2</v>
      </c>
      <c r="AL122" s="9">
        <f t="shared" ref="AL122" si="1877">AL121*(1+AK122)</f>
        <v>102.10092933358038</v>
      </c>
      <c r="AM122" s="2">
        <f t="shared" ref="AM122" si="1878">AL122/$AL$109-1</f>
        <v>-5.2462378315982772E-3</v>
      </c>
      <c r="AN122" s="2">
        <f t="shared" ref="AN122" si="1879">AL122/$AL$27-1</f>
        <v>2.1009293335803925E-2</v>
      </c>
      <c r="AO122" s="1">
        <f>MIN(0,(AF122/MAX($AF$3:AF121)-1))</f>
        <v>-3.1349208277736795E-2</v>
      </c>
      <c r="AP122" s="1">
        <f>MIN(0,(AB122/MAX($AB$3:AB121)-1))</f>
        <v>-3.203414959679951E-2</v>
      </c>
    </row>
    <row r="123" spans="1:42" x14ac:dyDescent="0.25">
      <c r="A123" s="13">
        <v>43697</v>
      </c>
      <c r="B123">
        <v>18966.699999999997</v>
      </c>
      <c r="C123">
        <v>0.44</v>
      </c>
      <c r="D123">
        <f t="shared" ref="D123:D124" si="1880">B123+C123</f>
        <v>18967.139999999996</v>
      </c>
      <c r="E123" s="14">
        <f t="shared" ref="E123:E124" si="1881">B123/D123</f>
        <v>0.99997680198490657</v>
      </c>
      <c r="F123" s="14">
        <f t="shared" ref="F123:F124" si="1882">C123/D123</f>
        <v>2.3198015093472188E-5</v>
      </c>
      <c r="G123" s="1">
        <f t="shared" ref="G123:G124" si="1883">SUM(E123:F123)</f>
        <v>1</v>
      </c>
      <c r="H123" s="15">
        <v>2900.51</v>
      </c>
      <c r="I123" s="2">
        <f t="shared" ref="I123" si="1884">H123/H122-1</f>
        <v>-7.9147640791475959E-3</v>
      </c>
      <c r="J123" s="2">
        <f t="shared" ref="J123" si="1885">D123/D122-1</f>
        <v>-7.1291235611804504E-3</v>
      </c>
      <c r="K123" s="9">
        <f t="shared" ref="K123" si="1886">K122*(1+I123)</f>
        <v>104.16665170282536</v>
      </c>
      <c r="L123" s="9">
        <f t="shared" ref="L123" si="1887">L122*(1+J123)</f>
        <v>109.23796041499406</v>
      </c>
      <c r="M123" s="50">
        <f t="shared" ref="M123" si="1888">K123/$K$109-1</f>
        <v>-2.6798596152168397E-2</v>
      </c>
      <c r="N123" s="50">
        <f t="shared" ref="N123" si="1889">L123/$L$109-1</f>
        <v>-1.4580382776611445E-2</v>
      </c>
      <c r="O123" s="22">
        <f t="shared" ref="O123" si="1890">K123/$K$3-1</f>
        <v>4.1666517028253525E-2</v>
      </c>
      <c r="P123" s="34">
        <f t="shared" ref="P123" si="1891">L123/$L$3-1</f>
        <v>9.2379604149940731E-2</v>
      </c>
      <c r="Q123" s="4">
        <v>18966.7</v>
      </c>
      <c r="R123">
        <f t="shared" ref="R123" si="1892">Q123+C123</f>
        <v>18967.14</v>
      </c>
      <c r="S123" s="25">
        <f t="shared" ref="S123" si="1893">R123/R122-1</f>
        <v>-7.1291235611801174E-3</v>
      </c>
      <c r="T123" s="26">
        <f t="shared" ref="T123" si="1894">R123/$R$109-1</f>
        <v>-1.4580382776611223E-2</v>
      </c>
      <c r="U123" s="26">
        <f t="shared" ref="U123" si="1895">R123/$R$3-1</f>
        <v>9.2650200128580051E-2</v>
      </c>
      <c r="V123" s="2">
        <f t="shared" si="662"/>
        <v>9.9685883501566819E-3</v>
      </c>
      <c r="W123" s="2">
        <f t="shared" ref="W123" si="1896">U123-AD123</f>
        <v>4.1130265781537334E-2</v>
      </c>
      <c r="X123" s="14">
        <f t="shared" ref="X123" si="1897">MIN(0,(AB123/AB$3-1))</f>
        <v>0</v>
      </c>
      <c r="Y123" s="14">
        <f t="shared" si="1779"/>
        <v>0</v>
      </c>
      <c r="Z123" s="45">
        <v>5842.76</v>
      </c>
      <c r="AA123" s="2">
        <f t="shared" ref="AA123" si="1898">Z123/Z122-1</f>
        <v>-7.8401339462347286E-3</v>
      </c>
      <c r="AB123" s="9">
        <f t="shared" ref="AB123" si="1899">AB122*(1+AA123)</f>
        <v>105.15199343470427</v>
      </c>
      <c r="AC123" s="50">
        <f t="shared" ref="AC123" si="1900">AB123/$AB$109-1</f>
        <v>-2.5096901973413299E-2</v>
      </c>
      <c r="AD123" s="37">
        <f t="shared" ref="AD123" si="1901">AB123/$AB$3-1</f>
        <v>5.1519934347042717E-2</v>
      </c>
      <c r="AE123" s="14">
        <f t="shared" ref="AE123" si="1902">J123-($AE$1/252)</f>
        <v>-7.1688061008629905E-3</v>
      </c>
      <c r="AF123">
        <f t="shared" ref="AF123" si="1903">AF122*(1+AE123)</f>
        <v>108.72368896778005</v>
      </c>
      <c r="AG123" s="14">
        <f t="shared" ref="AG123" si="1904">AF123/$AF$109-1</f>
        <v>-1.5128313623256617E-2</v>
      </c>
      <c r="AH123" s="14">
        <f t="shared" ref="AH123" si="1905">AF123/$AF$3-1</f>
        <v>8.7236889677800411E-2</v>
      </c>
      <c r="AI123" s="14">
        <f t="shared" ref="AI123" si="1906">AH123-AD123</f>
        <v>3.5716955330757694E-2</v>
      </c>
      <c r="AJ123" s="27">
        <v>30.633800000000001</v>
      </c>
      <c r="AK123" s="2">
        <f t="shared" ref="AK123" si="1907">AJ123/AJ122-1</f>
        <v>-7.0081037277147651E-3</v>
      </c>
      <c r="AL123" s="9">
        <f t="shared" ref="AL123" si="1908">AL122*(1+AK123)</f>
        <v>101.38539543011457</v>
      </c>
      <c r="AM123" s="2">
        <f t="shared" ref="AM123" si="1909">AL123/$AL$109-1</f>
        <v>-1.2217575380408907E-2</v>
      </c>
      <c r="AN123" s="2">
        <f t="shared" ref="AN123" si="1910">AL123/$AL$27-1</f>
        <v>1.3853954301145777E-2</v>
      </c>
      <c r="AO123" s="1">
        <f>MIN(0,(AF123/MAX($AF$3:AF122)-1))</f>
        <v>-3.8293277983041163E-2</v>
      </c>
      <c r="AP123" s="1">
        <f>MIN(0,(AB123/MAX($AB$3:AB122)-1))</f>
        <v>-3.9623131519341603E-2</v>
      </c>
    </row>
    <row r="124" spans="1:42" x14ac:dyDescent="0.25">
      <c r="A124" s="13">
        <v>43698</v>
      </c>
      <c r="B124">
        <v>19090.79</v>
      </c>
      <c r="C124">
        <v>0.44</v>
      </c>
      <c r="D124">
        <f t="shared" si="1880"/>
        <v>19091.23</v>
      </c>
      <c r="E124" s="14">
        <f t="shared" si="1881"/>
        <v>0.9999769527683654</v>
      </c>
      <c r="F124" s="14">
        <f t="shared" si="1882"/>
        <v>2.3047231634630142E-5</v>
      </c>
      <c r="G124" s="1">
        <f t="shared" si="1883"/>
        <v>1</v>
      </c>
      <c r="H124" s="15">
        <v>2924.43</v>
      </c>
      <c r="I124" s="2">
        <f t="shared" ref="I124" si="1911">H124/H123-1</f>
        <v>8.2468255582637262E-3</v>
      </c>
      <c r="J124" s="2">
        <f t="shared" ref="J124" si="1912">D124/D123-1</f>
        <v>6.5423674839750756E-3</v>
      </c>
      <c r="K124" s="9">
        <f t="shared" ref="K124" si="1913">K123*(1+I124)</f>
        <v>105.02569590840697</v>
      </c>
      <c r="L124" s="9">
        <f t="shared" ref="L124" si="1914">L123*(1+J124)</f>
        <v>109.95263529522887</v>
      </c>
      <c r="M124" s="50">
        <f t="shared" ref="M124" si="1915">K124/$K$109-1</f>
        <v>-1.8772773941578058E-2</v>
      </c>
      <c r="N124" s="50">
        <f t="shared" ref="N124" si="1916">L124/$L$109-1</f>
        <v>-8.133405514818004E-3</v>
      </c>
      <c r="O124" s="22">
        <f t="shared" ref="O124" si="1917">K124/$K$3-1</f>
        <v>5.0256959084069797E-2</v>
      </c>
      <c r="P124" s="34">
        <f t="shared" ref="P124" si="1918">L124/$L$3-1</f>
        <v>9.9526352952288732E-2</v>
      </c>
      <c r="Q124" s="4">
        <v>19090.79</v>
      </c>
      <c r="R124">
        <f t="shared" ref="R124" si="1919">Q124+C124</f>
        <v>19091.23</v>
      </c>
      <c r="S124" s="25">
        <f t="shared" ref="S124" si="1920">R124/R123-1</f>
        <v>6.5423674839748536E-3</v>
      </c>
      <c r="T124" s="26">
        <f t="shared" ref="T124" si="1921">R124/$R$109-1</f>
        <v>-8.133405514818004E-3</v>
      </c>
      <c r="U124" s="26">
        <f t="shared" ref="U124" si="1922">R124/$R$3-1</f>
        <v>9.9798719269259983E-2</v>
      </c>
      <c r="V124" s="2">
        <f t="shared" si="662"/>
        <v>8.2920332521221329E-3</v>
      </c>
      <c r="W124" s="2">
        <f t="shared" ref="W124" si="1923">U124-AD124</f>
        <v>3.9562850942312711E-2</v>
      </c>
      <c r="X124" s="14">
        <f t="shared" ref="X124" si="1924">MIN(0,(AB124/AB$3-1))</f>
        <v>0</v>
      </c>
      <c r="Y124" s="14">
        <f t="shared" si="1779"/>
        <v>0</v>
      </c>
      <c r="Z124" s="45">
        <v>5891.19</v>
      </c>
      <c r="AA124" s="2">
        <f t="shared" ref="AA124" si="1925">Z124/Z123-1</f>
        <v>8.2888908666451933E-3</v>
      </c>
      <c r="AB124" s="9">
        <f t="shared" ref="AB124" si="1926">AB123*(1+AA124)</f>
        <v>106.02358683269472</v>
      </c>
      <c r="AC124" s="50">
        <f t="shared" ref="AC124" si="1927">AB124/$AB$109-1</f>
        <v>-1.701603658831663E-2</v>
      </c>
      <c r="AD124" s="37">
        <f t="shared" ref="AD124" si="1928">AB124/$AB$3-1</f>
        <v>6.0235868326947273E-2</v>
      </c>
      <c r="AE124" s="14">
        <f t="shared" ref="AE124" si="1929">J124-($AE$1/252)</f>
        <v>6.5026849442925356E-3</v>
      </c>
      <c r="AF124">
        <f t="shared" ref="AF124" si="1930">AF123*(1+AE124)</f>
        <v>109.43068486311878</v>
      </c>
      <c r="AG124" s="14">
        <f t="shared" ref="AG124" si="1931">AF124/$AF$109-1</f>
        <v>-8.7240033361944969E-3</v>
      </c>
      <c r="AH124" s="14">
        <f t="shared" ref="AH124" si="1932">AF124/$AF$3-1</f>
        <v>9.4306848631187767E-2</v>
      </c>
      <c r="AI124" s="14">
        <f t="shared" ref="AI124" si="1933">AH124-AD124</f>
        <v>3.4070980304240495E-2</v>
      </c>
      <c r="AJ124" s="27">
        <v>30.865600000000001</v>
      </c>
      <c r="AK124" s="2">
        <f t="shared" ref="AK124" si="1934">AJ124/AJ123-1</f>
        <v>7.5668052934994012E-3</v>
      </c>
      <c r="AL124" s="9">
        <f t="shared" ref="AL124" si="1935">AL123*(1+AK124)</f>
        <v>102.15255897693869</v>
      </c>
      <c r="AM124" s="2">
        <f t="shared" ref="AM124" si="1936">AL124/$AL$109-1</f>
        <v>-4.74321810097178E-3</v>
      </c>
      <c r="AN124" s="2">
        <f t="shared" ref="AN124" si="1937">AL124/$AL$27-1</f>
        <v>2.1525589769386899E-2</v>
      </c>
      <c r="AO124" s="1">
        <f>MIN(0,(AF124/MAX($AF$3:AF123)-1))</f>
        <v>-3.2039602160956471E-2</v>
      </c>
      <c r="AP124" s="1">
        <f>MIN(0,(AB124/MAX($AB$3:AB123)-1))</f>
        <v>-3.1662672465655017E-2</v>
      </c>
    </row>
    <row r="125" spans="1:42" x14ac:dyDescent="0.25">
      <c r="A125" s="13">
        <v>43699</v>
      </c>
      <c r="B125">
        <v>19052.759999999998</v>
      </c>
      <c r="C125">
        <v>0.44</v>
      </c>
      <c r="D125">
        <f t="shared" ref="D125:D126" si="1938">B125+C125</f>
        <v>19053.199999999997</v>
      </c>
      <c r="E125" s="14">
        <f t="shared" ref="E125:E126" si="1939">B125/D125</f>
        <v>0.99997690676631756</v>
      </c>
      <c r="F125" s="14">
        <f t="shared" ref="F125:F126" si="1940">C125/D125</f>
        <v>2.3093233682531022E-5</v>
      </c>
      <c r="G125" s="1">
        <f t="shared" ref="G125" si="1941">SUM(E125:F125)</f>
        <v>1</v>
      </c>
      <c r="H125" s="15">
        <v>2922.95</v>
      </c>
      <c r="I125" s="2">
        <f t="shared" ref="I125" si="1942">H125/H124-1</f>
        <v>-5.0608152699838094E-4</v>
      </c>
      <c r="J125" s="2">
        <f t="shared" ref="J125" si="1943">D125/D124-1</f>
        <v>-1.9920141342387732E-3</v>
      </c>
      <c r="K125" s="9">
        <f t="shared" ref="K125" si="1944">K124*(1+I125)</f>
        <v>104.97254434384757</v>
      </c>
      <c r="L125" s="9">
        <f t="shared" ref="L125" si="1945">L124*(1+J125)</f>
        <v>109.73360809162398</v>
      </c>
      <c r="M125" s="50">
        <f t="shared" ref="M125" si="1946">K125/$K$109-1</f>
        <v>-1.9269354914474124E-2</v>
      </c>
      <c r="N125" s="50">
        <f t="shared" ref="N125" si="1947">L125/$L$109-1</f>
        <v>-1.010921779031182E-2</v>
      </c>
      <c r="O125" s="22">
        <f t="shared" ref="O125" si="1948">K125/$K$3-1</f>
        <v>4.9725443438475736E-2</v>
      </c>
      <c r="P125" s="34">
        <f t="shared" ref="P125" si="1949">L125/$L$3-1</f>
        <v>9.7336080916239798E-2</v>
      </c>
      <c r="Q125" s="4">
        <v>19052.759999999998</v>
      </c>
      <c r="R125">
        <f t="shared" ref="R125" si="1950">Q125+C125</f>
        <v>19053.199999999997</v>
      </c>
      <c r="S125" s="25">
        <f t="shared" ref="S125" si="1951">R125/R124-1</f>
        <v>-1.9920141342387732E-3</v>
      </c>
      <c r="T125" s="26">
        <f t="shared" ref="T125" si="1952">R125/$R$109-1</f>
        <v>-1.0109217790311709E-2</v>
      </c>
      <c r="U125" s="26">
        <f t="shared" ref="U125" si="1953">R125/$R$3-1</f>
        <v>9.7607904675657942E-2</v>
      </c>
      <c r="V125" s="2">
        <f t="shared" si="662"/>
        <v>6.7485967331502028E-3</v>
      </c>
      <c r="W125" s="2">
        <f t="shared" ref="W125:W127" si="1954">U125-AD125</f>
        <v>3.7879550984748933E-2</v>
      </c>
      <c r="X125" s="14">
        <f t="shared" ref="X125" si="1955">MIN(0,(AB125/AB$3-1))</f>
        <v>0</v>
      </c>
      <c r="Y125" s="14">
        <f t="shared" ref="Y125" si="1956">MIN(0,(L125/L$3-1))</f>
        <v>0</v>
      </c>
      <c r="Z125" s="45">
        <v>5888.37</v>
      </c>
      <c r="AA125" s="2">
        <f t="shared" ref="AA125" si="1957">Z125/Z124-1</f>
        <v>-4.7868087771740786E-4</v>
      </c>
      <c r="AB125" s="9">
        <f t="shared" ref="AB125" si="1958">AB124*(1+AA125)</f>
        <v>105.9728353690909</v>
      </c>
      <c r="AC125" s="50">
        <f t="shared" ref="AC125" si="1959">AB125/$AB$109-1</f>
        <v>-1.7486572214704621E-2</v>
      </c>
      <c r="AD125" s="37">
        <f t="shared" ref="AD125" si="1960">AB125/$AB$3-1</f>
        <v>5.9728353690909008E-2</v>
      </c>
      <c r="AE125" s="14">
        <f t="shared" ref="AE125" si="1961">J125-($AE$1/252)</f>
        <v>-2.0316966739213128E-3</v>
      </c>
      <c r="AF125">
        <f t="shared" ref="AF125" si="1962">AF124*(1+AE125)</f>
        <v>109.20835490465745</v>
      </c>
      <c r="AG125" s="14">
        <f t="shared" ref="AG125" si="1963">AF125/$AF$109-1</f>
        <v>-1.0737975481554418E-2</v>
      </c>
      <c r="AH125" s="14">
        <f t="shared" ref="AH125" si="1964">AF125/$AF$3-1</f>
        <v>9.2083549046574564E-2</v>
      </c>
      <c r="AI125" s="14">
        <f t="shared" ref="AI125" si="1965">AH125-AD125</f>
        <v>3.2355195355665556E-2</v>
      </c>
      <c r="AJ125" s="27">
        <v>30.874700000000001</v>
      </c>
      <c r="AK125" s="2">
        <f t="shared" ref="AK125" si="1966">AJ125/AJ124-1</f>
        <v>2.9482660307911246E-4</v>
      </c>
      <c r="AL125" s="9">
        <f t="shared" ref="AL125" si="1967">AL124*(1+AK125)</f>
        <v>102.18267626889771</v>
      </c>
      <c r="AM125" s="2">
        <f t="shared" ref="AM125" si="1968">AL125/$AL$109-1</f>
        <v>-4.4497899247729622E-3</v>
      </c>
      <c r="AN125" s="2">
        <f t="shared" ref="AN125" si="1969">AL125/$AL$27-1</f>
        <v>2.1826762688976986E-2</v>
      </c>
      <c r="AO125" s="1">
        <f>MIN(0,(AF125/MAX($AF$3:AF124)-1))</f>
        <v>-3.4006204081733604E-2</v>
      </c>
      <c r="AP125" s="1">
        <f>MIN(0,(AB125/MAX($AB$3:AB124)-1))</f>
        <v>-3.2126197027525616E-2</v>
      </c>
    </row>
    <row r="126" spans="1:42" x14ac:dyDescent="0.25">
      <c r="A126" s="20">
        <v>43700</v>
      </c>
      <c r="B126">
        <v>18625.54</v>
      </c>
      <c r="C126">
        <v>0.44</v>
      </c>
      <c r="D126">
        <f t="shared" si="1938"/>
        <v>18625.98</v>
      </c>
      <c r="E126" s="14">
        <f t="shared" si="1939"/>
        <v>0.9999763770819039</v>
      </c>
      <c r="F126" s="14">
        <f t="shared" si="1940"/>
        <v>2.3622918096121654E-5</v>
      </c>
      <c r="G126" s="1">
        <f t="shared" ref="G126" si="1970">SUM(E126:F126)</f>
        <v>1</v>
      </c>
      <c r="H126" s="15">
        <v>2847.11</v>
      </c>
      <c r="I126" s="2">
        <f t="shared" ref="I126" si="1971">H126/H125-1</f>
        <v>-2.5946389777450785E-2</v>
      </c>
      <c r="J126" s="2">
        <f t="shared" ref="J126" si="1972">D126/D125-1</f>
        <v>-2.2422480213297402E-2</v>
      </c>
      <c r="K126" s="9">
        <f t="shared" ref="K126" si="1973">K125*(1+I126)</f>
        <v>102.24888579237137</v>
      </c>
      <c r="L126" s="9">
        <f t="shared" ref="L126" si="1974">L125*(1+J126)</f>
        <v>107.27310843545581</v>
      </c>
      <c r="M126" s="50">
        <f t="shared" ref="M126" si="1975">K126/$K$109-1</f>
        <v>-4.4715774498553906E-2</v>
      </c>
      <c r="N126" s="50">
        <f t="shared" ref="N126" si="1976">L126/$L$109-1</f>
        <v>-3.2305024267733962E-2</v>
      </c>
      <c r="O126" s="22">
        <f t="shared" ref="O126" si="1977">K126/$K$3-1</f>
        <v>2.248885792371369E-2</v>
      </c>
      <c r="P126" s="34">
        <f t="shared" ref="P126" si="1978">L126/$L$3-1</f>
        <v>7.2731084354558106E-2</v>
      </c>
      <c r="Q126" s="4">
        <v>18625.54</v>
      </c>
      <c r="R126">
        <f t="shared" ref="R126" si="1979">Q126+C126</f>
        <v>18625.98</v>
      </c>
      <c r="S126" s="25">
        <f t="shared" ref="S126" si="1980">R126/R125-1</f>
        <v>-2.2422480213297402E-2</v>
      </c>
      <c r="T126" s="26">
        <f t="shared" ref="T126" si="1981">R126/$R$109-1</f>
        <v>-3.2305024267733851E-2</v>
      </c>
      <c r="U126" s="26">
        <f t="shared" ref="U126" si="1982">R126/$R$3-1</f>
        <v>7.2996813151109174E-2</v>
      </c>
      <c r="V126" s="2">
        <f t="shared" si="662"/>
        <v>1.0013309996375508E-2</v>
      </c>
      <c r="W126" s="2">
        <f t="shared" si="1954"/>
        <v>4.0757035881646031E-2</v>
      </c>
      <c r="X126" s="14">
        <f t="shared" ref="X126" si="1983">MIN(0,(AB126/AB$3-1))</f>
        <v>0</v>
      </c>
      <c r="Y126" s="14">
        <f t="shared" ref="Y126" si="1984">MIN(0,(L126/L$3-1))</f>
        <v>0</v>
      </c>
      <c r="Z126" s="45">
        <v>5735.63</v>
      </c>
      <c r="AA126" s="2">
        <f t="shared" ref="AA126" si="1985">Z126/Z125-1</f>
        <v>-2.5939266724067878E-2</v>
      </c>
      <c r="AB126" s="9">
        <f t="shared" ref="AB126" si="1986">AB125*(1+AA126)</f>
        <v>103.22397772694632</v>
      </c>
      <c r="AC126" s="50">
        <f t="shared" ref="AC126" si="1987">AB126/$AB$109-1</f>
        <v>-4.2972250078005647E-2</v>
      </c>
      <c r="AD126" s="37">
        <f t="shared" ref="AD126" si="1988">AB126/$AB$3-1</f>
        <v>3.2239777269463143E-2</v>
      </c>
      <c r="AE126" s="14">
        <f t="shared" ref="AE126" si="1989">J126-($AE$1/252)</f>
        <v>-2.2462162752979943E-2</v>
      </c>
      <c r="AF126">
        <f t="shared" ref="AF126" si="1990">AF125*(1+AE126)</f>
        <v>106.75529906280384</v>
      </c>
      <c r="AG126" s="14">
        <f t="shared" ref="AG126" si="1991">AF126/$AF$109-1</f>
        <v>-3.2958940081630139E-2</v>
      </c>
      <c r="AH126" s="14">
        <f t="shared" ref="AH126" si="1992">AF126/$AF$3-1</f>
        <v>6.7552990628038323E-2</v>
      </c>
      <c r="AI126" s="14">
        <f t="shared" ref="AI126" si="1993">AH126-AD126</f>
        <v>3.531321335857518E-2</v>
      </c>
      <c r="AJ126" s="27">
        <v>29.963899999999999</v>
      </c>
      <c r="AK126" s="2">
        <f t="shared" ref="AK126" si="1994">AJ126/AJ125-1</f>
        <v>-2.9499881780227888E-2</v>
      </c>
      <c r="AL126" s="9">
        <f t="shared" ref="AL126" si="1995">AL125*(1+AK126)</f>
        <v>99.168299398977922</v>
      </c>
      <c r="AM126" s="2">
        <f t="shared" ref="AM126" si="1996">AL126/$AL$109-1</f>
        <v>-3.3818403428273247E-2</v>
      </c>
      <c r="AN126" s="2">
        <f t="shared" ref="AN126" si="1997">AL126/$AL$27-1</f>
        <v>-8.3170060102207843E-3</v>
      </c>
      <c r="AO126" s="1">
        <f>MIN(0,(AF126/MAX($AF$3:AF125)-1))</f>
        <v>-5.5704513944018652E-2</v>
      </c>
      <c r="AP126" s="1">
        <f>MIN(0,(AB126/MAX($AB$3:AB125)-1))</f>
        <v>-5.7232133758066572E-2</v>
      </c>
    </row>
    <row r="127" spans="1:42" x14ac:dyDescent="0.25">
      <c r="A127" s="13">
        <v>43703</v>
      </c>
      <c r="B127">
        <v>18792.989999999998</v>
      </c>
      <c r="C127">
        <v>0.44</v>
      </c>
      <c r="D127">
        <f t="shared" ref="D127:D134" si="1998">B127+C127</f>
        <v>18793.429999999997</v>
      </c>
      <c r="E127" s="14">
        <f t="shared" ref="E127:E134" si="1999">B127/D127</f>
        <v>0.99997658756278129</v>
      </c>
      <c r="F127" s="14">
        <f t="shared" ref="F127:F134" si="2000">C127/D127</f>
        <v>2.341243721875145E-5</v>
      </c>
      <c r="G127" s="1">
        <f t="shared" ref="G127:G134" si="2001">SUM(E127:F127)</f>
        <v>1</v>
      </c>
      <c r="H127" s="15">
        <v>2878.38</v>
      </c>
      <c r="I127" s="2">
        <f t="shared" ref="I127" si="2002">H127/H126-1</f>
        <v>1.0983067039910699E-2</v>
      </c>
      <c r="J127" s="2">
        <f t="shared" ref="J127" si="2003">D127/D126-1</f>
        <v>8.9901309890807468E-3</v>
      </c>
      <c r="K127" s="9">
        <f t="shared" ref="K127" si="2004">K126*(1+I127)</f>
        <v>103.37189215978516</v>
      </c>
      <c r="L127" s="9">
        <f t="shared" ref="L127" si="2005">L126*(1+J127)</f>
        <v>108.23750773189641</v>
      </c>
      <c r="M127" s="50">
        <f t="shared" ref="M127" si="2006">K127/$K$109-1</f>
        <v>-3.422382380770228E-2</v>
      </c>
      <c r="N127" s="50">
        <f t="shared" ref="N127" si="2007">L127/$L$109-1</f>
        <v>-2.3605319678425718E-2</v>
      </c>
      <c r="O127" s="22">
        <f t="shared" ref="O127" si="2008">K127/$K$3-1</f>
        <v>3.3718921597851725E-2</v>
      </c>
      <c r="P127" s="34">
        <f t="shared" ref="P127" si="2009">L127/$L$3-1</f>
        <v>8.2375077318964207E-2</v>
      </c>
      <c r="Q127" s="4">
        <v>18792.989999999998</v>
      </c>
      <c r="R127">
        <f t="shared" ref="R127" si="2010">Q127+C127</f>
        <v>18793.429999999997</v>
      </c>
      <c r="S127" s="25">
        <f t="shared" ref="S127" si="2011">R127/R126-1</f>
        <v>8.9901309890807468E-3</v>
      </c>
      <c r="T127" s="26">
        <f t="shared" ref="T127" si="2012">R127/$R$109-1</f>
        <v>-2.3605319678425607E-2</v>
      </c>
      <c r="U127" s="26">
        <f t="shared" ref="U127" si="2013">R127/$R$3-1</f>
        <v>8.2643195052203744E-2</v>
      </c>
      <c r="V127" s="2">
        <f t="shared" si="662"/>
        <v>8.0383268405688213E-3</v>
      </c>
      <c r="W127" s="2">
        <f t="shared" si="1954"/>
        <v>3.893754634231672E-2</v>
      </c>
      <c r="X127" s="14">
        <f t="shared" ref="X127" si="2014">MIN(0,(AB127/AB$3-1))</f>
        <v>0</v>
      </c>
      <c r="Y127" s="14">
        <f t="shared" ref="Y127" si="2015">MIN(0,(L127/L$3-1))</f>
        <v>0</v>
      </c>
      <c r="Z127" s="45">
        <v>5799.34</v>
      </c>
      <c r="AA127" s="2">
        <f t="shared" ref="AA127" si="2016">Z127/Z126-1</f>
        <v>1.1107759740429657E-2</v>
      </c>
      <c r="AB127" s="9">
        <f t="shared" ref="AB127" si="2017">AB126*(1+AA127)</f>
        <v>104.3705648709887</v>
      </c>
      <c r="AC127" s="50">
        <f t="shared" ref="AC127" si="2018">AB127/$AB$109-1</f>
        <v>-3.2341815766948057E-2</v>
      </c>
      <c r="AD127" s="37">
        <f t="shared" ref="AD127" si="2019">AB127/$AB$3-1</f>
        <v>4.3705648709887024E-2</v>
      </c>
      <c r="AE127" s="14">
        <f t="shared" ref="AE127" si="2020">J127-($AE$1/252)</f>
        <v>8.9504484493982076E-3</v>
      </c>
      <c r="AF127">
        <f t="shared" ref="AF127" si="2021">AF126*(1+AE127)</f>
        <v>107.71080686376557</v>
      </c>
      <c r="AG127" s="14">
        <f t="shared" ref="AG127" si="2022">AF127/$AF$109-1</f>
        <v>-2.4303488926379235E-2</v>
      </c>
      <c r="AH127" s="14">
        <f t="shared" ref="AH127" si="2023">AF127/$AF$3-1</f>
        <v>7.7108068637655736E-2</v>
      </c>
      <c r="AI127" s="14">
        <f t="shared" ref="AI127" si="2024">AH127-AD127</f>
        <v>3.3402419927768712E-2</v>
      </c>
      <c r="AJ127" s="27">
        <v>30.336099999999998</v>
      </c>
      <c r="AK127" s="2">
        <f t="shared" ref="AK127" si="2025">AJ127/AJ126-1</f>
        <v>1.2421614008857329E-2</v>
      </c>
      <c r="AL127" s="9">
        <f t="shared" ref="AL127" si="2026">AL126*(1+AK127)</f>
        <v>100.40012973602683</v>
      </c>
      <c r="AM127" s="2">
        <f t="shared" ref="AM127" si="2027">AL127/$AL$109-1</f>
        <v>-2.1816868573197756E-2</v>
      </c>
      <c r="AN127" s="2">
        <f t="shared" ref="AN127" si="2028">AL127/$AL$27-1</f>
        <v>4.0012973602683299E-3</v>
      </c>
      <c r="AO127" s="1">
        <f>MIN(0,(AF127/MAX($AF$3:AF126)-1))</f>
        <v>-4.725264587507505E-2</v>
      </c>
      <c r="AP127" s="1">
        <f>MIN(0,(AB127/MAX($AB$3:AB126)-1))</f>
        <v>-4.6760094808853681E-2</v>
      </c>
    </row>
    <row r="128" spans="1:42" x14ac:dyDescent="0.25">
      <c r="A128" s="13">
        <v>43704</v>
      </c>
      <c r="B128">
        <v>18708.13</v>
      </c>
      <c r="C128">
        <v>0.44</v>
      </c>
      <c r="D128">
        <f t="shared" si="1998"/>
        <v>18708.57</v>
      </c>
      <c r="E128" s="14">
        <f t="shared" si="1999"/>
        <v>0.99997648136656092</v>
      </c>
      <c r="F128" s="14">
        <f t="shared" si="2000"/>
        <v>2.3518633439113734E-5</v>
      </c>
      <c r="G128" s="1">
        <f t="shared" si="2001"/>
        <v>1</v>
      </c>
      <c r="H128" s="15">
        <v>2869.16</v>
      </c>
      <c r="I128" s="2">
        <f t="shared" ref="I128" si="2029">H128/H127-1</f>
        <v>-3.2031906836484936E-3</v>
      </c>
      <c r="J128" s="2">
        <f t="shared" ref="J128" si="2030">D128/D127-1</f>
        <v>-4.5154077781436319E-3</v>
      </c>
      <c r="K128" s="9">
        <f t="shared" ref="K128" si="2031">K127*(1+I128)</f>
        <v>103.04077227786782</v>
      </c>
      <c r="L128" s="9">
        <f t="shared" ref="L128" si="2032">L127*(1+J128)</f>
        <v>107.74877124759693</v>
      </c>
      <c r="M128" s="50">
        <f t="shared" ref="M128" si="2033">K128/$K$109-1</f>
        <v>-3.7317389057771155E-2</v>
      </c>
      <c r="N128" s="50">
        <f t="shared" ref="N128" si="2034">L128/$L$109-1</f>
        <v>-2.8014139812487682E-2</v>
      </c>
      <c r="O128" s="22">
        <f t="shared" ref="O128" si="2035">K128/$K$3-1</f>
        <v>3.0407722778678092E-2</v>
      </c>
      <c r="P128" s="34">
        <f t="shared" ref="P128" si="2036">L128/$L$3-1</f>
        <v>7.7487712475969417E-2</v>
      </c>
      <c r="Q128" s="4">
        <v>18708.13</v>
      </c>
      <c r="R128">
        <f t="shared" ref="R128" si="2037">Q128+C128</f>
        <v>18708.57</v>
      </c>
      <c r="S128" s="25">
        <f t="shared" ref="S128" si="2038">R128/R127-1</f>
        <v>-4.5154077781436319E-3</v>
      </c>
      <c r="T128" s="26">
        <f t="shared" ref="T128" si="2039">R128/$R$109-1</f>
        <v>-2.8014139812487571E-2</v>
      </c>
      <c r="U128" s="26">
        <f t="shared" ref="U128" si="2040">R128/$R$3-1</f>
        <v>7.7754619548310755E-2</v>
      </c>
      <c r="V128" s="2">
        <f t="shared" si="662"/>
        <v>6.6891311344854376E-3</v>
      </c>
      <c r="W128" s="2">
        <f t="shared" ref="W128" si="2041">U128-AD128</f>
        <v>3.7387409313072384E-2</v>
      </c>
      <c r="X128" s="14">
        <f t="shared" ref="X128" si="2042">MIN(0,(AB128/AB$3-1))</f>
        <v>0</v>
      </c>
      <c r="Y128" s="14">
        <f t="shared" ref="Y128" si="2043">MIN(0,(L128/L$3-1))</f>
        <v>0</v>
      </c>
      <c r="Z128" s="45">
        <v>5780.79</v>
      </c>
      <c r="AA128" s="2">
        <f t="shared" ref="AA128" si="2044">Z128/Z127-1</f>
        <v>-3.1986398452238385E-3</v>
      </c>
      <c r="AB128" s="9">
        <f t="shared" ref="AB128" si="2045">AB127*(1+AA128)</f>
        <v>104.03672102352384</v>
      </c>
      <c r="AC128" s="50">
        <f t="shared" ref="AC128" si="2046">AB128/$AB$109-1</f>
        <v>-3.5437005791592924E-2</v>
      </c>
      <c r="AD128" s="37">
        <f t="shared" ref="AD128" si="2047">AB128/$AB$3-1</f>
        <v>4.0367210235238371E-2</v>
      </c>
      <c r="AE128" s="14">
        <f t="shared" ref="AE128" si="2048">J128-($AE$1/252)</f>
        <v>-4.555090317826172E-3</v>
      </c>
      <c r="AF128">
        <f t="shared" ref="AF128" si="2049">AF127*(1+AE128)</f>
        <v>107.22017441029519</v>
      </c>
      <c r="AG128" s="14">
        <f t="shared" ref="AG128" si="2050">AF128/$AF$109-1</f>
        <v>-2.8747874657107486E-2</v>
      </c>
      <c r="AH128" s="14">
        <f t="shared" ref="AH128" si="2051">AF128/$AF$3-1</f>
        <v>7.2201744102951881E-2</v>
      </c>
      <c r="AI128" s="14">
        <f t="shared" ref="AI128" si="2052">AH128-AD128</f>
        <v>3.183453386771351E-2</v>
      </c>
      <c r="AJ128" s="27">
        <v>30.311800000000002</v>
      </c>
      <c r="AK128" s="2">
        <f t="shared" ref="AK128" si="2053">AJ128/AJ127-1</f>
        <v>-8.0102584050012471E-4</v>
      </c>
      <c r="AL128" s="9">
        <f t="shared" ref="AL128" si="2054">AL127*(1+AK128)</f>
        <v>100.31970663771871</v>
      </c>
      <c r="AM128" s="2">
        <f t="shared" ref="AM128" si="2055">AL128/$AL$109-1</f>
        <v>-2.2600418538211819E-2</v>
      </c>
      <c r="AN128" s="2">
        <f t="shared" ref="AN128" si="2056">AL128/$AL$27-1</f>
        <v>3.1970663771871966E-3</v>
      </c>
      <c r="AO128" s="1">
        <f>MIN(0,(AF128/MAX($AF$3:AF127)-1))</f>
        <v>-5.1592496123183951E-2</v>
      </c>
      <c r="AP128" s="1">
        <f>MIN(0,(AB128/MAX($AB$3:AB127)-1))</f>
        <v>-4.980916595165541E-2</v>
      </c>
    </row>
    <row r="129" spans="1:42" x14ac:dyDescent="0.25">
      <c r="A129" s="13">
        <v>43705</v>
      </c>
      <c r="B129">
        <v>18843.509999999998</v>
      </c>
      <c r="C129">
        <v>0.44</v>
      </c>
      <c r="D129">
        <f t="shared" si="1998"/>
        <v>18843.949999999997</v>
      </c>
      <c r="E129" s="14">
        <f t="shared" si="1999"/>
        <v>0.99997665033074279</v>
      </c>
      <c r="F129" s="14">
        <f t="shared" si="2000"/>
        <v>2.3349669257241717E-5</v>
      </c>
      <c r="G129" s="1">
        <f t="shared" si="2001"/>
        <v>1</v>
      </c>
      <c r="H129" s="15">
        <v>2887.94</v>
      </c>
      <c r="I129" s="2">
        <f t="shared" ref="I129" si="2057">H129/H128-1</f>
        <v>6.545469754213773E-3</v>
      </c>
      <c r="J129" s="2">
        <f t="shared" ref="J129" si="2058">D129/D128-1</f>
        <v>7.2362558976981628E-3</v>
      </c>
      <c r="K129" s="9">
        <f t="shared" ref="K129" si="2059">K128*(1+I129)</f>
        <v>103.71522253626343</v>
      </c>
      <c r="L129" s="9">
        <f t="shared" ref="L129" si="2060">L128*(1+J129)</f>
        <v>108.52846892900709</v>
      </c>
      <c r="M129" s="50">
        <f t="shared" ref="M129" si="2061">K129/$K$109-1</f>
        <v>-3.1016179144941369E-2</v>
      </c>
      <c r="N129" s="50">
        <f t="shared" ref="N129" si="2062">L129/$L$109-1</f>
        <v>-2.0980601399226639E-2</v>
      </c>
      <c r="O129" s="22">
        <f t="shared" ref="O129" si="2063">K129/$K$3-1</f>
        <v>3.7152225362634184E-2</v>
      </c>
      <c r="P129" s="34">
        <f t="shared" ref="P129" si="2064">L129/$L$3-1</f>
        <v>8.5284689290070936E-2</v>
      </c>
      <c r="Q129" s="4">
        <v>18843.509999999998</v>
      </c>
      <c r="R129">
        <f t="shared" ref="R129" si="2065">Q129+C129</f>
        <v>18843.949999999997</v>
      </c>
      <c r="S129" s="25">
        <f t="shared" ref="S129" si="2066">R129/R128-1</f>
        <v>7.2362558976981628E-3</v>
      </c>
      <c r="T129" s="26">
        <f t="shared" ref="T129" si="2067">R129/$R$109-1</f>
        <v>-2.0980601399226528E-2</v>
      </c>
      <c r="U129" s="26">
        <f t="shared" ref="U129" si="2068">R129/$R$3-1</f>
        <v>8.5553527770288573E-2</v>
      </c>
      <c r="V129" s="2">
        <f t="shared" si="662"/>
        <v>7.3299244795075325E-3</v>
      </c>
      <c r="W129" s="2">
        <f t="shared" ref="W129" si="2069">U129-AD129</f>
        <v>3.8338469343115911E-2</v>
      </c>
      <c r="X129" s="14">
        <f t="shared" ref="X129" si="2070">MIN(0,(AB129/AB$3-1))</f>
        <v>0</v>
      </c>
      <c r="Y129" s="14">
        <f t="shared" ref="Y129" si="2071">MIN(0,(L129/L$3-1))</f>
        <v>0</v>
      </c>
      <c r="Z129" s="45">
        <v>5818.84</v>
      </c>
      <c r="AA129" s="2">
        <f t="shared" ref="AA129" si="2072">Z129/Z128-1</f>
        <v>6.5821453469163682E-3</v>
      </c>
      <c r="AB129" s="9">
        <f t="shared" ref="AB129" si="2073">AB128*(1+AA129)</f>
        <v>104.72150584271726</v>
      </c>
      <c r="AC129" s="50">
        <f t="shared" ref="AC129" si="2074">AB129/$AB$109-1</f>
        <v>-2.9088111967456309E-2</v>
      </c>
      <c r="AD129" s="37">
        <f t="shared" ref="AD129" si="2075">AB129/$AB$3-1</f>
        <v>4.7215058427172663E-2</v>
      </c>
      <c r="AE129" s="14">
        <f t="shared" ref="AE129" si="2076">J129-($AE$1/252)</f>
        <v>7.1965733580156227E-3</v>
      </c>
      <c r="AF129">
        <f t="shared" ref="AF129" si="2077">AF128*(1+AE129)</f>
        <v>107.99179226089811</v>
      </c>
      <c r="AG129" s="14">
        <f t="shared" ref="AG129" si="2078">AF129/$AF$109-1</f>
        <v>-2.1758187487948777E-2</v>
      </c>
      <c r="AH129" s="14">
        <f t="shared" ref="AH129" si="2079">AF129/$AF$3-1</f>
        <v>7.9917922608981007E-2</v>
      </c>
      <c r="AI129" s="14">
        <f t="shared" ref="AI129" si="2080">AH129-AD129</f>
        <v>3.2702864181808344E-2</v>
      </c>
      <c r="AJ129" s="27">
        <v>30.4283</v>
      </c>
      <c r="AK129" s="2">
        <f t="shared" ref="AK129" si="2081">AJ129/AJ128-1</f>
        <v>3.8433877235928282E-3</v>
      </c>
      <c r="AL129" s="9">
        <f t="shared" ref="AL129" si="2082">AL128*(1+AK129)</f>
        <v>100.70527416664456</v>
      </c>
      <c r="AM129" s="2">
        <f t="shared" ref="AM129" si="2083">AL129/$AL$109-1</f>
        <v>-1.8843892985776822E-2</v>
      </c>
      <c r="AN129" s="2">
        <f t="shared" ref="AN129" si="2084">AL129/$AL$27-1</f>
        <v>7.0527416664456499E-3</v>
      </c>
      <c r="AO129" s="1">
        <f>MIN(0,(AF129/MAX($AF$3:AF128)-1))</f>
        <v>-4.4767211948241958E-2</v>
      </c>
      <c r="AP129" s="1">
        <f>MIN(0,(AB129/MAX($AB$3:AB128)-1))</f>
        <v>-4.3554871774641568E-2</v>
      </c>
    </row>
    <row r="130" spans="1:42" x14ac:dyDescent="0.25">
      <c r="A130" s="13">
        <v>43706</v>
      </c>
      <c r="B130">
        <v>19030.28</v>
      </c>
      <c r="C130">
        <v>0.44</v>
      </c>
      <c r="D130">
        <f t="shared" si="1998"/>
        <v>19030.719999999998</v>
      </c>
      <c r="E130" s="14">
        <f t="shared" si="1999"/>
        <v>0.99997687948748137</v>
      </c>
      <c r="F130" s="14">
        <f t="shared" si="2000"/>
        <v>2.3120512518706598E-5</v>
      </c>
      <c r="G130" s="1">
        <f t="shared" si="2001"/>
        <v>1</v>
      </c>
      <c r="H130" s="15">
        <v>2924.58</v>
      </c>
      <c r="I130" s="2">
        <f t="shared" ref="I130" si="2085">H130/H129-1</f>
        <v>1.2687244194824032E-2</v>
      </c>
      <c r="J130" s="2">
        <f t="shared" ref="J130" si="2086">D130/D129-1</f>
        <v>9.9114039253977992E-3</v>
      </c>
      <c r="K130" s="9">
        <f t="shared" ref="K130" si="2087">K129*(1+I130)</f>
        <v>105.03108289130152</v>
      </c>
      <c r="L130" s="9">
        <f t="shared" ref="L130" si="2088">L129*(1+J130)</f>
        <v>109.60413842196746</v>
      </c>
      <c r="M130" s="50">
        <f t="shared" ref="M130" si="2089">K130/$K$109-1</f>
        <v>-1.872244478891949E-2</v>
      </c>
      <c r="N130" s="50">
        <f t="shared" ref="N130" si="2090">L130/$L$109-1</f>
        <v>-1.1277144688894292E-2</v>
      </c>
      <c r="O130" s="22">
        <f t="shared" ref="O130" si="2091">K130/$K$3-1</f>
        <v>5.0310828913015193E-2</v>
      </c>
      <c r="P130" s="34">
        <f t="shared" ref="P130" si="2092">L130/$L$3-1</f>
        <v>9.6041384219674564E-2</v>
      </c>
      <c r="Q130" s="4">
        <v>19030.28</v>
      </c>
      <c r="R130">
        <f t="shared" ref="R130" si="2093">Q130+C130</f>
        <v>19030.719999999998</v>
      </c>
      <c r="S130" s="25">
        <f t="shared" ref="S130" si="2094">R130/R129-1</f>
        <v>9.9114039253977992E-3</v>
      </c>
      <c r="T130" s="26">
        <f>R130/$R$109-1</f>
        <v>-1.1277144688894292E-2</v>
      </c>
      <c r="U130" s="26">
        <f t="shared" ref="U130" si="2095">R130/$R$3-1</f>
        <v>9.6312887266660541E-2</v>
      </c>
      <c r="V130" s="2">
        <f t="shared" si="662"/>
        <v>4.5043124727925932E-3</v>
      </c>
      <c r="W130" s="2">
        <f t="shared" ref="W130" si="2096">U130-AD130</f>
        <v>3.5634293406147766E-2</v>
      </c>
      <c r="X130" s="14">
        <f t="shared" ref="X130" si="2097">MIN(0,(AB130/AB$3-1))</f>
        <v>0</v>
      </c>
      <c r="Y130" s="14">
        <f t="shared" ref="Y130" si="2098">MIN(0,(L130/L$3-1))</f>
        <v>0</v>
      </c>
      <c r="Z130" s="45">
        <v>5893.65</v>
      </c>
      <c r="AA130" s="2">
        <f t="shared" ref="AA130" si="2099">Z130/Z129-1</f>
        <v>1.2856514356813342E-2</v>
      </c>
      <c r="AB130" s="9">
        <f t="shared" ref="AB130" si="2100">AB129*(1+AA130)</f>
        <v>106.06785938605127</v>
      </c>
      <c r="AC130" s="50">
        <f t="shared" ref="AC130" si="2101">AB130/$AB$109-1</f>
        <v>-1.6605569339765203E-2</v>
      </c>
      <c r="AD130" s="37">
        <f t="shared" ref="AD130" si="2102">AB130/$AB$3-1</f>
        <v>6.0678593860512775E-2</v>
      </c>
      <c r="AE130" s="14">
        <f t="shared" ref="AE130" si="2103">J130-($AE$1/252)</f>
        <v>9.87172138571526E-3</v>
      </c>
      <c r="AF130">
        <f t="shared" ref="AF130" si="2104">AF129*(1+AE130)</f>
        <v>109.05785714604174</v>
      </c>
      <c r="AG130" s="14">
        <f t="shared" ref="AG130" si="2105">AF130/$AF$109-1</f>
        <v>-1.2101256866972609E-2</v>
      </c>
      <c r="AH130" s="14">
        <f t="shared" ref="AH130" si="2106">AF130/$AF$3-1</f>
        <v>9.0578571460417479E-2</v>
      </c>
      <c r="AI130" s="14">
        <f t="shared" ref="AI130" si="2107">AH130-AD130</f>
        <v>2.9899977599904703E-2</v>
      </c>
      <c r="AJ130" s="27">
        <v>30.852699999999999</v>
      </c>
      <c r="AK130" s="2">
        <f t="shared" ref="AK130" si="2108">AJ130/AJ129-1</f>
        <v>1.3947542255071665E-2</v>
      </c>
      <c r="AL130" s="9">
        <f t="shared" ref="AL130" si="2109">AL129*(1+AK130)</f>
        <v>102.10986523339241</v>
      </c>
      <c r="AM130" s="2">
        <f t="shared" ref="AM130" si="2110">AL130/$AL$109-1</f>
        <v>-5.1591767243742703E-3</v>
      </c>
      <c r="AN130" s="2">
        <f t="shared" ref="AN130" si="2111">AL130/$AL$27-1</f>
        <v>2.1098652333924051E-2</v>
      </c>
      <c r="AO130" s="1">
        <f>MIN(0,(AF130/MAX($AF$3:AF129)-1))</f>
        <v>-3.5337420006094966E-2</v>
      </c>
      <c r="AP130" s="1">
        <f>MIN(0,(AB130/MAX($AB$3:AB129)-1))</f>
        <v>-3.1258321252108034E-2</v>
      </c>
    </row>
    <row r="131" spans="1:42" x14ac:dyDescent="0.25">
      <c r="A131" s="13">
        <v>43707</v>
      </c>
      <c r="B131">
        <v>19051.95</v>
      </c>
      <c r="C131">
        <v>0.44</v>
      </c>
      <c r="D131">
        <f t="shared" si="1998"/>
        <v>19052.39</v>
      </c>
      <c r="E131" s="14">
        <f t="shared" si="1999"/>
        <v>0.9999769057845237</v>
      </c>
      <c r="F131" s="14">
        <f t="shared" si="2000"/>
        <v>2.3094215476378554E-5</v>
      </c>
      <c r="G131" s="1">
        <f t="shared" si="2001"/>
        <v>1</v>
      </c>
      <c r="H131" s="15">
        <v>2926.46</v>
      </c>
      <c r="I131" s="2">
        <f t="shared" ref="I131" si="2112">H131/H130-1</f>
        <v>6.4282734614895531E-4</v>
      </c>
      <c r="J131" s="2">
        <f t="shared" ref="J131" si="2113">D131/D130-1</f>
        <v>1.1386852415464777E-3</v>
      </c>
      <c r="K131" s="9">
        <f t="shared" ref="K131" si="2114">K130*(1+I131)</f>
        <v>105.09859974357968</v>
      </c>
      <c r="L131" s="9">
        <f t="shared" ref="L131" si="2115">L130*(1+J131)</f>
        <v>109.72894303680097</v>
      </c>
      <c r="M131" s="50">
        <f t="shared" ref="M131" si="2116">K131/$K$109-1</f>
        <v>-1.809165274226765E-2</v>
      </c>
      <c r="N131" s="50">
        <f t="shared" ref="N131" si="2117">L131/$L$109-1</f>
        <v>-1.0151300565571897E-2</v>
      </c>
      <c r="O131" s="22">
        <f t="shared" ref="O131" si="2118">K131/$K$3-1</f>
        <v>5.0985997435796904E-2</v>
      </c>
      <c r="P131" s="34">
        <f t="shared" ref="P131" si="2119">L131/$L$3-1</f>
        <v>9.7289430368009633E-2</v>
      </c>
      <c r="Q131" s="4">
        <v>19051.95</v>
      </c>
      <c r="R131">
        <f t="shared" ref="R131" si="2120">Q131+C131</f>
        <v>19052.39</v>
      </c>
      <c r="S131" s="25">
        <f t="shared" ref="S131" si="2121">R131/R130-1</f>
        <v>1.1386852415464777E-3</v>
      </c>
      <c r="T131" s="26">
        <f>R131/$R$109-1</f>
        <v>-1.0151300565571897E-2</v>
      </c>
      <c r="U131" s="26">
        <f t="shared" ref="U131" si="2122">R131/$R$3-1</f>
        <v>9.7561242571508222E-2</v>
      </c>
      <c r="V131" s="2">
        <f t="shared" si="662"/>
        <v>4.8258126092958209E-3</v>
      </c>
      <c r="W131" s="2">
        <f t="shared" ref="W131" si="2123">U131-AD131</f>
        <v>3.6058387351755927E-2</v>
      </c>
      <c r="X131" s="14">
        <f t="shared" ref="X131" si="2124">MIN(0,(AB131/AB$3-1))</f>
        <v>0</v>
      </c>
      <c r="Y131" s="14">
        <f t="shared" ref="Y131" si="2125">MIN(0,(L131/L$3-1))</f>
        <v>0</v>
      </c>
      <c r="Z131" s="45">
        <v>5898.23</v>
      </c>
      <c r="AA131" s="2">
        <f t="shared" ref="AA131" si="2126">Z131/Z130-1</f>
        <v>7.7710756492166411E-4</v>
      </c>
      <c r="AB131" s="9">
        <f t="shared" ref="AB131" si="2127">AB130*(1+AA131)</f>
        <v>106.15028552197522</v>
      </c>
      <c r="AC131" s="50">
        <f t="shared" ref="AC131" si="2128">AB131/$AB$109-1</f>
        <v>-1.5841366088397257E-2</v>
      </c>
      <c r="AD131" s="37">
        <f t="shared" ref="AD131" si="2129">AB131/$AB$3-1</f>
        <v>6.1502855219752295E-2</v>
      </c>
      <c r="AE131" s="14">
        <f t="shared" ref="AE131" si="2130">J131-($AE$1/252)</f>
        <v>1.099002701863938E-3</v>
      </c>
      <c r="AF131">
        <f t="shared" ref="AF131" si="2131">AF130*(1+AE131)</f>
        <v>109.17771202570474</v>
      </c>
      <c r="AG131" s="14">
        <f t="shared" ref="AG131" si="2132">AF131/$AF$109-1</f>
        <v>-1.1015553479101436E-2</v>
      </c>
      <c r="AH131" s="14">
        <f t="shared" ref="AH131" si="2133">AF131/$AF$3-1</f>
        <v>9.1777120257047429E-2</v>
      </c>
      <c r="AI131" s="14">
        <f t="shared" ref="AI131" si="2134">AH131-AD131</f>
        <v>3.0274265037295134E-2</v>
      </c>
      <c r="AJ131" s="27">
        <v>30.907</v>
      </c>
      <c r="AK131" s="2">
        <f t="shared" ref="AK131" si="2135">AJ131/AJ130-1</f>
        <v>1.7599756261201804E-3</v>
      </c>
      <c r="AL131" s="9">
        <f t="shared" ref="AL131" si="2136">AL130*(1+AK131)</f>
        <v>102.28957610738959</v>
      </c>
      <c r="AM131" s="2">
        <f t="shared" ref="AM131" si="2137">AL131/$AL$109-1</f>
        <v>-3.408281123539858E-3</v>
      </c>
      <c r="AN131" s="2">
        <f t="shared" ref="AN131" si="2138">AL131/$AL$27-1</f>
        <v>2.2895761073896015E-2</v>
      </c>
      <c r="AO131" s="1">
        <f>MIN(0,(AF131/MAX($AF$3:AF130)-1))</f>
        <v>-3.4277253224294535E-2</v>
      </c>
      <c r="AP131" s="1">
        <f>MIN(0,(AB131/MAX($AB$3:AB130)-1))</f>
        <v>-3.0505504765098057E-2</v>
      </c>
    </row>
    <row r="132" spans="1:42" x14ac:dyDescent="0.25">
      <c r="A132" s="13">
        <v>43711</v>
      </c>
      <c r="B132">
        <v>18982.010000000002</v>
      </c>
      <c r="C132">
        <v>26.97</v>
      </c>
      <c r="D132">
        <f t="shared" si="1998"/>
        <v>19008.980000000003</v>
      </c>
      <c r="E132" s="14">
        <f t="shared" si="1999"/>
        <v>0.99858119688694491</v>
      </c>
      <c r="F132" s="14">
        <f t="shared" si="2000"/>
        <v>1.4188031130549874E-3</v>
      </c>
      <c r="G132" s="1">
        <f t="shared" si="2001"/>
        <v>0.99999999999999989</v>
      </c>
      <c r="H132" s="15">
        <v>2906.27</v>
      </c>
      <c r="I132" s="2">
        <f t="shared" ref="I132" si="2139">H132/H131-1</f>
        <v>-6.8991204390287386E-3</v>
      </c>
      <c r="J132" s="2">
        <f t="shared" ref="J132" si="2140">D132/D131-1</f>
        <v>-2.2784543041579619E-3</v>
      </c>
      <c r="K132" s="9">
        <f t="shared" ref="K132" si="2141">K131*(1+I132)</f>
        <v>104.37351184597546</v>
      </c>
      <c r="L132" s="9">
        <f t="shared" ref="L132" si="2142">L131*(1+J132)</f>
        <v>109.47893065424807</v>
      </c>
      <c r="M132" s="50">
        <f t="shared" ref="M132:M137" si="2143">K132/$K$131-1</f>
        <v>-6.8991204390287386E-3</v>
      </c>
      <c r="N132" s="50">
        <f t="shared" ref="N132:N137" si="2144">L132/$L$131-1</f>
        <v>-2.2784543041578509E-3</v>
      </c>
      <c r="O132" s="22">
        <f t="shared" ref="O132" si="2145">K132/$K$3-1</f>
        <v>4.3735118459754529E-2</v>
      </c>
      <c r="P132" s="34">
        <f t="shared" ref="P132" si="2146">L132/$L$3-1</f>
        <v>9.4789306542480745E-2</v>
      </c>
      <c r="Q132" s="4">
        <v>18982.009999999998</v>
      </c>
      <c r="R132">
        <f t="shared" ref="R132" si="2147">Q132+C132</f>
        <v>19008.98</v>
      </c>
      <c r="S132" s="25">
        <f t="shared" ref="S132:S137" si="2148">R132/R131-1</f>
        <v>-2.278454304158184E-3</v>
      </c>
      <c r="T132" s="26">
        <f t="shared" ref="T132:T137" si="2149">R132/$R$131-1</f>
        <v>-2.278454304158184E-3</v>
      </c>
      <c r="U132" s="26">
        <f t="shared" ref="U132" si="2150">R132/$R$3-1</f>
        <v>9.5060499434294066E-2</v>
      </c>
      <c r="V132" s="2">
        <f t="shared" ref="V132:V147" si="2151">AG132-AC132</f>
        <v>4.5110305504454384E-3</v>
      </c>
      <c r="W132" s="2">
        <f t="shared" ref="W132" si="2152">U132-AD132</f>
        <v>4.0806824902350103E-2</v>
      </c>
      <c r="X132" s="14">
        <f t="shared" ref="X132" si="2153">MIN(0,(AB132/AB$3-1))</f>
        <v>0</v>
      </c>
      <c r="Y132" s="14">
        <f t="shared" ref="Y132" si="2154">MIN(0,(L132/L$3-1))</f>
        <v>0</v>
      </c>
      <c r="Z132" s="45">
        <v>5857.95</v>
      </c>
      <c r="AA132" s="2">
        <f t="shared" ref="AA132" si="2155">Z132/Z131-1</f>
        <v>-6.8291673942860731E-3</v>
      </c>
      <c r="AB132" s="9">
        <f t="shared" ref="AB132" si="2156">AB131*(1+AA132)</f>
        <v>105.4253674531944</v>
      </c>
      <c r="AC132" s="50">
        <f t="shared" ref="AC132:AC137" si="2157">AB132/$AB$131-1</f>
        <v>-6.8291673942859621E-3</v>
      </c>
      <c r="AD132" s="37">
        <f t="shared" ref="AD132" si="2158">AB132/$AB$3-1</f>
        <v>5.4253674531943963E-2</v>
      </c>
      <c r="AE132" s="14">
        <f t="shared" ref="AE132" si="2159">J132-($AE$1/252)</f>
        <v>-2.3181368438405015E-3</v>
      </c>
      <c r="AF132">
        <f t="shared" ref="AF132" si="2160">AF131*(1+AE132)</f>
        <v>108.92462314893174</v>
      </c>
      <c r="AG132" s="14">
        <f t="shared" ref="AG132:AG137" si="2161">AF132/$AF$131-1</f>
        <v>-2.3181368438405237E-3</v>
      </c>
      <c r="AH132" s="14">
        <f t="shared" ref="AH132" si="2162">AF132/$AF$3-1</f>
        <v>8.9246231489317429E-2</v>
      </c>
      <c r="AI132" s="14">
        <f t="shared" ref="AI132" si="2163">AH132-AD132</f>
        <v>3.4992556957373466E-2</v>
      </c>
      <c r="AJ132" s="27">
        <v>30.7014</v>
      </c>
      <c r="AK132" s="2">
        <f t="shared" ref="AK132" si="2164">AJ132/AJ131-1</f>
        <v>-6.6522147086420791E-3</v>
      </c>
      <c r="AL132" s="9">
        <f t="shared" ref="AL132" si="2165">AL131*(1+AK132)</f>
        <v>101.60912388466726</v>
      </c>
      <c r="AM132" s="2">
        <f t="shared" ref="AM132:AM137" si="2166">AL132/$AL$131-1</f>
        <v>-6.6522147086420791E-3</v>
      </c>
      <c r="AN132" s="2">
        <f t="shared" ref="AN132" si="2167">AL132/$AL$27-1</f>
        <v>1.6091238846672518E-2</v>
      </c>
      <c r="AO132" s="1">
        <f>MIN(0,(AF132/MAX($AF$3:AF131)-1))</f>
        <v>-3.6515930704530186E-2</v>
      </c>
      <c r="AP132" s="1">
        <f>MIN(0,(AB132/MAX($AB$3:AB131)-1))</f>
        <v>-3.7126344960896063E-2</v>
      </c>
    </row>
    <row r="133" spans="1:42" x14ac:dyDescent="0.25">
      <c r="A133" s="13">
        <v>43712</v>
      </c>
      <c r="B133">
        <v>19208.489999999998</v>
      </c>
      <c r="C133">
        <v>26.97</v>
      </c>
      <c r="D133">
        <f t="shared" si="1998"/>
        <v>19235.46</v>
      </c>
      <c r="E133" s="14">
        <f t="shared" si="1999"/>
        <v>0.99859790199974419</v>
      </c>
      <c r="F133" s="14">
        <f t="shared" si="2000"/>
        <v>1.4020980002557777E-3</v>
      </c>
      <c r="G133" s="1">
        <f t="shared" si="2001"/>
        <v>1</v>
      </c>
      <c r="H133" s="15">
        <v>2937.78</v>
      </c>
      <c r="I133" s="2">
        <f t="shared" ref="I133" si="2168">H133/H132-1</f>
        <v>1.0842075925499017E-2</v>
      </c>
      <c r="J133" s="2">
        <f t="shared" ref="J133" si="2169">D133/D132-1</f>
        <v>1.1914368893017668E-2</v>
      </c>
      <c r="K133" s="9">
        <f t="shared" ref="K133" si="2170">K132*(1+I133)</f>
        <v>105.50513738602049</v>
      </c>
      <c r="L133" s="9">
        <f t="shared" ref="L133" si="2171">L132*(1+J133)</f>
        <v>110.78330302007589</v>
      </c>
      <c r="M133" s="50">
        <f t="shared" si="2143"/>
        <v>3.8681546988512672E-3</v>
      </c>
      <c r="N133" s="50">
        <f t="shared" si="2144"/>
        <v>9.6087682437742128E-3</v>
      </c>
      <c r="O133" s="22">
        <f t="shared" ref="O133" si="2172">K133/$K$3-1</f>
        <v>5.5051373860204977E-2</v>
      </c>
      <c r="P133" s="34">
        <f t="shared" ref="P133" si="2173">L133/$L$3-1</f>
        <v>0.10783303020075885</v>
      </c>
      <c r="Q133" s="4">
        <v>19208.490000000002</v>
      </c>
      <c r="R133">
        <f t="shared" ref="R133" si="2174">Q133+C133</f>
        <v>19235.460000000003</v>
      </c>
      <c r="S133" s="25">
        <f t="shared" si="2148"/>
        <v>1.1914368893018112E-2</v>
      </c>
      <c r="T133" s="26">
        <f t="shared" si="2149"/>
        <v>9.6087682437742128E-3</v>
      </c>
      <c r="U133" s="26">
        <f t="shared" ref="U133" si="2175">R133/$R$3-1</f>
        <v>0.10810745418472667</v>
      </c>
      <c r="V133" s="2">
        <f t="shared" si="2151"/>
        <v>5.5057814909835745E-3</v>
      </c>
      <c r="W133" s="2">
        <f t="shared" ref="W133" si="2176">U133-AD133</f>
        <v>4.2333917293631451E-2</v>
      </c>
      <c r="X133" s="14">
        <f t="shared" ref="X133" si="2177">MIN(0,(AB133/AB$3-1))</f>
        <v>0</v>
      </c>
      <c r="Y133" s="14">
        <f t="shared" ref="Y133" si="2178">MIN(0,(L133/L$3-1))</f>
        <v>0</v>
      </c>
      <c r="Z133" s="45">
        <v>5921.96</v>
      </c>
      <c r="AA133" s="2">
        <f t="shared" ref="AA133" si="2179">Z133/Z132-1</f>
        <v>1.0927030787220904E-2</v>
      </c>
      <c r="AB133" s="9">
        <f t="shared" ref="AB133" si="2180">AB132*(1+AA133)</f>
        <v>106.57735368910953</v>
      </c>
      <c r="AC133" s="50">
        <f t="shared" si="2157"/>
        <v>4.0232408705664913E-3</v>
      </c>
      <c r="AD133" s="37">
        <f t="shared" ref="AD133" si="2181">AB133/$AB$3-1</f>
        <v>6.5773536891095219E-2</v>
      </c>
      <c r="AE133" s="14">
        <f t="shared" ref="AE133" si="2182">J133-($AE$1/252)</f>
        <v>1.1874686353335129E-2</v>
      </c>
      <c r="AF133">
        <f t="shared" ref="AF133" si="2183">AF132*(1+AE133)</f>
        <v>110.21806888498054</v>
      </c>
      <c r="AG133" s="14">
        <f t="shared" si="2161"/>
        <v>9.5290223615500658E-3</v>
      </c>
      <c r="AH133" s="14">
        <f t="shared" ref="AH133" si="2184">AF133/$AF$3-1</f>
        <v>0.10218068884980536</v>
      </c>
      <c r="AI133" s="14">
        <f t="shared" ref="AI133" si="2185">AH133-AD133</f>
        <v>3.6407151958710138E-2</v>
      </c>
      <c r="AJ133" s="27">
        <v>31.020499999999998</v>
      </c>
      <c r="AK133" s="2">
        <f t="shared" ref="AK133" si="2186">AJ133/AJ132-1</f>
        <v>1.0393662829708106E-2</v>
      </c>
      <c r="AL133" s="9">
        <f t="shared" ref="AL133" si="2187">AL132*(1+AK133)</f>
        <v>102.66521485874652</v>
      </c>
      <c r="AM133" s="2">
        <f t="shared" si="2166"/>
        <v>3.6723072443136662E-3</v>
      </c>
      <c r="AN133" s="2">
        <f t="shared" ref="AN133" si="2188">AL133/$AL$27-1</f>
        <v>2.6652148587465341E-2</v>
      </c>
      <c r="AO133" s="1">
        <f>MIN(0,(AF133/MAX($AF$3:AF132)-1))</f>
        <v>-2.5074859575211383E-2</v>
      </c>
      <c r="AP133" s="1">
        <f>MIN(0,(AB133/MAX($AB$3:AB132)-1))</f>
        <v>-2.660499488807988E-2</v>
      </c>
    </row>
    <row r="134" spans="1:42" x14ac:dyDescent="0.25">
      <c r="A134" s="13">
        <v>43713</v>
      </c>
      <c r="B134">
        <v>19540.489999999998</v>
      </c>
      <c r="C134">
        <v>26.97</v>
      </c>
      <c r="D134">
        <f t="shared" si="1998"/>
        <v>19567.46</v>
      </c>
      <c r="E134" s="14">
        <f t="shared" si="1999"/>
        <v>0.99862169131813727</v>
      </c>
      <c r="F134" s="14">
        <f t="shared" si="2000"/>
        <v>1.3783086818626434E-3</v>
      </c>
      <c r="G134" s="1">
        <f t="shared" si="2001"/>
        <v>0.99999999999999989</v>
      </c>
      <c r="H134" s="15">
        <v>2976</v>
      </c>
      <c r="I134" s="2">
        <f t="shared" ref="I134" si="2189">H134/H133-1</f>
        <v>1.3009823744460025E-2</v>
      </c>
      <c r="J134" s="2">
        <f t="shared" ref="J134" si="2190">D134/D133-1</f>
        <v>1.7259789992025043E-2</v>
      </c>
      <c r="K134" s="9">
        <f t="shared" ref="K134" si="2191">K133*(1+I134)</f>
        <v>106.87774062754767</v>
      </c>
      <c r="L134" s="9">
        <f t="shared" ref="L134" si="2192">L133*(1+J134)</f>
        <v>112.69539956482528</v>
      </c>
      <c r="M134" s="50">
        <f t="shared" si="2143"/>
        <v>1.6928302454159549E-2</v>
      </c>
      <c r="N134" s="50">
        <f t="shared" si="2144"/>
        <v>2.703440355776876E-2</v>
      </c>
      <c r="O134" s="22">
        <f t="shared" ref="O134" si="2193">K134/$K$3-1</f>
        <v>6.8777406275476682E-2</v>
      </c>
      <c r="P134" s="34">
        <f t="shared" ref="P134" si="2194">L134/$L$3-1</f>
        <v>0.12695399564825283</v>
      </c>
      <c r="Q134" s="4">
        <v>19540.490000000002</v>
      </c>
      <c r="R134">
        <f t="shared" ref="R134:R135" si="2195">Q134+C134</f>
        <v>19567.460000000003</v>
      </c>
      <c r="S134" s="25">
        <f t="shared" si="2148"/>
        <v>1.7259789992025043E-2</v>
      </c>
      <c r="T134" s="26">
        <f t="shared" si="2149"/>
        <v>2.7034403557768982E-2</v>
      </c>
      <c r="U134" s="26">
        <f t="shared" ref="U134:U135" si="2196">R134/$R$3-1</f>
        <v>0.12723315613255282</v>
      </c>
      <c r="V134" s="2">
        <f t="shared" si="2151"/>
        <v>9.5944656543553997E-3</v>
      </c>
      <c r="W134" s="2">
        <f t="shared" ref="W134:W140" si="2197">U134-AD134</f>
        <v>4.7346393086096672E-2</v>
      </c>
      <c r="X134" s="14">
        <f t="shared" ref="X134" si="2198">MIN(0,(AB134/AB$3-1))</f>
        <v>0</v>
      </c>
      <c r="Y134" s="14">
        <f t="shared" ref="Y134" si="2199">MIN(0,(L134/L$3-1))</f>
        <v>0</v>
      </c>
      <c r="Z134" s="45">
        <v>6000.38</v>
      </c>
      <c r="AA134" s="2">
        <f t="shared" ref="AA134" si="2200">Z134/Z133-1</f>
        <v>1.3242237367358189E-2</v>
      </c>
      <c r="AB134" s="9">
        <f t="shared" ref="AB134" si="2201">AB133*(1+AA134)</f>
        <v>107.98867630464561</v>
      </c>
      <c r="AC134" s="50">
        <f t="shared" si="2157"/>
        <v>1.7318754948518755E-2</v>
      </c>
      <c r="AD134" s="37">
        <f t="shared" ref="AD134" si="2202">AB134/$AB$3-1</f>
        <v>7.9886763046456144E-2</v>
      </c>
      <c r="AE134" s="14">
        <f t="shared" ref="AE134" si="2203">J134-($AE$1/252)</f>
        <v>1.7220107452342502E-2</v>
      </c>
      <c r="AF134">
        <f t="shared" ref="AF134" si="2204">AF133*(1+AE134)</f>
        <v>112.1160358743696</v>
      </c>
      <c r="AG134" s="14">
        <f t="shared" si="2161"/>
        <v>2.6913220602874155E-2</v>
      </c>
      <c r="AH134" s="14">
        <f t="shared" ref="AH134" si="2205">AF134/$AF$3-1</f>
        <v>0.12116035874369602</v>
      </c>
      <c r="AI134" s="14">
        <f t="shared" ref="AI134" si="2206">AH134-AD134</f>
        <v>4.1273595697239873E-2</v>
      </c>
      <c r="AJ134" s="27">
        <v>31.442699999999999</v>
      </c>
      <c r="AK134" s="2">
        <f t="shared" ref="AK134" si="2207">AJ134/AJ133-1</f>
        <v>1.3610354443029715E-2</v>
      </c>
      <c r="AL134" s="9">
        <f t="shared" ref="AL134" si="2208">AL133*(1+AK134)</f>
        <v>104.06252482194387</v>
      </c>
      <c r="AM134" s="2">
        <f t="shared" si="2166"/>
        <v>1.7332643090562039E-2</v>
      </c>
      <c r="AN134" s="2">
        <f t="shared" ref="AN134" si="2209">AL134/$AL$27-1</f>
        <v>4.0625248219438692E-2</v>
      </c>
      <c r="AO134" s="1">
        <f>MIN(0,(AF134/MAX($AF$3:AF133)-1))</f>
        <v>-8.2865438991063245E-3</v>
      </c>
      <c r="AP134" s="1">
        <f>MIN(0,(AB134/MAX($AB$3:AB133)-1))</f>
        <v>-1.3715067178186935E-2</v>
      </c>
    </row>
    <row r="135" spans="1:42" x14ac:dyDescent="0.25">
      <c r="A135" s="13">
        <v>43714</v>
      </c>
      <c r="B135">
        <v>19568.89</v>
      </c>
      <c r="C135">
        <v>26.97</v>
      </c>
      <c r="D135">
        <f t="shared" ref="D135:D140" si="2210">B135+C135</f>
        <v>19595.86</v>
      </c>
      <c r="E135" s="14">
        <f t="shared" ref="E135:E140" si="2211">B135/D135</f>
        <v>0.99862368888122277</v>
      </c>
      <c r="F135" s="14">
        <f t="shared" ref="F135:F140" si="2212">C135/D135</f>
        <v>1.3763111187771293E-3</v>
      </c>
      <c r="G135" s="1">
        <f t="shared" ref="G135:G140" si="2213">SUM(E135:F135)</f>
        <v>0.99999999999999989</v>
      </c>
      <c r="H135" s="15">
        <v>2978.71</v>
      </c>
      <c r="I135" s="2">
        <f t="shared" ref="I135" si="2214">H135/H134-1</f>
        <v>9.1061827956995245E-4</v>
      </c>
      <c r="J135" s="2">
        <f t="shared" ref="J135" si="2215">D135/D134-1</f>
        <v>1.4513891941008161E-3</v>
      </c>
      <c r="K135" s="9">
        <f t="shared" ref="K135" si="2216">K134*(1+I135)</f>
        <v>106.97506545184224</v>
      </c>
      <c r="L135" s="9">
        <f t="shared" ref="L135" si="2217">L134*(1+J135)</f>
        <v>112.85896444997854</v>
      </c>
      <c r="M135" s="50">
        <f t="shared" si="2143"/>
        <v>1.7854335955386436E-2</v>
      </c>
      <c r="N135" s="50">
        <f t="shared" si="2144"/>
        <v>2.8525030193062406E-2</v>
      </c>
      <c r="O135" s="22">
        <f t="shared" ref="O135" si="2218">K135/$K$3-1</f>
        <v>6.9750654518422328E-2</v>
      </c>
      <c r="P135" s="34">
        <f t="shared" ref="P135" si="2219">L135/$L$3-1</f>
        <v>0.12858964449978538</v>
      </c>
      <c r="Q135" s="4">
        <v>19568.89</v>
      </c>
      <c r="R135">
        <f t="shared" si="2195"/>
        <v>19595.86</v>
      </c>
      <c r="S135" s="25">
        <f t="shared" si="2148"/>
        <v>1.4513891941008161E-3</v>
      </c>
      <c r="T135" s="26">
        <f t="shared" si="2149"/>
        <v>2.8525030193062406E-2</v>
      </c>
      <c r="U135" s="26">
        <f t="shared" si="2196"/>
        <v>0.12886921015459563</v>
      </c>
      <c r="V135" s="2">
        <f t="shared" si="2151"/>
        <v>1.0079469692873433E-2</v>
      </c>
      <c r="W135" s="2">
        <f t="shared" si="2197"/>
        <v>4.7958419349608539E-2</v>
      </c>
      <c r="X135" s="14">
        <f t="shared" ref="X135" si="2220">MIN(0,(AB135/AB$3-1))</f>
        <v>0</v>
      </c>
      <c r="Y135" s="14">
        <f t="shared" ref="Y135" si="2221">MIN(0,(L135/L$3-1))</f>
        <v>0</v>
      </c>
      <c r="Z135" s="45">
        <v>6006.07</v>
      </c>
      <c r="AA135" s="2">
        <f t="shared" ref="AA135" si="2222">Z135/Z134-1</f>
        <v>9.4827327602575728E-4</v>
      </c>
      <c r="AB135" s="9">
        <f t="shared" ref="AB135" si="2223">AB134*(1+AA135)</f>
        <v>108.0910790804987</v>
      </c>
      <c r="AC135" s="50">
        <f t="shared" si="2157"/>
        <v>1.8283451137036222E-2</v>
      </c>
      <c r="AD135" s="37">
        <f t="shared" ref="AD135" si="2224">AB135/$AB$3-1</f>
        <v>8.0910790804987087E-2</v>
      </c>
      <c r="AE135" s="14">
        <f t="shared" ref="AE135" si="2225">J135-($AE$1/252)</f>
        <v>1.4117066544182765E-3</v>
      </c>
      <c r="AF135">
        <f t="shared" ref="AF135" si="2226">AF134*(1+AE135)</f>
        <v>112.27431082828046</v>
      </c>
      <c r="AG135" s="14">
        <f t="shared" si="2161"/>
        <v>2.8362920829909655E-2</v>
      </c>
      <c r="AH135" s="14">
        <f t="shared" ref="AH135" si="2227">AF135/$AF$3-1</f>
        <v>0.12274310828280455</v>
      </c>
      <c r="AI135" s="14">
        <f t="shared" ref="AI135" si="2228">AH135-AD135</f>
        <v>4.183231747781746E-2</v>
      </c>
      <c r="AJ135" s="27">
        <v>31.4176</v>
      </c>
      <c r="AK135" s="2">
        <f t="shared" ref="AK135" si="2229">AJ135/AJ134-1</f>
        <v>-7.9827750161398647E-4</v>
      </c>
      <c r="AL135" s="9">
        <f t="shared" ref="AL135" si="2230">AL134*(1+AK135)</f>
        <v>103.97945404961736</v>
      </c>
      <c r="AM135" s="2">
        <f t="shared" si="2166"/>
        <v>1.6520529329925315E-2</v>
      </c>
      <c r="AN135" s="2">
        <f t="shared" ref="AN135" si="2231">AL135/$AL$27-1</f>
        <v>3.9794540496173703E-2</v>
      </c>
      <c r="AO135" s="1">
        <f>MIN(0,(AF135/MAX($AF$3:AF134)-1))</f>
        <v>-6.8865354138524237E-3</v>
      </c>
      <c r="AP135" s="1">
        <f>MIN(0,(AB135/MAX($AB$3:AB134)-1))</f>
        <v>-1.2779799533845115E-2</v>
      </c>
    </row>
    <row r="136" spans="1:42" x14ac:dyDescent="0.25">
      <c r="A136" s="13">
        <v>43717</v>
      </c>
      <c r="B136">
        <v>19704.030000000002</v>
      </c>
      <c r="C136">
        <v>26.97</v>
      </c>
      <c r="D136">
        <f t="shared" si="2210"/>
        <v>19731.000000000004</v>
      </c>
      <c r="E136" s="14">
        <f t="shared" si="2211"/>
        <v>0.99863311540215893</v>
      </c>
      <c r="F136" s="14">
        <f t="shared" si="2212"/>
        <v>1.3668845978409606E-3</v>
      </c>
      <c r="G136" s="1">
        <f t="shared" si="2213"/>
        <v>0.99999999999999989</v>
      </c>
      <c r="H136" s="15">
        <v>2978.43</v>
      </c>
      <c r="I136" s="2">
        <f t="shared" ref="I136" si="2232">H136/H135-1</f>
        <v>-9.4000423002005284E-5</v>
      </c>
      <c r="J136" s="2">
        <f t="shared" ref="J136" si="2233">D136/D135-1</f>
        <v>6.8963546381737295E-3</v>
      </c>
      <c r="K136" s="9">
        <f t="shared" ref="K136" si="2234">K135*(1+I136)</f>
        <v>106.96500975043909</v>
      </c>
      <c r="L136" s="9">
        <f t="shared" ref="L136" si="2235">L135*(1+J136)</f>
        <v>113.63727989292263</v>
      </c>
      <c r="M136" s="50">
        <f t="shared" si="2143"/>
        <v>1.7758657217252116E-2</v>
      </c>
      <c r="N136" s="50">
        <f t="shared" si="2144"/>
        <v>3.5618103555512093E-2</v>
      </c>
      <c r="O136" s="22">
        <f t="shared" ref="O136" si="2236">K136/$K$3-1</f>
        <v>6.9650097504390995E-2</v>
      </c>
      <c r="P136" s="34">
        <f t="shared" ref="P136" si="2237">L136/$L$3-1</f>
        <v>0.13637279892922627</v>
      </c>
      <c r="Q136" s="4">
        <v>19704.03</v>
      </c>
      <c r="R136">
        <f t="shared" ref="R136" si="2238">Q136+C136</f>
        <v>19731</v>
      </c>
      <c r="S136" s="25">
        <f t="shared" si="2148"/>
        <v>6.8963546381735075E-3</v>
      </c>
      <c r="T136" s="26">
        <f t="shared" si="2149"/>
        <v>3.5618103555511871E-2</v>
      </c>
      <c r="U136" s="26">
        <f t="shared" ref="U136" si="2239">R136/$R$3-1</f>
        <v>0.1366542925679366</v>
      </c>
      <c r="V136" s="2">
        <f t="shared" si="2151"/>
        <v>1.7144180430301859E-2</v>
      </c>
      <c r="W136" s="2">
        <f t="shared" si="2197"/>
        <v>5.5757899341277062E-2</v>
      </c>
      <c r="X136" s="14">
        <f t="shared" ref="X136" si="2240">MIN(0,(AB136/AB$3-1))</f>
        <v>0</v>
      </c>
      <c r="Y136" s="14">
        <f t="shared" ref="Y136" si="2241">MIN(0,(L136/L$3-1))</f>
        <v>0</v>
      </c>
      <c r="Z136" s="45">
        <v>6005.99</v>
      </c>
      <c r="AA136" s="2">
        <f t="shared" ref="AA136" si="2242">Z136/Z135-1</f>
        <v>-1.3319858076954461E-5</v>
      </c>
      <c r="AB136" s="9">
        <f t="shared" ref="AB136" si="2243">AB135*(1+AA136)</f>
        <v>108.08963932266596</v>
      </c>
      <c r="AC136" s="50">
        <f t="shared" si="2157"/>
        <v>1.8269887745985036E-2</v>
      </c>
      <c r="AD136" s="37">
        <f t="shared" ref="AD136" si="2244">AB136/$AB$3-1</f>
        <v>8.0896393226659535E-2</v>
      </c>
      <c r="AE136" s="14">
        <f t="shared" ref="AE136" si="2245">J136-($AE$1/252)</f>
        <v>6.8566720984911895E-3</v>
      </c>
      <c r="AF136">
        <f t="shared" ref="AF136" si="2246">AF135*(1+AE136)</f>
        <v>113.04413896271407</v>
      </c>
      <c r="AG136" s="14">
        <f t="shared" si="2161"/>
        <v>3.5414068176286895E-2</v>
      </c>
      <c r="AH136" s="14">
        <f t="shared" ref="AH136" si="2247">AF136/$AF$3-1</f>
        <v>0.1304413896271408</v>
      </c>
      <c r="AI136" s="14">
        <f t="shared" ref="AI136" si="2248">AH136-AD136</f>
        <v>4.9544996400481267E-2</v>
      </c>
      <c r="AJ136" s="27">
        <v>31.2729</v>
      </c>
      <c r="AK136" s="2">
        <f t="shared" ref="AK136" si="2249">AJ136/AJ135-1</f>
        <v>-4.6056987166429586E-3</v>
      </c>
      <c r="AL136" s="9">
        <f t="shared" ref="AL136" si="2250">AL135*(1+AK136)</f>
        <v>103.50055601154381</v>
      </c>
      <c r="AM136" s="2">
        <f t="shared" si="2166"/>
        <v>1.1838742032549421E-2</v>
      </c>
      <c r="AN136" s="2">
        <f t="shared" ref="AN136" si="2251">AL136/$AL$27-1</f>
        <v>3.5005560115437984E-2</v>
      </c>
      <c r="AO136" s="1">
        <f>MIN(0,(AF136/MAX($AF$3:AF135)-1))</f>
        <v>-7.708203058864882E-5</v>
      </c>
      <c r="AP136" s="1">
        <f>MIN(0,(AB136/MAX($AB$3:AB135)-1))</f>
        <v>-1.2792949166806067E-2</v>
      </c>
    </row>
    <row r="137" spans="1:42" x14ac:dyDescent="0.25">
      <c r="A137" s="13">
        <v>43718</v>
      </c>
      <c r="B137">
        <v>19806.5</v>
      </c>
      <c r="C137">
        <v>26.97</v>
      </c>
      <c r="D137">
        <f t="shared" si="2210"/>
        <v>19833.47</v>
      </c>
      <c r="E137" s="14">
        <f t="shared" si="2211"/>
        <v>0.99864017743743272</v>
      </c>
      <c r="F137" s="14">
        <f t="shared" si="2212"/>
        <v>1.3598225625672158E-3</v>
      </c>
      <c r="G137" s="1">
        <f t="shared" si="2213"/>
        <v>0.99999999999999989</v>
      </c>
      <c r="H137" s="15">
        <v>2979.39</v>
      </c>
      <c r="I137" s="2">
        <f t="shared" ref="I137" si="2252">H137/H136-1</f>
        <v>3.2231746255573235E-4</v>
      </c>
      <c r="J137" s="2">
        <f t="shared" ref="J137" si="2253">D137/D136-1</f>
        <v>5.1933505651005074E-3</v>
      </c>
      <c r="K137" s="9">
        <f t="shared" ref="K137" si="2254">K136*(1+I137)</f>
        <v>106.99948644096411</v>
      </c>
      <c r="L137" s="9">
        <f t="shared" ref="L137" si="2255">L136*(1+J137)</f>
        <v>114.22743812467102</v>
      </c>
      <c r="M137" s="50">
        <f t="shared" si="2143"/>
        <v>1.808669860514045E-2</v>
      </c>
      <c r="N137" s="50">
        <f t="shared" si="2144"/>
        <v>4.0996431418840462E-2</v>
      </c>
      <c r="O137" s="22">
        <f t="shared" ref="O137" si="2256">K137/$K$3-1</f>
        <v>6.9994864409641089E-2</v>
      </c>
      <c r="P137" s="34">
        <f t="shared" ref="P137" si="2257">L137/$L$3-1</f>
        <v>0.14227438124671021</v>
      </c>
      <c r="Q137" s="4">
        <v>19806.5</v>
      </c>
      <c r="R137">
        <f t="shared" ref="R137" si="2258">Q137+C137</f>
        <v>19833.47</v>
      </c>
      <c r="S137" s="25">
        <f t="shared" si="2148"/>
        <v>5.1933505651007295E-3</v>
      </c>
      <c r="T137" s="26">
        <f t="shared" si="2149"/>
        <v>4.0996431418840462E-2</v>
      </c>
      <c r="U137" s="26">
        <f t="shared" ref="U137" si="2259">R137/$R$3-1</f>
        <v>0.14255733678056837</v>
      </c>
      <c r="V137" s="2">
        <f t="shared" si="2151"/>
        <v>2.2119235519791447E-2</v>
      </c>
      <c r="W137" s="2">
        <f t="shared" si="2197"/>
        <v>6.127760803094362E-2</v>
      </c>
      <c r="X137" s="14">
        <f t="shared" ref="X137" si="2260">MIN(0,(AB137/AB$3-1))</f>
        <v>0</v>
      </c>
      <c r="Y137" s="14">
        <f t="shared" ref="Y137" si="2261">MIN(0,(L137/L$3-1))</f>
        <v>0</v>
      </c>
      <c r="Z137" s="45">
        <v>6008.12</v>
      </c>
      <c r="AA137" s="2">
        <f t="shared" ref="AA137" si="2262">Z137/Z136-1</f>
        <v>3.5464594513157088E-4</v>
      </c>
      <c r="AB137" s="9">
        <f t="shared" ref="AB137" si="2263">AB136*(1+AA137)</f>
        <v>108.12797287496248</v>
      </c>
      <c r="AC137" s="50">
        <f t="shared" si="2157"/>
        <v>1.8631013032723631E-2</v>
      </c>
      <c r="AD137" s="37">
        <f t="shared" ref="AD137" si="2264">AB137/$AB$3-1</f>
        <v>8.1279728749624747E-2</v>
      </c>
      <c r="AE137" s="14">
        <f t="shared" ref="AE137" si="2265">J137-($AE$1/252)</f>
        <v>5.1536680254179673E-3</v>
      </c>
      <c r="AF137">
        <f t="shared" ref="AF137" si="2266">AF136*(1+AE137)</f>
        <v>113.62673092714712</v>
      </c>
      <c r="AG137" s="14">
        <f t="shared" si="2161"/>
        <v>4.0750248552515078E-2</v>
      </c>
      <c r="AH137" s="14">
        <f t="shared" ref="AH137" si="2267">AF137/$AF$3-1</f>
        <v>0.13626730927147124</v>
      </c>
      <c r="AI137" s="14">
        <f t="shared" ref="AI137" si="2268">AH137-AD137</f>
        <v>5.4987580521846491E-2</v>
      </c>
      <c r="AJ137" s="27">
        <v>31.173999999999999</v>
      </c>
      <c r="AK137" s="2">
        <f t="shared" ref="AK137" si="2269">AJ137/AJ136-1</f>
        <v>-3.1624825327999373E-3</v>
      </c>
      <c r="AL137" s="9">
        <f t="shared" ref="AL137" si="2270">AL136*(1+AK137)</f>
        <v>103.17323731102222</v>
      </c>
      <c r="AM137" s="2">
        <f t="shared" si="2166"/>
        <v>8.6388196848612431E-3</v>
      </c>
      <c r="AN137" s="2">
        <f t="shared" ref="AN137" si="2271">AL137/$AL$27-1</f>
        <v>3.1732373110222145E-2</v>
      </c>
      <c r="AO137" s="1">
        <f>MIN(0,(AF137/MAX($AF$3:AF136)-1))</f>
        <v>0</v>
      </c>
      <c r="AP137" s="1">
        <f>MIN(0,(AB137/MAX($AB$3:AB136)-1))</f>
        <v>-1.2442840189222815E-2</v>
      </c>
    </row>
    <row r="138" spans="1:42" x14ac:dyDescent="0.25">
      <c r="A138" s="13">
        <v>43719</v>
      </c>
      <c r="B138">
        <v>19943.28</v>
      </c>
      <c r="C138">
        <v>26.97</v>
      </c>
      <c r="D138">
        <f t="shared" si="2210"/>
        <v>19970.25</v>
      </c>
      <c r="E138" s="14">
        <f t="shared" si="2211"/>
        <v>0.99864949111803802</v>
      </c>
      <c r="F138" s="14">
        <f t="shared" si="2212"/>
        <v>1.3505088819619183E-3</v>
      </c>
      <c r="G138" s="1">
        <f t="shared" si="2213"/>
        <v>0.99999999999999989</v>
      </c>
      <c r="H138" s="15">
        <v>3000.93</v>
      </c>
      <c r="I138" s="2">
        <f t="shared" ref="I138" si="2272">H138/H137-1</f>
        <v>7.2296678179091245E-3</v>
      </c>
      <c r="J138" s="2">
        <f t="shared" ref="J138" si="2273">D138/D137-1</f>
        <v>6.8964230666646031E-3</v>
      </c>
      <c r="K138" s="9">
        <f t="shared" ref="K138" si="2274">K137*(1+I138)</f>
        <v>107.77305718461915</v>
      </c>
      <c r="L138" s="9">
        <f t="shared" ref="L138" si="2275">L137*(1+J138)</f>
        <v>115.01519886380001</v>
      </c>
      <c r="M138" s="50">
        <f t="shared" ref="M138" si="2276">K138/$K$131-1</f>
        <v>2.544712724588738E-2</v>
      </c>
      <c r="N138" s="50">
        <f t="shared" ref="N138" si="2277">L138/$L$131-1</f>
        <v>4.817558322079285E-2</v>
      </c>
      <c r="O138" s="22">
        <f t="shared" ref="O138" si="2278">K138/$K$3-1</f>
        <v>7.7730571846191587E-2</v>
      </c>
      <c r="P138" s="34">
        <f t="shared" ref="P138" si="2279">L138/$L$3-1</f>
        <v>0.15015198863800006</v>
      </c>
      <c r="Q138" s="4">
        <v>19943.280000000002</v>
      </c>
      <c r="R138">
        <f t="shared" ref="R138" si="2280">Q138+C138</f>
        <v>19970.250000000004</v>
      </c>
      <c r="S138" s="25">
        <f t="shared" ref="S138" si="2281">R138/R137-1</f>
        <v>6.8964230666646031E-3</v>
      </c>
      <c r="T138" s="26">
        <f t="shared" ref="T138" si="2282">R138/$R$131-1</f>
        <v>4.8175583220793072E-2</v>
      </c>
      <c r="U138" s="26">
        <f t="shared" ref="U138:U143" si="2283">R138/$R$3-1</f>
        <v>0.15043689555292894</v>
      </c>
      <c r="V138" s="2">
        <f t="shared" si="2151"/>
        <v>2.183791044637573E-2</v>
      </c>
      <c r="W138" s="2">
        <f t="shared" si="2197"/>
        <v>6.1283491155547987E-2</v>
      </c>
      <c r="X138" s="14">
        <f t="shared" ref="X138" si="2284">MIN(0,(AB138/AB$3-1))</f>
        <v>0</v>
      </c>
      <c r="Y138" s="14">
        <f t="shared" ref="Y138" si="2285">MIN(0,(L138/L$3-1))</f>
        <v>0</v>
      </c>
      <c r="Z138" s="45">
        <v>6051.87</v>
      </c>
      <c r="AA138" s="2">
        <f t="shared" ref="AA138" si="2286">Z138/Z137-1</f>
        <v>7.2818119478306187E-3</v>
      </c>
      <c r="AB138" s="9">
        <f t="shared" ref="AB138" si="2287">AB137*(1+AA138)</f>
        <v>108.91534043973809</v>
      </c>
      <c r="AC138" s="50">
        <f t="shared" ref="AC138:AC143" si="2288">AB138/$AB$131-1</f>
        <v>2.6048492513856214E-2</v>
      </c>
      <c r="AD138" s="37">
        <f t="shared" ref="AD138:AD143" si="2289">AB138/$AB$3-1</f>
        <v>8.9153404397380953E-2</v>
      </c>
      <c r="AE138" s="14">
        <f t="shared" ref="AE138" si="2290">J138-($AE$1/252)</f>
        <v>6.8567405269820631E-3</v>
      </c>
      <c r="AF138">
        <f t="shared" ref="AF138" si="2291">AF137*(1+AE138)</f>
        <v>114.40583993804378</v>
      </c>
      <c r="AG138" s="14">
        <f t="shared" ref="AG138" si="2292">AF138/$AF$131-1</f>
        <v>4.7886402960231944E-2</v>
      </c>
      <c r="AH138" s="14">
        <f t="shared" ref="AH138" si="2293">AF138/$AF$3-1</f>
        <v>0.14405839938043785</v>
      </c>
      <c r="AI138" s="14">
        <f t="shared" ref="AI138" si="2294">AH138-AD138</f>
        <v>5.4904994983056898E-2</v>
      </c>
      <c r="AJ138" s="27">
        <v>31.434799999999999</v>
      </c>
      <c r="AK138" s="2">
        <f t="shared" ref="AK138" si="2295">AJ138/AJ137-1</f>
        <v>8.3659459806249004E-3</v>
      </c>
      <c r="AL138" s="9">
        <f t="shared" ref="AL138" si="2296">AL137*(1+AK138)</f>
        <v>104.03637904101242</v>
      </c>
      <c r="AM138" s="2">
        <f t="shared" ref="AM138" si="2297">AL138/$AL$131-1</f>
        <v>1.7077037564306119E-2</v>
      </c>
      <c r="AN138" s="2">
        <f t="shared" ref="AN138" si="2298">AL138/$AL$27-1</f>
        <v>4.0363790410124167E-2</v>
      </c>
      <c r="AO138" s="1">
        <f>MIN(0,(AF138/MAX($AF$3:AF137)-1))</f>
        <v>0</v>
      </c>
      <c r="AP138" s="1">
        <f>MIN(0,(AB138/MAX($AB$3:AB137)-1))</f>
        <v>-5.2516346637470068E-3</v>
      </c>
    </row>
    <row r="139" spans="1:42" x14ac:dyDescent="0.25">
      <c r="A139" s="13">
        <v>43720</v>
      </c>
      <c r="B139">
        <v>20003.12</v>
      </c>
      <c r="C139">
        <v>26.97</v>
      </c>
      <c r="D139">
        <f t="shared" si="2210"/>
        <v>20030.09</v>
      </c>
      <c r="E139" s="14">
        <f t="shared" si="2211"/>
        <v>0.99865352577047828</v>
      </c>
      <c r="F139" s="14">
        <f t="shared" si="2212"/>
        <v>1.3464742295216845E-3</v>
      </c>
      <c r="G139" s="1">
        <f t="shared" si="2213"/>
        <v>1</v>
      </c>
      <c r="H139" s="15">
        <v>3009.57</v>
      </c>
      <c r="I139" s="2">
        <f t="shared" ref="I139" si="2299">H139/H138-1</f>
        <v>2.8791074766822966E-3</v>
      </c>
      <c r="J139" s="2">
        <f t="shared" ref="J139" si="2300">D139/D138-1</f>
        <v>2.9964572301297565E-3</v>
      </c>
      <c r="K139" s="9">
        <f t="shared" ref="K139" si="2301">K138*(1+I139)</f>
        <v>108.08334739934429</v>
      </c>
      <c r="L139" s="9">
        <f t="shared" ref="L139" si="2302">L138*(1+J139)</f>
        <v>115.35983698801026</v>
      </c>
      <c r="M139" s="50">
        <f t="shared" ref="M139" si="2303">K139/$K$131-1</f>
        <v>2.8399499736883493E-2</v>
      </c>
      <c r="N139" s="50">
        <f t="shared" ref="N139" si="2304">L139/$L$131-1</f>
        <v>5.1316396525580288E-2</v>
      </c>
      <c r="O139" s="22">
        <f t="shared" ref="O139" si="2305">K139/$K$3-1</f>
        <v>8.0833473993442873E-2</v>
      </c>
      <c r="P139" s="34">
        <f t="shared" ref="P139" si="2306">L139/$L$3-1</f>
        <v>0.15359836988010267</v>
      </c>
      <c r="Q139" s="4">
        <v>20003.120000000003</v>
      </c>
      <c r="R139">
        <f t="shared" ref="R139:R140" si="2307">Q139+C139</f>
        <v>20030.090000000004</v>
      </c>
      <c r="S139" s="25">
        <f t="shared" ref="S139:S140" si="2308">R139/R138-1</f>
        <v>2.9964572301297565E-3</v>
      </c>
      <c r="T139" s="26">
        <f t="shared" ref="T139:T140" si="2309">R139/$R$131-1</f>
        <v>5.131639652558051E-2</v>
      </c>
      <c r="U139" s="26">
        <f t="shared" si="2283"/>
        <v>0.15388413050641647</v>
      </c>
      <c r="V139" s="2">
        <f t="shared" si="2151"/>
        <v>2.1823476194859026E-2</v>
      </c>
      <c r="W139" s="2">
        <f t="shared" si="2197"/>
        <v>6.1426481882914663E-2</v>
      </c>
      <c r="X139" s="14">
        <f t="shared" ref="X139" si="2310">MIN(0,(AB139/AB$3-1))</f>
        <v>0</v>
      </c>
      <c r="Y139" s="14">
        <f t="shared" ref="Y139" si="2311">MIN(0,(L139/L$3-1))</f>
        <v>0</v>
      </c>
      <c r="Z139" s="45">
        <v>6070.23</v>
      </c>
      <c r="AA139" s="2">
        <f t="shared" ref="AA139" si="2312">Z139/Z138-1</f>
        <v>3.0337730321370326E-3</v>
      </c>
      <c r="AB139" s="9">
        <f t="shared" ref="AB139" si="2313">AB138*(1+AA139)</f>
        <v>109.24576486235019</v>
      </c>
      <c r="AC139" s="50">
        <f t="shared" si="2288"/>
        <v>2.9161290760109537E-2</v>
      </c>
      <c r="AD139" s="37">
        <f t="shared" si="2289"/>
        <v>9.2457648623501809E-2</v>
      </c>
      <c r="AE139" s="14">
        <f t="shared" ref="AE139" si="2314">J139-($AE$1/252)</f>
        <v>2.9567746904472169E-3</v>
      </c>
      <c r="AF139">
        <f t="shared" ref="AF139" si="2315">AF138*(1+AE139)</f>
        <v>114.74411223001195</v>
      </c>
      <c r="AG139" s="14">
        <f t="shared" ref="AG139" si="2316">AF139/$AF$131-1</f>
        <v>5.0984766954968563E-2</v>
      </c>
      <c r="AH139" s="14">
        <f t="shared" ref="AH139" si="2317">AF139/$AF$3-1</f>
        <v>0.14744112230011952</v>
      </c>
      <c r="AI139" s="14">
        <f t="shared" ref="AI139" si="2318">AH139-AD139</f>
        <v>5.4983473676617711E-2</v>
      </c>
      <c r="AJ139" s="27">
        <v>31.581099999999999</v>
      </c>
      <c r="AK139" s="2">
        <f t="shared" ref="AK139" si="2319">AJ139/AJ138-1</f>
        <v>4.6540776464301103E-3</v>
      </c>
      <c r="AL139" s="9">
        <f t="shared" ref="AL139" si="2320">AL138*(1+AK139)</f>
        <v>104.52057242712273</v>
      </c>
      <c r="AM139" s="2">
        <f t="shared" ref="AM139" si="2321">AL139/$AL$131-1</f>
        <v>2.181059306953137E-2</v>
      </c>
      <c r="AN139" s="2">
        <f t="shared" ref="AN139" si="2322">AL139/$AL$27-1</f>
        <v>4.5205724271227377E-2</v>
      </c>
      <c r="AO139" s="1">
        <f>MIN(0,(AF139/MAX($AF$3:AF138)-1))</f>
        <v>0</v>
      </c>
      <c r="AP139" s="1">
        <f>MIN(0,(AB139/MAX($AB$3:AB138)-1))</f>
        <v>-2.2337938992275097E-3</v>
      </c>
    </row>
    <row r="140" spans="1:42" x14ac:dyDescent="0.25">
      <c r="A140" s="13">
        <v>43721</v>
      </c>
      <c r="B140">
        <v>20106.149999999998</v>
      </c>
      <c r="C140">
        <v>26.97</v>
      </c>
      <c r="D140">
        <f t="shared" si="2210"/>
        <v>20133.12</v>
      </c>
      <c r="E140" s="14">
        <f t="shared" si="2211"/>
        <v>0.99866041626931146</v>
      </c>
      <c r="F140" s="14">
        <f t="shared" si="2212"/>
        <v>1.3395837306885371E-3</v>
      </c>
      <c r="G140" s="1">
        <f t="shared" si="2213"/>
        <v>1</v>
      </c>
      <c r="H140" s="15">
        <v>3007.39</v>
      </c>
      <c r="I140" s="2">
        <f t="shared" ref="I140" si="2323">H140/H139-1</f>
        <v>-7.2435597111886185E-4</v>
      </c>
      <c r="J140" s="2">
        <f t="shared" ref="J140" si="2324">D140/D139-1</f>
        <v>5.1437612112577025E-3</v>
      </c>
      <c r="K140" s="9">
        <f t="shared" ref="K140" si="2325">K139*(1+I140)</f>
        <v>108.00505658127706</v>
      </c>
      <c r="L140" s="9">
        <f t="shared" ref="L140" si="2326">L139*(1+J140)</f>
        <v>115.9532204428462</v>
      </c>
      <c r="M140" s="50">
        <f t="shared" ref="M140" si="2327">K140/$K$131-1</f>
        <v>2.7654572418553292E-2</v>
      </c>
      <c r="N140" s="50">
        <f t="shared" ref="N140" si="2328">L140/$L$131-1</f>
        <v>5.6724117026787813E-2</v>
      </c>
      <c r="O140" s="22">
        <f t="shared" ref="O140" si="2329">K140/$K$3-1</f>
        <v>8.0050565812770591E-2</v>
      </c>
      <c r="P140" s="34">
        <f t="shared" ref="P140" si="2330">L140/$L$3-1</f>
        <v>0.15953220442846194</v>
      </c>
      <c r="Q140" s="4">
        <v>20106.150000000001</v>
      </c>
      <c r="R140">
        <f t="shared" si="2307"/>
        <v>20133.120000000003</v>
      </c>
      <c r="S140" s="25">
        <f t="shared" si="2308"/>
        <v>5.1437612112577025E-3</v>
      </c>
      <c r="T140" s="26">
        <f t="shared" si="2309"/>
        <v>5.6724117026787813E-2</v>
      </c>
      <c r="U140" s="26">
        <f t="shared" si="2283"/>
        <v>0.15981943493920125</v>
      </c>
      <c r="V140" s="2">
        <f t="shared" si="2151"/>
        <v>2.7650635847646932E-2</v>
      </c>
      <c r="W140" s="2">
        <f t="shared" si="2197"/>
        <v>6.7853103676119408E-2</v>
      </c>
      <c r="X140" s="14">
        <f t="shared" ref="X140" si="2331">MIN(0,(AB140/AB$3-1))</f>
        <v>0</v>
      </c>
      <c r="Y140" s="14">
        <f t="shared" ref="Y140" si="2332">MIN(0,(L140/L$3-1))</f>
        <v>0</v>
      </c>
      <c r="Z140" s="45">
        <v>6067.5</v>
      </c>
      <c r="AA140" s="2">
        <f t="shared" ref="AA140" si="2333">Z140/Z139-1</f>
        <v>-4.4973584196972283E-4</v>
      </c>
      <c r="AB140" s="9">
        <f t="shared" ref="AB140" si="2334">AB139*(1+AA140)</f>
        <v>109.19663312630819</v>
      </c>
      <c r="AC140" s="50">
        <f t="shared" si="2288"/>
        <v>2.8698440040486828E-2</v>
      </c>
      <c r="AD140" s="37">
        <f t="shared" si="2289"/>
        <v>9.1966331263081846E-2</v>
      </c>
      <c r="AE140" s="14">
        <f t="shared" ref="AE140" si="2335">J140-($AE$1/252)</f>
        <v>5.1040786715751624E-3</v>
      </c>
      <c r="AF140">
        <f t="shared" ref="AF140" si="2336">AF139*(1+AE140)</f>
        <v>115.32977520593398</v>
      </c>
      <c r="AG140" s="14">
        <f t="shared" ref="AG140" si="2337">AF140/$AF$131-1</f>
        <v>5.6349075888133759E-2</v>
      </c>
      <c r="AH140" s="14">
        <f t="shared" ref="AH140" si="2338">AF140/$AF$3-1</f>
        <v>0.15329775205933993</v>
      </c>
      <c r="AI140" s="14">
        <f t="shared" ref="AI140" si="2339">AH140-AD140</f>
        <v>6.1331420796258085E-2</v>
      </c>
      <c r="AJ140" s="27">
        <v>31.459900000000001</v>
      </c>
      <c r="AK140" s="2">
        <f t="shared" ref="AK140" si="2340">AJ140/AJ139-1</f>
        <v>-3.8377383941661236E-3</v>
      </c>
      <c r="AL140" s="9">
        <f t="shared" ref="AL140" si="2341">AL139*(1+AK140)</f>
        <v>104.11944981333895</v>
      </c>
      <c r="AM140" s="2">
        <f t="shared" ref="AM140" si="2342">AL140/$AL$131-1</f>
        <v>1.7889151324942842E-2</v>
      </c>
      <c r="AN140" s="2">
        <f t="shared" ref="AN140" si="2343">AL140/$AL$27-1</f>
        <v>4.1194498133389379E-2</v>
      </c>
      <c r="AO140" s="1">
        <f>MIN(0,(AF140/MAX($AF$3:AF139)-1))</f>
        <v>0</v>
      </c>
      <c r="AP140" s="1">
        <f>MIN(0,(AB140/MAX($AB$3:AB139)-1))</f>
        <v>-2.6825251240172321E-3</v>
      </c>
    </row>
    <row r="141" spans="1:42" x14ac:dyDescent="0.25">
      <c r="A141" s="13">
        <v>43724</v>
      </c>
      <c r="B141">
        <v>20077.64</v>
      </c>
      <c r="C141">
        <v>26.97</v>
      </c>
      <c r="D141">
        <f t="shared" ref="D141:D143" si="2344">B141+C141</f>
        <v>20104.61</v>
      </c>
      <c r="E141" s="14">
        <f t="shared" ref="E141:E143" si="2345">B141/D141</f>
        <v>0.99865851662877314</v>
      </c>
      <c r="F141" s="14">
        <f t="shared" ref="F141:F143" si="2346">C141/D141</f>
        <v>1.3414833712267981E-3</v>
      </c>
      <c r="G141" s="1">
        <f t="shared" ref="G141:G142" si="2347">SUM(E141:F141)</f>
        <v>0.99999999999999989</v>
      </c>
      <c r="H141" s="15">
        <v>2997.96</v>
      </c>
      <c r="I141" s="2">
        <f t="shared" ref="I141" si="2348">H141/H140-1</f>
        <v>-3.1356092824674775E-3</v>
      </c>
      <c r="J141" s="2">
        <f t="shared" ref="J141" si="2349">D141/D140-1</f>
        <v>-1.4160746074129982E-3</v>
      </c>
      <c r="K141" s="9">
        <f t="shared" ref="K141" si="2350">K140*(1+I141)</f>
        <v>107.66639492330738</v>
      </c>
      <c r="L141" s="9">
        <f t="shared" ref="L141" si="2351">L140*(1+J141)</f>
        <v>115.78902203172933</v>
      </c>
      <c r="M141" s="50">
        <f t="shared" ref="M141" si="2352">K141/$K$131-1</f>
        <v>2.4432249202107625E-2</v>
      </c>
      <c r="N141" s="50">
        <f t="shared" ref="N141" si="2353">L141/$L$131-1</f>
        <v>5.5227716837625396E-2</v>
      </c>
      <c r="O141" s="22">
        <f t="shared" ref="O141" si="2354">K141/$K$3-1</f>
        <v>7.6663949233073847E-2</v>
      </c>
      <c r="P141" s="34">
        <f t="shared" ref="P141" si="2355">L141/$L$3-1</f>
        <v>0.15789022031729338</v>
      </c>
      <c r="Q141" s="4">
        <v>20077.64</v>
      </c>
      <c r="R141">
        <f t="shared" ref="R141" si="2356">Q141+C141</f>
        <v>20104.61</v>
      </c>
      <c r="S141" s="25">
        <f t="shared" ref="S141" si="2357">R141/R140-1</f>
        <v>-1.4160746074131092E-3</v>
      </c>
      <c r="T141" s="26">
        <f t="shared" ref="T141" si="2358">R141/$R$131-1</f>
        <v>5.5227716837625174E-2</v>
      </c>
      <c r="U141" s="26">
        <f t="shared" si="2283"/>
        <v>0.15817704408819955</v>
      </c>
      <c r="V141" s="2">
        <f t="shared" si="2151"/>
        <v>2.9305331299274373E-2</v>
      </c>
      <c r="W141" s="2">
        <f t="shared" ref="W141" si="2359">U141-AD141</f>
        <v>6.9599542823911786E-2</v>
      </c>
      <c r="X141" s="14">
        <f t="shared" ref="X141" si="2360">MIN(0,(AB141/AB$3-1))</f>
        <v>0</v>
      </c>
      <c r="Y141" s="14">
        <f t="shared" ref="Y141" si="2361">MIN(0,(L141/L$3-1))</f>
        <v>0</v>
      </c>
      <c r="Z141" s="45">
        <v>6048.67</v>
      </c>
      <c r="AA141" s="2">
        <f t="shared" ref="AA141" si="2362">Z141/Z140-1</f>
        <v>-3.1034198599093621E-3</v>
      </c>
      <c r="AB141" s="9">
        <f t="shared" ref="AB141" si="2363">AB140*(1+AA141)</f>
        <v>108.85775012642877</v>
      </c>
      <c r="AC141" s="50">
        <f t="shared" si="2288"/>
        <v>2.5505956871807456E-2</v>
      </c>
      <c r="AD141" s="37">
        <f t="shared" si="2289"/>
        <v>8.8577501264287761E-2</v>
      </c>
      <c r="AE141" s="14">
        <f t="shared" ref="AE141" si="2364">J141-($AE$1/252)</f>
        <v>-1.4557571470955378E-3</v>
      </c>
      <c r="AF141">
        <f t="shared" ref="AF141" si="2365">AF140*(1+AE141)</f>
        <v>115.16188306140502</v>
      </c>
      <c r="AG141" s="14">
        <f t="shared" ref="AG141" si="2366">AF141/$AF$131-1</f>
        <v>5.4811288171081829E-2</v>
      </c>
      <c r="AH141" s="14">
        <f t="shared" ref="AH141" si="2367">AF141/$AF$3-1</f>
        <v>0.15161883061405024</v>
      </c>
      <c r="AI141" s="14">
        <f t="shared" ref="AI141" si="2368">AH141-AD141</f>
        <v>6.3041329349762476E-2</v>
      </c>
      <c r="AJ141" s="27">
        <v>31.4194</v>
      </c>
      <c r="AK141" s="2">
        <f t="shared" ref="AK141" si="2369">AJ141/AJ140-1</f>
        <v>-1.2873531066532884E-3</v>
      </c>
      <c r="AL141" s="9">
        <f t="shared" ref="AL141" si="2370">AL140*(1+AK141)</f>
        <v>103.98541131615872</v>
      </c>
      <c r="AM141" s="2">
        <f t="shared" ref="AM141" si="2371">AL141/$AL$131-1</f>
        <v>1.6578768563756174E-2</v>
      </c>
      <c r="AN141" s="2">
        <f t="shared" ref="AN141" si="2372">AL141/$AL$27-1</f>
        <v>3.9854113161587268E-2</v>
      </c>
      <c r="AO141" s="1">
        <f>MIN(0,(AF141/MAX($AF$3:AF140)-1))</f>
        <v>-1.4557571470955599E-3</v>
      </c>
      <c r="AP141" s="1">
        <f>MIN(0,(AB141/MAX($AB$3:AB140)-1))</f>
        <v>-5.7776199821819585E-3</v>
      </c>
    </row>
    <row r="142" spans="1:42" x14ac:dyDescent="0.25">
      <c r="A142" s="13">
        <v>43725</v>
      </c>
      <c r="B142">
        <v>20088.560000000001</v>
      </c>
      <c r="C142">
        <v>26.97</v>
      </c>
      <c r="D142">
        <f t="shared" si="2344"/>
        <v>20115.530000000002</v>
      </c>
      <c r="E142" s="14">
        <f t="shared" si="2345"/>
        <v>0.99865924487199687</v>
      </c>
      <c r="F142" s="14">
        <f t="shared" si="2346"/>
        <v>1.34075512800309E-3</v>
      </c>
      <c r="G142" s="1">
        <f t="shared" si="2347"/>
        <v>1</v>
      </c>
      <c r="H142" s="15">
        <v>3005.7</v>
      </c>
      <c r="I142" s="2">
        <f t="shared" ref="I142" si="2373">H142/H141-1</f>
        <v>2.5817555938036918E-3</v>
      </c>
      <c r="J142" s="2">
        <f t="shared" ref="J142" si="2374">D142/D141-1</f>
        <v>5.4315900681500828E-4</v>
      </c>
      <c r="K142" s="9">
        <f t="shared" ref="K142" si="2375">K141*(1+I142)</f>
        <v>107.94436324066531</v>
      </c>
      <c r="L142" s="9">
        <f t="shared" ref="L142" si="2376">L141*(1+J142)</f>
        <v>115.85191388193617</v>
      </c>
      <c r="M142" s="50">
        <f t="shared" ref="M142" si="2377">K142/$K$131-1</f>
        <v>2.7077082891957982E-2</v>
      </c>
      <c r="N142" s="50">
        <f t="shared" ref="N142" si="2378">L142/$L$131-1</f>
        <v>5.5800873276266483E-2</v>
      </c>
      <c r="O142" s="22">
        <f t="shared" ref="O142" si="2379">K142/$K$3-1</f>
        <v>7.9443632406653197E-2</v>
      </c>
      <c r="P142" s="34">
        <f t="shared" ref="P142" si="2380">L142/$L$3-1</f>
        <v>0.15851913881936164</v>
      </c>
      <c r="Q142" s="4">
        <v>20088.560000000001</v>
      </c>
      <c r="R142">
        <f t="shared" ref="R142:R143" si="2381">Q142+C142</f>
        <v>20115.530000000002</v>
      </c>
      <c r="S142" s="25">
        <f t="shared" ref="S142:S143" si="2382">R142/R141-1</f>
        <v>5.4315900681500828E-4</v>
      </c>
      <c r="T142" s="26">
        <f t="shared" ref="T142:T143" si="2383">R142/$R$131-1</f>
        <v>5.5800873276266261E-2</v>
      </c>
      <c r="U142" s="26">
        <f t="shared" si="2283"/>
        <v>0.15880611838118219</v>
      </c>
      <c r="V142" s="2">
        <f t="shared" si="2151"/>
        <v>2.7184761009621861E-2</v>
      </c>
      <c r="W142" s="2">
        <f t="shared" ref="W142" si="2384">U142-AD142</f>
        <v>6.7413890553902345E-2</v>
      </c>
      <c r="X142" s="14">
        <f t="shared" ref="X142" si="2385">MIN(0,(AB142/AB$3-1))</f>
        <v>0</v>
      </c>
      <c r="Y142" s="14">
        <f t="shared" ref="Y142" si="2386">MIN(0,(L142/L$3-1))</f>
        <v>0</v>
      </c>
      <c r="Z142" s="45">
        <v>6064.31</v>
      </c>
      <c r="AA142" s="2">
        <f t="shared" ref="AA142" si="2387">Z142/Z141-1</f>
        <v>2.5856923918812225E-3</v>
      </c>
      <c r="AB142" s="9">
        <f t="shared" ref="AB142" si="2388">AB141*(1+AA142)</f>
        <v>109.13922278272798</v>
      </c>
      <c r="AC142" s="50">
        <f t="shared" si="2288"/>
        <v>2.8157599822319801E-2</v>
      </c>
      <c r="AD142" s="37">
        <f t="shared" si="2289"/>
        <v>9.1392227827279848E-2</v>
      </c>
      <c r="AE142" s="14">
        <f t="shared" ref="AE142" si="2389">J142-($AE$1/252)</f>
        <v>5.0347646713246865E-4</v>
      </c>
      <c r="AF142">
        <f t="shared" ref="AF142" si="2390">AF141*(1+AE142)</f>
        <v>115.21986435943711</v>
      </c>
      <c r="AG142" s="14">
        <f t="shared" ref="AG142" si="2391">AF142/$AF$131-1</f>
        <v>5.5342360831941662E-2</v>
      </c>
      <c r="AH142" s="14">
        <f t="shared" ref="AH142" si="2392">AF142/$AF$3-1</f>
        <v>0.15219864359437119</v>
      </c>
      <c r="AI142" s="14">
        <f t="shared" ref="AI142" si="2393">AH142-AD142</f>
        <v>6.0806415767091337E-2</v>
      </c>
      <c r="AJ142" s="27">
        <v>31.5184</v>
      </c>
      <c r="AK142" s="2">
        <f t="shared" ref="AK142" si="2394">AJ142/AJ141-1</f>
        <v>3.1509194955983144E-3</v>
      </c>
      <c r="AL142" s="9">
        <f t="shared" ref="AL142" si="2395">AL141*(1+AK142)</f>
        <v>104.31306097593261</v>
      </c>
      <c r="AM142" s="2">
        <f t="shared" ref="AM142" si="2396">AL142/$AL$131-1</f>
        <v>1.9781926424434992E-2</v>
      </c>
      <c r="AN142" s="2">
        <f t="shared" ref="AN142" si="2397">AL142/$AL$27-1</f>
        <v>4.3130609759326255E-2</v>
      </c>
      <c r="AO142" s="1">
        <f>MIN(0,(AF142/MAX($AF$3:AF141)-1))</f>
        <v>-9.5301361942845553E-4</v>
      </c>
      <c r="AP142" s="1">
        <f>MIN(0,(AB142/MAX($AB$3:AB141)-1))</f>
        <v>-3.206866738331815E-3</v>
      </c>
    </row>
    <row r="143" spans="1:42" x14ac:dyDescent="0.25">
      <c r="A143" s="13">
        <v>43726</v>
      </c>
      <c r="B143">
        <v>20093.920000000002</v>
      </c>
      <c r="C143">
        <v>26.97</v>
      </c>
      <c r="D143">
        <f t="shared" si="2344"/>
        <v>20120.890000000003</v>
      </c>
      <c r="E143" s="14">
        <f t="shared" si="2345"/>
        <v>0.99865960203549642</v>
      </c>
      <c r="F143" s="14">
        <f t="shared" si="2346"/>
        <v>1.3403979645035581E-3</v>
      </c>
      <c r="G143" s="1">
        <f t="shared" ref="G143" si="2398">SUM(E143:F143)</f>
        <v>1</v>
      </c>
      <c r="H143" s="15">
        <v>3006.73</v>
      </c>
      <c r="I143" s="2">
        <f t="shared" ref="I143" si="2399">H143/H142-1</f>
        <v>3.4268223708289192E-4</v>
      </c>
      <c r="J143" s="2">
        <f t="shared" ref="J143" si="2400">D143/D142-1</f>
        <v>2.6646078925085526E-4</v>
      </c>
      <c r="K143" s="9">
        <f t="shared" ref="K143" si="2401">K142*(1+I143)</f>
        <v>107.98135385654111</v>
      </c>
      <c r="L143" s="9">
        <f t="shared" ref="L143" si="2402">L142*(1+J143)</f>
        <v>115.88278387434538</v>
      </c>
      <c r="M143" s="50">
        <f t="shared" ref="M143" si="2403">K143/$K$131-1</f>
        <v>2.7429043964380062E-2</v>
      </c>
      <c r="N143" s="50">
        <f t="shared" ref="N143" si="2404">L143/$L$131-1</f>
        <v>5.6082202810251447E-2</v>
      </c>
      <c r="O143" s="22">
        <f t="shared" ref="O143" si="2405">K143/$K$3-1</f>
        <v>7.9813538565411069E-2</v>
      </c>
      <c r="P143" s="34">
        <f t="shared" ref="P143" si="2406">L143/$L$3-1</f>
        <v>0.15882783874345385</v>
      </c>
      <c r="Q143" s="4">
        <v>20093.920000000002</v>
      </c>
      <c r="R143">
        <f t="shared" si="2381"/>
        <v>20120.890000000003</v>
      </c>
      <c r="S143" s="25">
        <f t="shared" si="2382"/>
        <v>2.6646078925085526E-4</v>
      </c>
      <c r="T143" s="26">
        <f t="shared" si="2383"/>
        <v>5.6082202810251225E-2</v>
      </c>
      <c r="U143" s="26">
        <f t="shared" si="2283"/>
        <v>0.15911489477407503</v>
      </c>
      <c r="V143" s="2">
        <f t="shared" si="2151"/>
        <v>2.7066355263931197E-2</v>
      </c>
      <c r="W143" s="2">
        <f t="shared" ref="W143" si="2407">U143-AD143</f>
        <v>6.7342930818412139E-2</v>
      </c>
      <c r="X143" s="14">
        <f t="shared" ref="X143" si="2408">MIN(0,(AB143/AB$3-1))</f>
        <v>0</v>
      </c>
      <c r="Y143" s="14">
        <f t="shared" ref="Y143" si="2409">MIN(0,(L143/L$3-1))</f>
        <v>0</v>
      </c>
      <c r="Z143" s="45">
        <v>6066.42</v>
      </c>
      <c r="AA143" s="2">
        <f t="shared" ref="AA143" si="2410">Z143/Z142-1</f>
        <v>3.4793735808347215E-4</v>
      </c>
      <c r="AB143" s="9">
        <f t="shared" ref="AB143" si="2411">AB142*(1+AA143)</f>
        <v>109.17719639556628</v>
      </c>
      <c r="AC143" s="50">
        <f t="shared" si="2288"/>
        <v>2.8515334261295378E-2</v>
      </c>
      <c r="AD143" s="37">
        <f t="shared" si="2289"/>
        <v>9.1771963955662894E-2</v>
      </c>
      <c r="AE143" s="14">
        <f t="shared" ref="AE143" si="2412">J143-($AE$1/252)</f>
        <v>2.2677824956831557E-4</v>
      </c>
      <c r="AF143">
        <f t="shared" ref="AF143" si="2413">AF142*(1+AE143)</f>
        <v>115.24599371859205</v>
      </c>
      <c r="AG143" s="14">
        <f t="shared" ref="AG143" si="2414">AF143/$AF$131-1</f>
        <v>5.5581689525226574E-2</v>
      </c>
      <c r="AH143" s="14">
        <f t="shared" ref="AH143" si="2415">AF143/$AF$3-1</f>
        <v>0.15245993718592055</v>
      </c>
      <c r="AI143" s="14">
        <f t="shared" ref="AI143" si="2416">AH143-AD143</f>
        <v>6.0687973230257652E-2</v>
      </c>
      <c r="AJ143" s="27">
        <v>31.525300000000001</v>
      </c>
      <c r="AK143" s="2">
        <f t="shared" ref="AK143" si="2417">AJ143/AJ142-1</f>
        <v>2.1891974211896148E-4</v>
      </c>
      <c r="AL143" s="9">
        <f t="shared" ref="AL143" si="2418">AL142*(1+AK143)</f>
        <v>104.33589716434111</v>
      </c>
      <c r="AM143" s="2">
        <f t="shared" ref="AM143" si="2419">AL143/$AL$131-1</f>
        <v>2.0005176820785397E-2</v>
      </c>
      <c r="AN143" s="2">
        <f t="shared" ref="AN143" si="2420">AL143/$AL$27-1</f>
        <v>4.3358971643411071E-2</v>
      </c>
      <c r="AO143" s="1">
        <f>MIN(0,(AF143/MAX($AF$3:AF142)-1))</f>
        <v>-7.2645149262051678E-4</v>
      </c>
      <c r="AP143" s="1">
        <f>MIN(0,(AB143/MAX($AB$3:AB142)-1))</f>
        <v>-2.8600451689890782E-3</v>
      </c>
    </row>
    <row r="144" spans="1:42" x14ac:dyDescent="0.25">
      <c r="A144" s="13">
        <v>43727</v>
      </c>
      <c r="B144">
        <v>20027.780000000002</v>
      </c>
      <c r="C144">
        <v>26.97</v>
      </c>
      <c r="D144">
        <f t="shared" ref="D144:D145" si="2421">B144+C144</f>
        <v>20054.750000000004</v>
      </c>
      <c r="E144" s="14">
        <f t="shared" ref="E144:E145" si="2422">B144/D144</f>
        <v>0.99865518144080578</v>
      </c>
      <c r="F144" s="14">
        <f t="shared" ref="F144:F145" si="2423">C144/D144</f>
        <v>1.3448185591942055E-3</v>
      </c>
      <c r="G144" s="1">
        <f t="shared" ref="G144:G145" si="2424">SUM(E144:F144)</f>
        <v>1</v>
      </c>
      <c r="H144" s="15">
        <v>3006.79</v>
      </c>
      <c r="I144" s="2">
        <f t="shared" ref="I144" si="2425">H144/H143-1</f>
        <v>1.9955233758972568E-5</v>
      </c>
      <c r="J144" s="2">
        <f t="shared" ref="J144" si="2426">D144/D143-1</f>
        <v>-3.2871309370510193E-3</v>
      </c>
      <c r="K144" s="9">
        <f t="shared" ref="K144" si="2427">K143*(1+I144)</f>
        <v>107.98350864969892</v>
      </c>
      <c r="L144" s="9">
        <f t="shared" ref="L144" si="2428">L143*(1+J144)</f>
        <v>115.50186199040041</v>
      </c>
      <c r="M144" s="50">
        <f t="shared" ref="M144" si="2429">K144/$K$131-1</f>
        <v>2.7449546551123083E-2</v>
      </c>
      <c r="N144" s="50">
        <f t="shared" ref="N144" si="2430">L144/$L$131-1</f>
        <v>5.2610722329324844E-2</v>
      </c>
      <c r="O144" s="22">
        <f t="shared" ref="O144" si="2431">K144/$K$3-1</f>
        <v>7.9835086496989227E-2</v>
      </c>
      <c r="P144" s="34">
        <f t="shared" ref="P144" si="2432">L144/$L$3-1</f>
        <v>0.15501861990400423</v>
      </c>
      <c r="Q144" s="4">
        <v>20027.780000000002</v>
      </c>
      <c r="R144">
        <f t="shared" ref="R144" si="2433">Q144+C144</f>
        <v>20054.750000000004</v>
      </c>
      <c r="S144" s="25">
        <f t="shared" ref="S144" si="2434">R144/R143-1</f>
        <v>-3.2871309370510193E-3</v>
      </c>
      <c r="T144" s="26">
        <f t="shared" ref="T144" si="2435">R144/$R$131-1</f>
        <v>5.2610722329324844E-2</v>
      </c>
      <c r="U144" s="26">
        <f t="shared" ref="U144" si="2436">R144/$R$3-1</f>
        <v>0.15530473234386655</v>
      </c>
      <c r="V144" s="2">
        <f t="shared" si="2151"/>
        <v>2.3473251527118322E-2</v>
      </c>
      <c r="W144" s="2">
        <f t="shared" ref="W144" si="2437">U144-AD144</f>
        <v>6.3446382918239896E-2</v>
      </c>
      <c r="X144" s="14">
        <f t="shared" ref="X144" si="2438">MIN(0,(AB144/AB$3-1))</f>
        <v>0</v>
      </c>
      <c r="Y144" s="14">
        <f t="shared" ref="Y144" si="2439">MIN(0,(L144/L$3-1))</f>
        <v>0</v>
      </c>
      <c r="Z144" s="45">
        <v>6066.9</v>
      </c>
      <c r="AA144" s="2">
        <f t="shared" ref="AA144" si="2440">Z144/Z143-1</f>
        <v>7.9124096254323817E-5</v>
      </c>
      <c r="AB144" s="9">
        <f t="shared" ref="AB144" si="2441">AB143*(1+AA144)</f>
        <v>109.18583494256266</v>
      </c>
      <c r="AC144" s="50">
        <f t="shared" ref="AC144" si="2442">AB144/$AB$131-1</f>
        <v>2.8596714607602491E-2</v>
      </c>
      <c r="AD144" s="37">
        <f t="shared" ref="AD144" si="2443">AB144/$AB$3-1</f>
        <v>9.1858349425626651E-2</v>
      </c>
      <c r="AE144" s="14">
        <f t="shared" ref="AE144" si="2444">J144-($AE$1/252)</f>
        <v>-3.326813476733559E-3</v>
      </c>
      <c r="AF144">
        <f t="shared" ref="AF144" si="2445">AF143*(1+AE144)</f>
        <v>114.86259179354948</v>
      </c>
      <c r="AG144" s="14">
        <f t="shared" ref="AG144" si="2446">AF144/$AF$131-1</f>
        <v>5.2069966134720813E-2</v>
      </c>
      <c r="AH144" s="14">
        <f t="shared" ref="AH144" si="2447">AF144/$AF$3-1</f>
        <v>0.14862591793549473</v>
      </c>
      <c r="AI144" s="14">
        <f t="shared" ref="AI144" si="2448">AH144-AD144</f>
        <v>5.6767568509868083E-2</v>
      </c>
      <c r="AJ144" s="27">
        <v>31.553899999999999</v>
      </c>
      <c r="AK144" s="2">
        <f t="shared" ref="AK144" si="2449">AJ144/AJ143-1</f>
        <v>9.0720786162212796E-4</v>
      </c>
      <c r="AL144" s="9">
        <f t="shared" ref="AL144" si="2450">AL143*(1+AK144)</f>
        <v>104.43055151049799</v>
      </c>
      <c r="AM144" s="2">
        <f t="shared" ref="AM144" si="2451">AL144/$AL$131-1</f>
        <v>2.0930533536092533E-2</v>
      </c>
      <c r="AN144" s="2">
        <f t="shared" ref="AN144" si="2452">AL144/$AL$27-1</f>
        <v>4.430551510497982E-2</v>
      </c>
      <c r="AO144" s="1">
        <f>MIN(0,(AF144/MAX($AF$3:AF143)-1))</f>
        <v>-4.0508482007381996E-3</v>
      </c>
      <c r="AP144" s="1">
        <f>MIN(0,(AB144/MAX($AB$3:AB143)-1))</f>
        <v>-2.7811473712239243E-3</v>
      </c>
    </row>
    <row r="145" spans="1:42" x14ac:dyDescent="0.25">
      <c r="A145" s="13">
        <v>43728</v>
      </c>
      <c r="B145">
        <v>19802.45</v>
      </c>
      <c r="C145" s="7">
        <f>26.97+103.1</f>
        <v>130.07</v>
      </c>
      <c r="D145">
        <f t="shared" si="2421"/>
        <v>19932.52</v>
      </c>
      <c r="E145" s="14">
        <f t="shared" si="2422"/>
        <v>0.99347448290532259</v>
      </c>
      <c r="F145" s="14">
        <f t="shared" si="2423"/>
        <v>6.525517094677441E-3</v>
      </c>
      <c r="G145" s="1">
        <f t="shared" si="2424"/>
        <v>1</v>
      </c>
      <c r="H145" s="15">
        <v>2992.07</v>
      </c>
      <c r="I145" s="2">
        <f t="shared" ref="I145" si="2453">H145/H144-1</f>
        <v>-4.895586322955614E-3</v>
      </c>
      <c r="J145" s="2">
        <f t="shared" ref="J145" si="2454">D145/D144-1</f>
        <v>-6.0948154427257206E-3</v>
      </c>
      <c r="K145" s="9">
        <f t="shared" ref="K145" si="2455">K144*(1+I145)</f>
        <v>107.45486606164869</v>
      </c>
      <c r="L145" s="9">
        <f t="shared" ref="L145" si="2456">L144*(1+J145)</f>
        <v>114.79789945827774</v>
      </c>
      <c r="M145" s="50">
        <f t="shared" ref="M145" si="2457">K145/$K$131-1</f>
        <v>2.2419578603500412E-2</v>
      </c>
      <c r="N145" s="50">
        <f t="shared" ref="N145" si="2458">L145/$L$131-1</f>
        <v>4.6195254243693418E-2</v>
      </c>
      <c r="O145" s="22">
        <f t="shared" ref="O145" si="2459">K145/$K$3-1</f>
        <v>7.4548660616486906E-2</v>
      </c>
      <c r="P145" s="34">
        <f t="shared" ref="P145" si="2460">L145/$L$3-1</f>
        <v>0.14797899458277741</v>
      </c>
      <c r="Q145" s="4">
        <v>19802.45</v>
      </c>
      <c r="R145">
        <f t="shared" ref="R145" si="2461">Q145+C145</f>
        <v>19932.52</v>
      </c>
      <c r="S145" s="25">
        <f t="shared" ref="S145" si="2462">R145/R144-1</f>
        <v>-6.0948154427257206E-3</v>
      </c>
      <c r="T145" s="26">
        <f t="shared" ref="T145" si="2463">R145/$R$131-1</f>
        <v>4.6195254243693418E-2</v>
      </c>
      <c r="U145" s="26">
        <f t="shared" ref="U145" si="2464">R145/$R$3-1</f>
        <v>0.14826336322012312</v>
      </c>
      <c r="V145" s="2">
        <f t="shared" si="2151"/>
        <v>2.2003876653833743E-2</v>
      </c>
      <c r="W145" s="2">
        <f t="shared" ref="W145" si="2465">U145-AD145</f>
        <v>6.1696123829788618E-2</v>
      </c>
      <c r="X145" s="14">
        <f t="shared" ref="X145" si="2466">MIN(0,(AB145/AB$3-1))</f>
        <v>0</v>
      </c>
      <c r="Y145" s="14">
        <f t="shared" ref="Y145" si="2467">MIN(0,(L145/L$3-1))</f>
        <v>0</v>
      </c>
      <c r="Z145" s="45">
        <v>6037.5</v>
      </c>
      <c r="AA145" s="2">
        <f t="shared" ref="AA145" si="2468">Z145/Z144-1</f>
        <v>-4.8459674627898686E-3</v>
      </c>
      <c r="AB145" s="9">
        <f t="shared" ref="AB145" si="2469">AB144*(1+AA145)</f>
        <v>108.65672393903345</v>
      </c>
      <c r="AC145" s="50">
        <f t="shared" ref="AC145" si="2470">AB145/$AB$131-1</f>
        <v>2.361216839628133E-2</v>
      </c>
      <c r="AD145" s="37">
        <f t="shared" ref="AD145" si="2471">AB145/$AB$3-1</f>
        <v>8.6567239390334505E-2</v>
      </c>
      <c r="AE145" s="14">
        <f t="shared" ref="AE145" si="2472">J145-($AE$1/252)</f>
        <v>-6.1344979824082607E-3</v>
      </c>
      <c r="AF145">
        <f t="shared" ref="AF145" si="2473">AF144*(1+AE145)</f>
        <v>114.15796745593777</v>
      </c>
      <c r="AG145" s="14">
        <f t="shared" ref="AG145" si="2474">AF145/$AF$131-1</f>
        <v>4.5616045050115073E-2</v>
      </c>
      <c r="AH145" s="14">
        <f t="shared" ref="AH145" si="2475">AF145/$AF$3-1</f>
        <v>0.14157967455937759</v>
      </c>
      <c r="AI145" s="14">
        <f t="shared" ref="AI145" si="2476">AH145-AD145</f>
        <v>5.5012435169043084E-2</v>
      </c>
      <c r="AJ145" s="27">
        <v>31.461300000000001</v>
      </c>
      <c r="AK145" s="2">
        <f t="shared" ref="AK145" si="2477">AJ145/AJ144-1</f>
        <v>-2.9346610086232738E-3</v>
      </c>
      <c r="AL145" s="9">
        <f t="shared" ref="AL145" si="2478">AL144*(1+AK145)</f>
        <v>104.12408324287111</v>
      </c>
      <c r="AM145" s="2">
        <f t="shared" ref="AM145" si="2479">AL145/$AL$131-1</f>
        <v>1.793444850681114E-2</v>
      </c>
      <c r="AN145" s="2">
        <f t="shared" ref="AN145" si="2480">AL145/$AL$27-1</f>
        <v>4.1240832428711016E-2</v>
      </c>
      <c r="AO145" s="1">
        <f>MIN(0,(AF145/MAX($AF$3:AF144)-1))</f>
        <v>-1.0160496263032059E-2</v>
      </c>
      <c r="AP145" s="1">
        <f>MIN(0,(AB145/MAX($AB$3:AB144)-1))</f>
        <v>-7.6136374843437382E-3</v>
      </c>
    </row>
    <row r="146" spans="1:42" x14ac:dyDescent="0.25">
      <c r="A146" s="13">
        <v>43731</v>
      </c>
      <c r="B146">
        <v>19809.41</v>
      </c>
      <c r="C146" s="7">
        <f>26.97+103.1</f>
        <v>130.07</v>
      </c>
      <c r="D146">
        <f t="shared" ref="D146" si="2481">B146+C146</f>
        <v>19939.48</v>
      </c>
      <c r="E146" s="14">
        <f t="shared" ref="E146" si="2482">B146/D146</f>
        <v>0.9934767606778111</v>
      </c>
      <c r="F146" s="14">
        <f t="shared" ref="F146" si="2483">C146/D146</f>
        <v>6.5232393221889432E-3</v>
      </c>
      <c r="G146" s="1">
        <f t="shared" ref="G146" si="2484">SUM(E146:F146)</f>
        <v>1</v>
      </c>
      <c r="H146" s="15">
        <v>2991.78</v>
      </c>
      <c r="I146" s="2">
        <f t="shared" ref="I146" si="2485">H146/H145-1</f>
        <v>-9.6922866109405703E-5</v>
      </c>
      <c r="J146" s="2">
        <f t="shared" ref="J146" si="2486">D146/D145-1</f>
        <v>3.4917812700041573E-4</v>
      </c>
      <c r="K146" s="9">
        <f t="shared" ref="K146" si="2487">K145*(1+I146)</f>
        <v>107.44445122805259</v>
      </c>
      <c r="L146" s="9">
        <f t="shared" ref="L146" si="2488">L145*(1+J146)</f>
        <v>114.83798437379416</v>
      </c>
      <c r="M146" s="50">
        <f t="shared" ref="M146" si="2489">K146/$K$131-1</f>
        <v>2.2320482767575589E-2</v>
      </c>
      <c r="N146" s="50">
        <f t="shared" ref="N146" si="2490">L146/$L$131-1</f>
        <v>4.6560562743046763E-2</v>
      </c>
      <c r="O146" s="22">
        <f t="shared" ref="O146" si="2491">K146/$K$3-1</f>
        <v>7.4444512280525954E-2</v>
      </c>
      <c r="P146" s="34">
        <f t="shared" ref="P146" si="2492">L146/$L$3-1</f>
        <v>0.14837984373794155</v>
      </c>
      <c r="Q146" s="4">
        <v>19809.409999999996</v>
      </c>
      <c r="R146">
        <f t="shared" ref="R146" si="2493">Q146+C146</f>
        <v>19939.479999999996</v>
      </c>
      <c r="S146" s="25">
        <f t="shared" ref="S146" si="2494">R146/R145-1</f>
        <v>3.4917812700019368E-4</v>
      </c>
      <c r="T146" s="26">
        <f t="shared" ref="T146" si="2495">R146/$R$131-1</f>
        <v>4.6560562743046763E-2</v>
      </c>
      <c r="U146" s="26">
        <f>R146/$R$3-1</f>
        <v>0.14866431167059524</v>
      </c>
      <c r="V146" s="2">
        <f t="shared" si="2151"/>
        <v>2.2429215638689604E-2</v>
      </c>
      <c r="W146" s="2">
        <f t="shared" ref="W146" si="2496">U146-AD146</f>
        <v>6.2205054117715708E-2</v>
      </c>
      <c r="X146" s="14">
        <f t="shared" ref="X146" si="2497">MIN(0,(AB146/AB$3-1))</f>
        <v>0</v>
      </c>
      <c r="Y146" s="14">
        <f t="shared" ref="Y146" si="2498">MIN(0,(L146/L$3-1))</f>
        <v>0</v>
      </c>
      <c r="Z146" s="45">
        <v>6036.9</v>
      </c>
      <c r="AA146" s="2">
        <f t="shared" ref="AA146" si="2499">Z146/Z145-1</f>
        <v>-9.9378881987632894E-5</v>
      </c>
      <c r="AB146" s="9">
        <f t="shared" ref="AB146" si="2500">AB145*(1+AA146)</f>
        <v>108.64592575528795</v>
      </c>
      <c r="AC146" s="50">
        <f t="shared" ref="AC146" si="2501">AB146/$AB$131-1</f>
        <v>2.3510442963397216E-2</v>
      </c>
      <c r="AD146" s="37">
        <f t="shared" ref="AD146" si="2502">AB146/$AB$3-1</f>
        <v>8.6459257552879532E-2</v>
      </c>
      <c r="AE146" s="14">
        <f t="shared" ref="AE146" si="2503">J146-($AE$1/252)</f>
        <v>3.0949558731787605E-4</v>
      </c>
      <c r="AF146">
        <f t="shared" ref="AF146" si="2504">AF145*(1+AE146)</f>
        <v>114.19329884312256</v>
      </c>
      <c r="AG146" s="14">
        <f t="shared" ref="AG146" si="2505">AF146/$AF$131-1</f>
        <v>4.5939658602086819E-2</v>
      </c>
      <c r="AH146" s="14">
        <f t="shared" ref="AH146" si="2506">AF146/$AF$3-1</f>
        <v>0.1419329884312257</v>
      </c>
      <c r="AI146" s="14">
        <f t="shared" ref="AI146" si="2507">AH146-AD146</f>
        <v>5.5473730878346172E-2</v>
      </c>
      <c r="AJ146" s="27">
        <v>31.373000000000001</v>
      </c>
      <c r="AK146" s="2">
        <f t="shared" ref="AK146" si="2508">AJ146/AJ145-1</f>
        <v>-2.806622739683351E-3</v>
      </c>
      <c r="AL146" s="9">
        <f t="shared" ref="AL146" si="2509">AL145*(1+AK146)</f>
        <v>103.83184622309298</v>
      </c>
      <c r="AM146" s="2">
        <f t="shared" ref="AM146" si="2510">AL146/$AL$131-1</f>
        <v>1.5077490536124838E-2</v>
      </c>
      <c r="AN146" s="2">
        <f t="shared" ref="AN146" si="2511">AL146/$AL$27-1</f>
        <v>3.8318462230929828E-2</v>
      </c>
      <c r="AO146" s="1">
        <f>MIN(0,(AF146/MAX($AF$3:AF145)-1))</f>
        <v>-9.8541453044724836E-3</v>
      </c>
      <c r="AP146" s="1">
        <f>MIN(0,(AB146/MAX($AB$3:AB145)-1))</f>
        <v>-7.7122597315503194E-3</v>
      </c>
    </row>
    <row r="147" spans="1:42" x14ac:dyDescent="0.25">
      <c r="A147" s="13">
        <v>43732</v>
      </c>
      <c r="B147">
        <v>19634.040000000005</v>
      </c>
      <c r="C147">
        <v>130.07</v>
      </c>
      <c r="D147">
        <f t="shared" ref="D147" si="2512">B147+C147</f>
        <v>19764.110000000004</v>
      </c>
      <c r="E147" s="14">
        <f t="shared" ref="E147" si="2513">B147/D147</f>
        <v>0.99341887896798797</v>
      </c>
      <c r="F147" s="14">
        <f t="shared" ref="F147" si="2514">C147/D147</f>
        <v>6.5811210320120645E-3</v>
      </c>
      <c r="G147" s="1">
        <f t="shared" ref="G147" si="2515">SUM(E147:F147)</f>
        <v>1</v>
      </c>
      <c r="H147" s="15">
        <v>2966.6</v>
      </c>
      <c r="I147" s="2">
        <f t="shared" ref="I147" si="2516">H147/H146-1</f>
        <v>-8.4163942535883107E-3</v>
      </c>
      <c r="J147" s="2">
        <f t="shared" ref="J147" si="2517">D147/D146-1</f>
        <v>-8.7951140150092089E-3</v>
      </c>
      <c r="K147" s="9">
        <f t="shared" ref="K147" si="2518">K146*(1+I147)</f>
        <v>106.54015636615685</v>
      </c>
      <c r="L147" s="9">
        <f t="shared" ref="L147" si="2519">L146*(1+J147)</f>
        <v>113.82797120797279</v>
      </c>
      <c r="M147" s="50">
        <f t="shared" ref="M147" si="2520">K147/$K$131-1</f>
        <v>1.371623053108495E-2</v>
      </c>
      <c r="N147" s="50">
        <f t="shared" ref="N147" si="2521">L147/$L$131-1</f>
        <v>3.7355943270109604E-2</v>
      </c>
      <c r="O147" s="22">
        <f t="shared" ref="O147" si="2522">K147/$K$3-1</f>
        <v>6.5401563661568574E-2</v>
      </c>
      <c r="P147" s="34">
        <f t="shared" ref="P147" si="2523">L147/$L$3-1</f>
        <v>0.13827971207972789</v>
      </c>
      <c r="Q147" s="4">
        <v>19634.040000000005</v>
      </c>
      <c r="R147">
        <f t="shared" ref="R147" si="2524">Q147+C147</f>
        <v>19764.110000000004</v>
      </c>
      <c r="S147" s="25">
        <f t="shared" ref="S147" si="2525">R147/R146-1</f>
        <v>-8.7951140150089868E-3</v>
      </c>
      <c r="T147" s="26">
        <f t="shared" ref="T147" si="2526">R147/$R$131-1</f>
        <v>3.7355943270109604E-2</v>
      </c>
      <c r="U147" s="26">
        <f t="shared" ref="U147" si="2527">R147/$R$3-1</f>
        <v>0.1385616780844805</v>
      </c>
      <c r="V147" s="2">
        <f t="shared" si="2151"/>
        <v>2.1719924517669797E-2</v>
      </c>
      <c r="W147" s="2">
        <f t="shared" ref="W147:W152" si="2528">U147-AD147</f>
        <v>6.1158497299488745E-2</v>
      </c>
      <c r="X147" s="14">
        <f t="shared" ref="X147" si="2529">MIN(0,(AB147/AB$3-1))</f>
        <v>0</v>
      </c>
      <c r="Y147" s="14">
        <f t="shared" ref="Y147" si="2530">MIN(0,(L147/L$3-1))</f>
        <v>0</v>
      </c>
      <c r="Z147" s="45">
        <v>5986.58</v>
      </c>
      <c r="AA147" s="2">
        <f t="shared" ref="AA147" si="2531">Z147/Z146-1</f>
        <v>-8.3354039324818885E-3</v>
      </c>
      <c r="AB147" s="9">
        <f t="shared" ref="AB147" si="2532">AB146*(1+AA147)</f>
        <v>107.74031807849919</v>
      </c>
      <c r="AC147" s="50">
        <f t="shared" ref="AC147" si="2533">AB147/$AB$131-1</f>
        <v>1.4979069992183902E-2</v>
      </c>
      <c r="AD147" s="37">
        <f t="shared" ref="AD147" si="2534">AB147/$AB$3-1</f>
        <v>7.7403180784991754E-2</v>
      </c>
      <c r="AE147" s="14">
        <f t="shared" ref="AE147:AE152" si="2535">J147-($AE$1/252)</f>
        <v>-8.8347965546917481E-3</v>
      </c>
      <c r="AF147">
        <f t="shared" ref="AF147" si="2536">AF146*(1+AE147)</f>
        <v>113.18442427993446</v>
      </c>
      <c r="AG147" s="14">
        <f t="shared" ref="AG147" si="2537">AF147/$AF$131-1</f>
        <v>3.66989945098537E-2</v>
      </c>
      <c r="AH147" s="14">
        <f t="shared" ref="AH147" si="2538">AF147/$AF$3-1</f>
        <v>0.1318442427993447</v>
      </c>
      <c r="AI147" s="14">
        <f t="shared" ref="AI147:AI152" si="2539">AH147-AD147</f>
        <v>5.4441062014352948E-2</v>
      </c>
      <c r="AJ147" s="27">
        <v>31</v>
      </c>
      <c r="AK147" s="2">
        <f t="shared" ref="AK147" si="2540">AJ147/AJ146-1</f>
        <v>-1.188920409269123E-2</v>
      </c>
      <c r="AL147" s="9">
        <f t="shared" ref="AL147" si="2541">AL146*(1+AK147)</f>
        <v>102.5973682120257</v>
      </c>
      <c r="AM147" s="2">
        <f t="shared" ref="AM147" si="2542">AL147/$AL$131-1</f>
        <v>3.0090270812439535E-3</v>
      </c>
      <c r="AN147" s="2">
        <f t="shared" ref="AN147" si="2543">AL147/$AL$27-1</f>
        <v>2.5973682120256969E-2</v>
      </c>
      <c r="AO147" s="1">
        <f>MIN(0,(AF147/MAX($AF$3:AF146)-1))</f>
        <v>-1.86018824901788E-2</v>
      </c>
      <c r="AP147" s="1">
        <f>MIN(0,(AB147/MAX($AB$3:AB146)-1))</f>
        <v>-1.5983378863937525E-2</v>
      </c>
    </row>
    <row r="148" spans="1:42" x14ac:dyDescent="0.25">
      <c r="A148" s="13">
        <v>43733</v>
      </c>
      <c r="B148">
        <v>19776.43</v>
      </c>
      <c r="C148">
        <v>130.07</v>
      </c>
      <c r="D148">
        <f t="shared" ref="D148:D181" si="2544">B148+C148</f>
        <v>19906.5</v>
      </c>
      <c r="E148" s="14">
        <f t="shared" ref="E148:E180" si="2545">B148/D148</f>
        <v>0.9934659533318263</v>
      </c>
      <c r="F148" s="14">
        <f t="shared" ref="F148:F180" si="2546">C148/D148</f>
        <v>6.5340466681737116E-3</v>
      </c>
      <c r="G148" s="1">
        <f t="shared" ref="G148" si="2547">SUM(E148:F148)</f>
        <v>1</v>
      </c>
      <c r="H148" s="15">
        <v>2984.87</v>
      </c>
      <c r="I148" s="2">
        <f t="shared" ref="I148" si="2548">H148/H147-1</f>
        <v>6.1585653610194413E-3</v>
      </c>
      <c r="J148" s="2">
        <f t="shared" ref="J148" si="2549">D148/D147-1</f>
        <v>7.2044731586697885E-3</v>
      </c>
      <c r="K148" s="9">
        <f t="shared" ref="K148" si="2550">K147*(1+I148)</f>
        <v>107.19629088271105</v>
      </c>
      <c r="L148" s="9">
        <f t="shared" ref="L148" si="2551">L147*(1+J148)</f>
        <v>114.64804177124647</v>
      </c>
      <c r="M148" s="50">
        <f t="shared" ref="M148" si="2552">K148/$K$131-1</f>
        <v>1.9959268194336799E-2</v>
      </c>
      <c r="N148" s="50">
        <f t="shared" ref="N148" si="2553">L148/$L$131-1</f>
        <v>4.4829546319385738E-2</v>
      </c>
      <c r="O148" s="22">
        <f t="shared" ref="O148" si="2554">K148/$K$3-1</f>
        <v>7.1962908827110539E-2</v>
      </c>
      <c r="P148" s="34">
        <f t="shared" ref="P148" si="2555">L148/$L$3-1</f>
        <v>0.14648041771246478</v>
      </c>
      <c r="Q148" s="4">
        <v>19776.43</v>
      </c>
      <c r="R148">
        <f t="shared" ref="R148" si="2556">Q148+C148</f>
        <v>19906.5</v>
      </c>
      <c r="S148" s="25">
        <f t="shared" ref="S148" si="2557">R148/R147-1</f>
        <v>7.2044731586697885E-3</v>
      </c>
      <c r="T148" s="26">
        <f t="shared" ref="T148" si="2558">R148/$R$131-1</f>
        <v>4.4829546319385738E-2</v>
      </c>
      <c r="U148" s="26">
        <f t="shared" ref="U148" si="2559">R148/$R$3-1</f>
        <v>0.14676441513373018</v>
      </c>
      <c r="V148" s="2">
        <f t="shared" ref="V148:V153" si="2560">AG148-AC148</f>
        <v>2.2894932473638052E-2</v>
      </c>
      <c r="W148" s="2">
        <f t="shared" si="2528"/>
        <v>6.2723950739841161E-2</v>
      </c>
      <c r="X148" s="14">
        <f t="shared" ref="X148" si="2561">MIN(0,(AB148/AB$3-1))</f>
        <v>0</v>
      </c>
      <c r="Y148" s="14">
        <f t="shared" ref="Y148" si="2562">MIN(0,(L148/L$3-1))</f>
        <v>0</v>
      </c>
      <c r="Z148" s="45">
        <v>6023.46</v>
      </c>
      <c r="AA148" s="2">
        <f t="shared" ref="AA148" si="2563">Z148/Z147-1</f>
        <v>6.1604455298351901E-3</v>
      </c>
      <c r="AB148" s="9">
        <f t="shared" ref="AB148" si="2564">AB147*(1+AA148)</f>
        <v>108.40404643938889</v>
      </c>
      <c r="AC148" s="50">
        <f t="shared" ref="AC148" si="2565">AB148/$AB$131-1</f>
        <v>2.1231793266793364E-2</v>
      </c>
      <c r="AD148" s="37">
        <f t="shared" ref="AD148" si="2566">AB148/$AB$3-1</f>
        <v>8.4040464393889014E-2</v>
      </c>
      <c r="AE148" s="14">
        <f t="shared" si="2535"/>
        <v>7.1647906189872485E-3</v>
      </c>
      <c r="AF148">
        <f t="shared" ref="AF148:AF153" si="2567">AF147*(1+AE148)</f>
        <v>113.99536698123082</v>
      </c>
      <c r="AG148" s="14">
        <f>AF148/$AF$131-1</f>
        <v>4.4126725740431416E-2</v>
      </c>
      <c r="AH148" s="14">
        <f t="shared" ref="AH148" si="2568">AF148/$AF$3-1</f>
        <v>0.13995366981230806</v>
      </c>
      <c r="AI148" s="14">
        <f t="shared" si="2539"/>
        <v>5.5913205418419043E-2</v>
      </c>
      <c r="AJ148" s="27">
        <v>31.21</v>
      </c>
      <c r="AK148" s="2">
        <f t="shared" ref="AK148" si="2569">AJ148/AJ147-1</f>
        <v>6.7741935483871529E-3</v>
      </c>
      <c r="AL148" s="9">
        <f t="shared" ref="AL148" si="2570">AL147*(1+AK148)</f>
        <v>103.2923826418491</v>
      </c>
      <c r="AM148" s="2">
        <f t="shared" ref="AM148" si="2571">AL148/$AL$131-1</f>
        <v>9.8036043614717627E-3</v>
      </c>
      <c r="AN148" s="2">
        <f t="shared" ref="AN148" si="2572">AL148/$AL$27-1</f>
        <v>3.2923826418491009E-2</v>
      </c>
      <c r="AO148" s="1">
        <f>MIN(0,(AF148/MAX($AF$3:AF147)-1))</f>
        <v>-1.1570370464352608E-2</v>
      </c>
      <c r="AP148" s="1">
        <f>MIN(0,(AB148/MAX($AB$3:AB147)-1))</f>
        <v>-9.9213980689764059E-3</v>
      </c>
    </row>
    <row r="149" spans="1:42" x14ac:dyDescent="0.25">
      <c r="A149" s="13">
        <v>43734</v>
      </c>
      <c r="B149">
        <v>19724.39</v>
      </c>
      <c r="C149">
        <v>130.07</v>
      </c>
      <c r="D149">
        <f t="shared" si="2544"/>
        <v>19854.46</v>
      </c>
      <c r="E149" s="14">
        <f t="shared" si="2545"/>
        <v>0.99344882711491522</v>
      </c>
      <c r="F149" s="14">
        <f t="shared" si="2546"/>
        <v>6.5511728850847616E-3</v>
      </c>
      <c r="G149" s="1">
        <f t="shared" ref="G149" si="2573">SUM(E149:F149)</f>
        <v>1</v>
      </c>
      <c r="H149" s="15">
        <v>2977.62</v>
      </c>
      <c r="I149" s="2">
        <f t="shared" ref="I149" si="2574">H149/H148-1</f>
        <v>-2.4289165022262083E-3</v>
      </c>
      <c r="J149" s="2">
        <f t="shared" ref="J149" si="2575">D149/D148-1</f>
        <v>-2.6142214854445456E-3</v>
      </c>
      <c r="K149" s="9">
        <f t="shared" ref="K149" si="2576">K148*(1+I149)</f>
        <v>106.93592004280859</v>
      </c>
      <c r="L149" s="9">
        <f t="shared" ref="L149" si="2577">L148*(1+J149)</f>
        <v>114.34832639718394</v>
      </c>
      <c r="M149" s="50">
        <f t="shared" ref="M149" si="2578">K149/$K$131-1</f>
        <v>1.7481872296221113E-2</v>
      </c>
      <c r="N149" s="50">
        <f t="shared" ref="N149" si="2579">L149/$L$131-1</f>
        <v>4.2098130470770379E-2</v>
      </c>
      <c r="O149" s="22">
        <f t="shared" ref="O149" si="2580">K149/$K$3-1</f>
        <v>6.9359200428085854E-2</v>
      </c>
      <c r="P149" s="34">
        <f t="shared" ref="P149" si="2581">L149/$L$3-1</f>
        <v>0.1434832639718393</v>
      </c>
      <c r="Q149" s="4">
        <v>19724.39</v>
      </c>
      <c r="R149">
        <f t="shared" ref="R149" si="2582">Q149+C149</f>
        <v>19854.46</v>
      </c>
      <c r="S149" s="25">
        <f t="shared" ref="S149" si="2583">R149/R148-1</f>
        <v>-2.6142214854445456E-3</v>
      </c>
      <c r="T149" s="26">
        <f t="shared" ref="T149" si="2584">R149/$R$131-1</f>
        <v>4.2098130470770379E-2</v>
      </c>
      <c r="U149" s="26">
        <f t="shared" ref="U149" si="2585">R149/$R$3-1</f>
        <v>0.14376651896094428</v>
      </c>
      <c r="V149" s="2">
        <f t="shared" si="2560"/>
        <v>2.2543290232213131E-2</v>
      </c>
      <c r="W149" s="2">
        <f t="shared" si="2528"/>
        <v>6.2294222601191995E-2</v>
      </c>
      <c r="X149" s="14">
        <f t="shared" ref="X149" si="2586">MIN(0,(AB149/AB$3-1))</f>
        <v>0</v>
      </c>
      <c r="Y149" s="14">
        <f t="shared" ref="Y149" si="2587">MIN(0,(L149/L$3-1))</f>
        <v>0</v>
      </c>
      <c r="Z149" s="45">
        <v>6009.19</v>
      </c>
      <c r="AA149" s="2">
        <f t="shared" ref="AA149" si="2588">Z149/Z148-1</f>
        <v>-2.3690702685832399E-3</v>
      </c>
      <c r="AB149" s="9">
        <f t="shared" ref="AB149" si="2589">AB148*(1+AA149)</f>
        <v>108.14722963597522</v>
      </c>
      <c r="AC149" s="50">
        <f t="shared" ref="AC149" si="2590">AB149/$AB$131-1</f>
        <v>1.8812423388033128E-2</v>
      </c>
      <c r="AD149" s="37">
        <f t="shared" ref="AD149" si="2591">AB149/$AB$3-1</f>
        <v>8.1472296359752283E-2</v>
      </c>
      <c r="AE149" s="14">
        <f t="shared" si="2535"/>
        <v>-2.6539040251270852E-3</v>
      </c>
      <c r="AF149">
        <f t="shared" si="2567"/>
        <v>113.69283421795349</v>
      </c>
      <c r="AG149" s="14">
        <f>AF149/$AF$131-1</f>
        <v>4.1355713620246259E-2</v>
      </c>
      <c r="AH149" s="14">
        <f t="shared" ref="AH149" si="2592">AF149/$AF$3-1</f>
        <v>0.13692834217953487</v>
      </c>
      <c r="AI149" s="14">
        <f t="shared" si="2539"/>
        <v>5.5456045819782585E-2</v>
      </c>
      <c r="AJ149" s="27">
        <v>31.1417</v>
      </c>
      <c r="AK149" s="2">
        <f t="shared" ref="AK149" si="2593">AJ149/AJ148-1</f>
        <v>-2.1884011534765158E-3</v>
      </c>
      <c r="AL149" s="9">
        <f t="shared" ref="AL149" si="2594">AL148*(1+AK149)</f>
        <v>103.06633747253034</v>
      </c>
      <c r="AM149" s="2">
        <f t="shared" ref="AM149" si="2595">AL149/$AL$131-1</f>
        <v>7.5937489889024157E-3</v>
      </c>
      <c r="AN149" s="2">
        <f t="shared" ref="AN149" si="2596">AL149/$AL$27-1</f>
        <v>3.0663374725303338E-2</v>
      </c>
      <c r="AO149" s="1">
        <f>MIN(0,(AF149/MAX($AF$3:AF148)-1))</f>
        <v>-1.4193567836732202E-2</v>
      </c>
      <c r="AP149" s="1">
        <f>MIN(0,(AB149/MAX($AB$3:AB148)-1))</f>
        <v>-1.226696384837167E-2</v>
      </c>
    </row>
    <row r="150" spans="1:42" x14ac:dyDescent="0.25">
      <c r="A150" s="13">
        <v>43735</v>
      </c>
      <c r="B150">
        <v>19691.149999999998</v>
      </c>
      <c r="C150">
        <v>130.07</v>
      </c>
      <c r="D150">
        <f t="shared" si="2544"/>
        <v>19821.219999999998</v>
      </c>
      <c r="E150" s="14">
        <f t="shared" si="2545"/>
        <v>0.99343784085944253</v>
      </c>
      <c r="F150" s="14">
        <f t="shared" si="2546"/>
        <v>6.5621591405574439E-3</v>
      </c>
      <c r="G150" s="1">
        <f t="shared" ref="G150:G151" si="2597">SUM(E150:F150)</f>
        <v>1</v>
      </c>
      <c r="H150" s="15">
        <v>2961.79</v>
      </c>
      <c r="I150" s="2">
        <f t="shared" ref="I150" si="2598">H150/H149-1</f>
        <v>-5.316326462073695E-3</v>
      </c>
      <c r="J150" s="2">
        <f t="shared" ref="J150" si="2599">D150/D149-1</f>
        <v>-1.6741830299087379E-3</v>
      </c>
      <c r="K150" s="9">
        <f t="shared" ref="K150" si="2600">K149*(1+I150)</f>
        <v>106.36741378133881</v>
      </c>
      <c r="L150" s="9">
        <f t="shared" ref="L150" si="2601">L149*(1+J150)</f>
        <v>114.15688636963131</v>
      </c>
      <c r="M150" s="50">
        <f t="shared" ref="M150" si="2602">K150/$K$131-1</f>
        <v>1.2072606493852334E-2</v>
      </c>
      <c r="N150" s="50">
        <f t="shared" ref="N150" si="2603">L150/$L$131-1</f>
        <v>4.0353467465236603E-2</v>
      </c>
      <c r="O150" s="22">
        <f t="shared" ref="O150" si="2604">K150/$K$3-1</f>
        <v>6.3674137813388043E-2</v>
      </c>
      <c r="P150" s="34">
        <f t="shared" ref="P150" si="2605">L150/$L$3-1</f>
        <v>0.14156886369631305</v>
      </c>
      <c r="Q150" s="4">
        <v>19691.150000000001</v>
      </c>
      <c r="R150">
        <f t="shared" ref="R150" si="2606">Q150+C150</f>
        <v>19821.22</v>
      </c>
      <c r="S150" s="25">
        <f t="shared" ref="S150" si="2607">R150/R149-1</f>
        <v>-1.6741830299085159E-3</v>
      </c>
      <c r="T150" s="26">
        <f t="shared" ref="T150" si="2608">R150/$R$131-1</f>
        <v>4.0353467465236825E-2</v>
      </c>
      <c r="U150" s="26">
        <f t="shared" ref="U150" si="2609">R150/$R$3-1</f>
        <v>0.14185164446472243</v>
      </c>
      <c r="V150" s="2">
        <f t="shared" si="2560"/>
        <v>2.6027923952338661E-2</v>
      </c>
      <c r="W150" s="2">
        <f t="shared" si="2528"/>
        <v>6.5972807285135993E-2</v>
      </c>
      <c r="X150" s="14">
        <f t="shared" ref="X150" si="2610">MIN(0,(AB150/AB$3-1))</f>
        <v>0</v>
      </c>
      <c r="Y150" s="14">
        <f t="shared" ref="Y150" si="2611">MIN(0,(L150/L$3-1))</f>
        <v>0</v>
      </c>
      <c r="Z150" s="45">
        <v>5978.11</v>
      </c>
      <c r="AA150" s="2">
        <f t="shared" ref="AA150" si="2612">Z150/Z149-1</f>
        <v>-5.1720781003762317E-3</v>
      </c>
      <c r="AB150" s="9">
        <f t="shared" ref="AB150" si="2613">AB149*(1+AA150)</f>
        <v>107.58788371795863</v>
      </c>
      <c r="AC150" s="50">
        <f t="shared" ref="AC150" si="2614">AB150/$AB$131-1</f>
        <v>1.3543045964636624E-2</v>
      </c>
      <c r="AD150" s="37">
        <f t="shared" ref="AD150" si="2615">AB150/$AB$3-1</f>
        <v>7.5878837179586434E-2</v>
      </c>
      <c r="AE150" s="14">
        <f t="shared" si="2535"/>
        <v>-1.7138655695912775E-3</v>
      </c>
      <c r="AF150">
        <f t="shared" si="2567"/>
        <v>113.49797998387808</v>
      </c>
      <c r="AG150" s="14">
        <f>AF150/$AF$131-1</f>
        <v>3.9570969916975285E-2</v>
      </c>
      <c r="AH150" s="14">
        <f t="shared" ref="AH150" si="2616">AF150/$AF$3-1</f>
        <v>0.13497979983878072</v>
      </c>
      <c r="AI150" s="14">
        <f t="shared" si="2539"/>
        <v>5.9100962659194289E-2</v>
      </c>
      <c r="AJ150" s="27">
        <v>30.94</v>
      </c>
      <c r="AK150" s="2">
        <f t="shared" ref="AK150" si="2617">AJ150/AJ149-1</f>
        <v>-6.4768461580453351E-3</v>
      </c>
      <c r="AL150" s="9">
        <f t="shared" ref="AL150" si="2618">AL149*(1+AK150)</f>
        <v>102.39879266064757</v>
      </c>
      <c r="AM150" s="2">
        <f t="shared" ref="AM150" si="2619">AL150/$AL$131-1</f>
        <v>1.0677192868930874E-3</v>
      </c>
      <c r="AN150" s="2">
        <f t="shared" ref="AN150" si="2620">AL150/$AL$27-1</f>
        <v>2.3987926606475751E-2</v>
      </c>
      <c r="AO150" s="1">
        <f>MIN(0,(AF150/MAX($AF$3:AF149)-1))</f>
        <v>-1.5883107539098495E-2</v>
      </c>
      <c r="AP150" s="1">
        <f>MIN(0,(AB150/MAX($AB$3:AB149)-1))</f>
        <v>-1.737559625366969E-2</v>
      </c>
    </row>
    <row r="151" spans="1:42" x14ac:dyDescent="0.25">
      <c r="A151" s="13">
        <v>43738</v>
      </c>
      <c r="B151">
        <v>19718.419999999998</v>
      </c>
      <c r="C151">
        <v>130.07</v>
      </c>
      <c r="D151">
        <f t="shared" si="2544"/>
        <v>19848.489999999998</v>
      </c>
      <c r="E151" s="14">
        <f t="shared" si="2545"/>
        <v>0.99344685666264787</v>
      </c>
      <c r="F151" s="14">
        <f t="shared" si="2546"/>
        <v>6.5531433373521115E-3</v>
      </c>
      <c r="G151" s="1">
        <f t="shared" si="2597"/>
        <v>1</v>
      </c>
      <c r="H151" s="15">
        <v>2976.74</v>
      </c>
      <c r="I151" s="2">
        <f t="shared" ref="I151" si="2621">H151/H150-1</f>
        <v>5.0476232278453548E-3</v>
      </c>
      <c r="J151" s="2">
        <f t="shared" ref="J151:J156" si="2622">D151/D150-1</f>
        <v>1.3757982606519281E-3</v>
      </c>
      <c r="K151" s="9">
        <f t="shared" ref="K151" si="2623">K150*(1+I151)</f>
        <v>106.90431640982733</v>
      </c>
      <c r="L151" s="9">
        <f t="shared" ref="L151" si="2624">L150*(1+J151)</f>
        <v>114.31394321534009</v>
      </c>
      <c r="M151" s="50">
        <f t="shared" ref="M151" si="2625">K151/$K$131-1</f>
        <v>1.7181167690656585E-2</v>
      </c>
      <c r="N151" s="50">
        <f t="shared" ref="N151" si="2626">L151/$L$131-1</f>
        <v>4.1784783956238414E-2</v>
      </c>
      <c r="O151" s="22">
        <f t="shared" ref="O151" si="2627">K151/$K$3-1</f>
        <v>6.904316409827338E-2</v>
      </c>
      <c r="P151" s="34">
        <f t="shared" ref="P151" si="2628">L151/$L$3-1</f>
        <v>0.14313943215340097</v>
      </c>
      <c r="Q151" s="4">
        <v>19718.420000000002</v>
      </c>
      <c r="R151">
        <f t="shared" ref="R151" si="2629">Q151+C151</f>
        <v>19848.490000000002</v>
      </c>
      <c r="S151" s="25">
        <f t="shared" ref="S151" si="2630">R151/R150-1</f>
        <v>1.3757982606519281E-3</v>
      </c>
      <c r="T151" s="26">
        <f t="shared" ref="T151" si="2631">R151/$R$131-1</f>
        <v>4.1784783956238636E-2</v>
      </c>
      <c r="U151" s="26">
        <f t="shared" ref="U151" si="2632">R151/$R$3-1</f>
        <v>0.14342260197109957</v>
      </c>
      <c r="V151" s="2">
        <f t="shared" si="2560"/>
        <v>2.2249259077795625E-2</v>
      </c>
      <c r="W151" s="2">
        <f t="shared" si="2528"/>
        <v>6.2058287448802263E-2</v>
      </c>
      <c r="X151" s="14">
        <f t="shared" ref="X151" si="2633">MIN(0,(AB151/AB$3-1))</f>
        <v>0</v>
      </c>
      <c r="Y151" s="14">
        <f t="shared" ref="Y151" si="2634">MIN(0,(L151/L$3-1))</f>
        <v>0</v>
      </c>
      <c r="Z151" s="45">
        <v>6008.59</v>
      </c>
      <c r="AA151" s="2">
        <f t="shared" ref="AA151" si="2635">Z151/Z150-1</f>
        <v>5.0986013974316791E-3</v>
      </c>
      <c r="AB151" s="9">
        <f t="shared" ref="AB151" si="2636">AB150*(1+AA151)</f>
        <v>108.13643145222973</v>
      </c>
      <c r="AC151" s="50">
        <f t="shared" ref="AC151" si="2637">AB151/$AB$131-1</f>
        <v>1.8710697955149014E-2</v>
      </c>
      <c r="AD151" s="37">
        <f t="shared" ref="AD151" si="2638">AB151/$AB$3-1</f>
        <v>8.136431452229731E-2</v>
      </c>
      <c r="AE151" s="14">
        <f t="shared" si="2535"/>
        <v>1.3361157209693885E-3</v>
      </c>
      <c r="AF151">
        <f t="shared" si="2567"/>
        <v>113.64962641923282</v>
      </c>
      <c r="AG151" s="14">
        <f>AF151/$AF$131-1</f>
        <v>4.0959957032944638E-2</v>
      </c>
      <c r="AH151" s="14">
        <f t="shared" ref="AH151" si="2639">AF151/$AF$3-1</f>
        <v>0.13649626419232819</v>
      </c>
      <c r="AI151" s="14">
        <f t="shared" si="2539"/>
        <v>5.5131949670030878E-2</v>
      </c>
      <c r="AJ151" s="27">
        <v>31.119399999999999</v>
      </c>
      <c r="AK151" s="2">
        <f t="shared" ref="AK151" si="2640">AJ151/AJ150-1</f>
        <v>5.7983193277311162E-3</v>
      </c>
      <c r="AL151" s="9">
        <f t="shared" ref="AL151" si="2641">AL150*(1+AK151)</f>
        <v>102.99253355926814</v>
      </c>
      <c r="AM151" s="2">
        <f t="shared" ref="AM151" si="2642">AL151/$AL$131-1</f>
        <v>6.872229592002066E-3</v>
      </c>
      <c r="AN151" s="2">
        <f t="shared" ref="AN151" si="2643">AL151/$AL$27-1</f>
        <v>2.9925335592681401E-2</v>
      </c>
      <c r="AO151" s="1">
        <f>MIN(0,(AF151/MAX($AF$3:AF150)-1))</f>
        <v>-1.45682134878099E-2</v>
      </c>
      <c r="AP151" s="1">
        <f>MIN(0,(AB151/MAX($AB$3:AB150)-1))</f>
        <v>-1.236558609557814E-2</v>
      </c>
    </row>
    <row r="152" spans="1:42" x14ac:dyDescent="0.25">
      <c r="A152" s="13">
        <v>43739</v>
      </c>
      <c r="B152">
        <v>19466.96</v>
      </c>
      <c r="C152">
        <v>19.440000000000001</v>
      </c>
      <c r="D152">
        <f t="shared" si="2544"/>
        <v>19486.399999999998</v>
      </c>
      <c r="E152" s="14">
        <f t="shared" si="2545"/>
        <v>0.99900238114787754</v>
      </c>
      <c r="F152" s="14">
        <f t="shared" si="2546"/>
        <v>9.9761885212250605E-4</v>
      </c>
      <c r="G152" s="1">
        <f t="shared" ref="G152" si="2644">SUM(E152:F152)</f>
        <v>1</v>
      </c>
      <c r="H152" s="15">
        <v>2940.25</v>
      </c>
      <c r="I152" s="2">
        <f t="shared" ref="I152" si="2645">H152/H151-1</f>
        <v>-1.2258376613342059E-2</v>
      </c>
      <c r="J152" s="2">
        <f t="shared" si="2622"/>
        <v>-1.8242697555330367E-2</v>
      </c>
      <c r="K152" s="9">
        <f t="shared" ref="K152" si="2646">K151*(1+I152)</f>
        <v>105.59384303768378</v>
      </c>
      <c r="L152" s="9">
        <f t="shared" ref="L152" si="2647">L151*(1+J152)</f>
        <v>112.22854852290543</v>
      </c>
      <c r="M152" s="50">
        <f t="shared" ref="M152:M157" si="2648">K152/$K$151-1</f>
        <v>-1.2258376613342059E-2</v>
      </c>
      <c r="N152" s="50">
        <f t="shared" ref="N152:N157" si="2649">L152/$L$151-1</f>
        <v>-1.8242697555330367E-2</v>
      </c>
      <c r="O152" s="22">
        <f t="shared" ref="O152" si="2650">K152/$K$3-1</f>
        <v>5.5938430376837767E-2</v>
      </c>
      <c r="P152" s="34">
        <f t="shared" ref="P152" si="2651">L152/$L$3-1</f>
        <v>0.12228548522905425</v>
      </c>
      <c r="Q152" s="4">
        <v>19466.96</v>
      </c>
      <c r="R152">
        <f t="shared" ref="R152" si="2652">Q152+C152</f>
        <v>19486.399999999998</v>
      </c>
      <c r="S152" s="25">
        <f t="shared" ref="S152" si="2653">R152/R151-1</f>
        <v>-1.8242697555330589E-2</v>
      </c>
      <c r="T152" s="26">
        <f t="shared" ref="T152:T157" si="2654">R152/$R$151-1</f>
        <v>-1.8242697555330589E-2</v>
      </c>
      <c r="U152" s="26">
        <f t="shared" ref="U152" si="2655">R152/$R$3-1</f>
        <v>0.12256348926541172</v>
      </c>
      <c r="V152" s="2">
        <f t="shared" si="2560"/>
        <v>-6.0682000627590993E-3</v>
      </c>
      <c r="W152" s="2">
        <f t="shared" si="2528"/>
        <v>5.4407153161144528E-2</v>
      </c>
      <c r="X152" s="14">
        <f t="shared" ref="X152" si="2656">MIN(0,(AB152/AB$3-1))</f>
        <v>0</v>
      </c>
      <c r="Y152" s="14">
        <f t="shared" ref="Y152" si="2657">MIN(0,(L152/L$3-1))</f>
        <v>0</v>
      </c>
      <c r="Z152" s="45">
        <v>5935.2</v>
      </c>
      <c r="AA152" s="2">
        <f t="shared" ref="AA152" si="2658">Z152/Z151-1</f>
        <v>-1.221418003225383E-2</v>
      </c>
      <c r="AB152" s="9">
        <f t="shared" ref="AB152" si="2659">AB151*(1+AA152)</f>
        <v>106.81563361042672</v>
      </c>
      <c r="AC152" s="50">
        <f t="shared" ref="AC152:AC157" si="2660">AB152/$AB$151-1</f>
        <v>-1.221418003225383E-2</v>
      </c>
      <c r="AD152" s="37">
        <f t="shared" ref="AD152" si="2661">AB152/$AB$3-1</f>
        <v>6.815633610426719E-2</v>
      </c>
      <c r="AE152" s="14">
        <f t="shared" si="2535"/>
        <v>-1.8282380095012908E-2</v>
      </c>
      <c r="AF152">
        <f t="shared" si="2567"/>
        <v>111.57184075138018</v>
      </c>
      <c r="AG152" s="14">
        <f t="shared" ref="AG152:AG157" si="2662">AF152/$AF$151-1</f>
        <v>-1.8282380095012929E-2</v>
      </c>
      <c r="AH152" s="14">
        <f t="shared" ref="AH152" si="2663">AF152/$AF$3-1</f>
        <v>0.1157184075138018</v>
      </c>
      <c r="AI152" s="14">
        <f t="shared" si="2539"/>
        <v>4.7562071409534612E-2</v>
      </c>
      <c r="AJ152" s="27">
        <v>30.727699999999999</v>
      </c>
      <c r="AK152" s="2">
        <f t="shared" ref="AK152" si="2664">AJ152/AJ151-1</f>
        <v>-1.2587003605467939E-2</v>
      </c>
      <c r="AL152" s="9">
        <f t="shared" ref="AL152" si="2665">AL151*(1+AK152)</f>
        <v>101.69616616802135</v>
      </c>
      <c r="AM152" s="2">
        <f t="shared" ref="AM152:AM157" si="2666">AL152/$AL$151-1</f>
        <v>-1.2587003605467939E-2</v>
      </c>
      <c r="AN152" s="2">
        <f t="shared" ref="AN152" si="2667">AL152/$AL$27-1</f>
        <v>1.6961661680213513E-2</v>
      </c>
      <c r="AO152" s="1">
        <f>MIN(0,(AF152/MAX($AF$3:AF151)-1))</f>
        <v>-3.2584251966533362E-2</v>
      </c>
      <c r="AP152" s="1">
        <f>MIN(0,(AB152/MAX($AB$3:AB151)-1))</f>
        <v>-2.4428730633056284E-2</v>
      </c>
    </row>
    <row r="153" spans="1:42" x14ac:dyDescent="0.25">
      <c r="A153" s="13">
        <v>43740</v>
      </c>
      <c r="B153">
        <v>19077.21</v>
      </c>
      <c r="C153">
        <v>19.440000000000001</v>
      </c>
      <c r="D153">
        <f t="shared" si="2544"/>
        <v>19096.649999999998</v>
      </c>
      <c r="E153" s="14">
        <f t="shared" si="2545"/>
        <v>0.99898202040672057</v>
      </c>
      <c r="F153" s="14">
        <f t="shared" si="2546"/>
        <v>1.0179795932794497E-3</v>
      </c>
      <c r="G153" s="1">
        <f t="shared" ref="G153:G180" si="2668">SUM(E153:F153)</f>
        <v>1</v>
      </c>
      <c r="H153" s="15">
        <v>2887.61</v>
      </c>
      <c r="I153" s="2">
        <f t="shared" ref="I153" si="2669">H153/H152-1</f>
        <v>-1.7903239520448921E-2</v>
      </c>
      <c r="J153" s="2">
        <f t="shared" si="2622"/>
        <v>-2.000112899252815E-2</v>
      </c>
      <c r="K153" s="9">
        <f t="shared" ref="K153" si="2670">K152*(1+I153)</f>
        <v>103.70337117389545</v>
      </c>
      <c r="L153" s="9">
        <f t="shared" ref="L153" si="2671">L152*(1+J153)</f>
        <v>109.98385084725459</v>
      </c>
      <c r="M153" s="50">
        <f t="shared" si="2648"/>
        <v>-2.9942151481150425E-2</v>
      </c>
      <c r="N153" s="50">
        <f t="shared" si="2649"/>
        <v>-3.787895200088276E-2</v>
      </c>
      <c r="O153" s="22">
        <f t="shared" ref="O153" si="2672">K153/$K$3-1</f>
        <v>3.7033711738954533E-2</v>
      </c>
      <c r="P153" s="34">
        <f t="shared" ref="P153" si="2673">L153/$L$3-1</f>
        <v>9.9838508472545939E-2</v>
      </c>
      <c r="Q153" s="4">
        <v>19077.21</v>
      </c>
      <c r="R153">
        <f t="shared" ref="R153" si="2674">Q153+C153</f>
        <v>19096.649999999998</v>
      </c>
      <c r="S153" s="25">
        <f t="shared" ref="S153" si="2675">R153/R152-1</f>
        <v>-2.000112899252815E-2</v>
      </c>
      <c r="T153" s="26">
        <f t="shared" si="2654"/>
        <v>-3.7878952000882871E-2</v>
      </c>
      <c r="U153" s="26">
        <f t="shared" ref="U153" si="2676">R153/$R$3-1</f>
        <v>0.10011095211431176</v>
      </c>
      <c r="V153" s="2">
        <f t="shared" si="2560"/>
        <v>-8.0562721460741837E-3</v>
      </c>
      <c r="W153" s="2">
        <f t="shared" ref="W153" si="2677">U153-AD153</f>
        <v>5.1079999120605235E-2</v>
      </c>
      <c r="X153" s="14">
        <f t="shared" ref="X153" si="2678">MIN(0,(AB153/AB$3-1))</f>
        <v>0</v>
      </c>
      <c r="Y153" s="14">
        <f t="shared" ref="Y153" si="2679">MIN(0,(L153/L$3-1))</f>
        <v>0</v>
      </c>
      <c r="Z153" s="45">
        <v>5828.93</v>
      </c>
      <c r="AA153" s="2">
        <f t="shared" ref="AA153" si="2680">Z153/Z152-1</f>
        <v>-1.7905041110661712E-2</v>
      </c>
      <c r="AB153" s="9">
        <f t="shared" ref="AB153" si="2681">AB152*(1+AA153)</f>
        <v>104.90309529937065</v>
      </c>
      <c r="AC153" s="50">
        <f t="shared" si="2660"/>
        <v>-2.9900525747305062E-2</v>
      </c>
      <c r="AD153" s="37">
        <f t="shared" ref="AD153" si="2682">AB153/$AB$3-1</f>
        <v>4.9030952993706522E-2</v>
      </c>
      <c r="AE153" s="14">
        <f t="shared" ref="AE153" si="2683">J153-($AE$1/252)</f>
        <v>-2.0040811532210691E-2</v>
      </c>
      <c r="AF153">
        <f t="shared" si="2567"/>
        <v>109.33585051857995</v>
      </c>
      <c r="AG153" s="14">
        <f t="shared" si="2662"/>
        <v>-3.7956797893379246E-2</v>
      </c>
      <c r="AH153" s="14">
        <f t="shared" ref="AH153" si="2684">AF153/$AF$3-1</f>
        <v>9.3358505185799467E-2</v>
      </c>
      <c r="AI153" s="14">
        <f t="shared" ref="AI153" si="2685">AH153-AD153</f>
        <v>4.4327552192092945E-2</v>
      </c>
      <c r="AJ153" s="27">
        <v>30.2012</v>
      </c>
      <c r="AK153" s="2">
        <f t="shared" ref="AK153" si="2686">AJ153/AJ152-1</f>
        <v>-1.7134377125525124E-2</v>
      </c>
      <c r="AL153" s="9">
        <f t="shared" ref="AL153" si="2687">AL152*(1+AK153)</f>
        <v>99.9536657046784</v>
      </c>
      <c r="AM153" s="2">
        <f t="shared" si="2666"/>
        <v>-2.9505710264336682E-2</v>
      </c>
      <c r="AN153" s="2">
        <f t="shared" ref="AN153" si="2688">AL153/$AL$27-1</f>
        <v>-4.6334295321603935E-4</v>
      </c>
      <c r="AO153" s="1">
        <f>MIN(0,(AF153/MAX($AF$3:AF152)-1))</f>
        <v>-5.197204864616467E-2</v>
      </c>
      <c r="AP153" s="1">
        <f>MIN(0,(AB153/MAX($AB$3:AB152)-1))</f>
        <v>-4.1896374317451857E-2</v>
      </c>
    </row>
    <row r="154" spans="1:42" x14ac:dyDescent="0.25">
      <c r="A154" s="13">
        <v>43741</v>
      </c>
      <c r="B154">
        <v>19241.21</v>
      </c>
      <c r="C154">
        <v>19.440000000000001</v>
      </c>
      <c r="D154">
        <f t="shared" si="2544"/>
        <v>19260.649999999998</v>
      </c>
      <c r="E154" s="14">
        <f t="shared" si="2545"/>
        <v>0.99899068826856841</v>
      </c>
      <c r="F154" s="14">
        <f t="shared" si="2546"/>
        <v>1.0093117314317016E-3</v>
      </c>
      <c r="G154" s="1">
        <f t="shared" si="2668"/>
        <v>1</v>
      </c>
      <c r="H154" s="15">
        <v>2910.63</v>
      </c>
      <c r="I154" s="2">
        <f t="shared" ref="I154" si="2689">H154/H153-1</f>
        <v>7.9719906774113891E-3</v>
      </c>
      <c r="J154" s="2">
        <f t="shared" si="2622"/>
        <v>8.5878936881600421E-3</v>
      </c>
      <c r="K154" s="9">
        <f t="shared" ref="K154" si="2690">K153*(1+I154)</f>
        <v>104.53009348210988</v>
      </c>
      <c r="L154" s="9">
        <f t="shared" ref="L154" si="2691">L153*(1+J154)</f>
        <v>110.92838046574526</v>
      </c>
      <c r="M154" s="50">
        <f t="shared" si="2648"/>
        <v>-2.2208859356208421E-2</v>
      </c>
      <c r="N154" s="50">
        <f t="shared" si="2649"/>
        <v>-2.9616358725525149E-2</v>
      </c>
      <c r="O154" s="22">
        <f t="shared" ref="O154" si="2692">K154/$K$3-1</f>
        <v>4.530093482109887E-2</v>
      </c>
      <c r="P154" s="34">
        <f t="shared" ref="P154" si="2693">L154/$L$3-1</f>
        <v>0.10928380465745269</v>
      </c>
      <c r="Q154" s="4">
        <v>19241.21</v>
      </c>
      <c r="R154">
        <f t="shared" ref="R154" si="2694">Q154+C154</f>
        <v>19260.649999999998</v>
      </c>
      <c r="S154" s="25">
        <f t="shared" ref="S154" si="2695">R154/R153-1</f>
        <v>8.5878936881600421E-3</v>
      </c>
      <c r="T154" s="26">
        <f t="shared" si="2654"/>
        <v>-2.9616358725525371E-2</v>
      </c>
      <c r="U154" s="26">
        <f t="shared" ref="U154" si="2696">R154/$R$3-1</f>
        <v>0.10955858801624974</v>
      </c>
      <c r="V154" s="2">
        <f t="shared" ref="V154" si="2697">AG154-AC154</f>
        <v>-7.8094367733217984E-3</v>
      </c>
      <c r="W154" s="2">
        <f t="shared" ref="W154" si="2698">U154-AD154</f>
        <v>5.190168590718458E-2</v>
      </c>
      <c r="X154" s="14">
        <f t="shared" ref="X154" si="2699">MIN(0,(AB154/AB$3-1))</f>
        <v>0</v>
      </c>
      <c r="Y154" s="14">
        <f t="shared" ref="Y154" si="2700">MIN(0,(L154/L$3-1))</f>
        <v>0</v>
      </c>
      <c r="Z154" s="45">
        <v>5876.86</v>
      </c>
      <c r="AA154" s="2">
        <f t="shared" ref="AA154" si="2701">Z154/Z153-1</f>
        <v>8.2227784516195612E-3</v>
      </c>
      <c r="AB154" s="9">
        <f t="shared" ref="AB154" si="2702">AB153*(1+AA154)</f>
        <v>105.76569021090651</v>
      </c>
      <c r="AC154" s="50">
        <f t="shared" si="2660"/>
        <v>-2.19236126944925E-2</v>
      </c>
      <c r="AD154" s="37">
        <f t="shared" ref="AD154" si="2703">AB154/$AB$3-1</f>
        <v>5.7656902109065156E-2</v>
      </c>
      <c r="AE154" s="14">
        <f t="shared" ref="AE154" si="2704">J154-($AE$1/252)</f>
        <v>8.5482111484775029E-3</v>
      </c>
      <c r="AF154">
        <f t="shared" ref="AF154" si="2705">AF153*(1+AE154)</f>
        <v>110.27047645491115</v>
      </c>
      <c r="AG154" s="14">
        <f t="shared" si="2662"/>
        <v>-2.9733049467814299E-2</v>
      </c>
      <c r="AH154" s="14">
        <f t="shared" ref="AH154" si="2706">AF154/$AF$3-1</f>
        <v>0.10270476454911148</v>
      </c>
      <c r="AI154" s="14">
        <f t="shared" ref="AI154" si="2707">AH154-AD154</f>
        <v>4.5047862440046327E-2</v>
      </c>
      <c r="AJ154" s="27">
        <v>30.4711</v>
      </c>
      <c r="AK154" s="2">
        <f t="shared" ref="AK154" si="2708">AJ154/AJ153-1</f>
        <v>8.9367309908214843E-3</v>
      </c>
      <c r="AL154" s="9">
        <f t="shared" ref="AL154" si="2709">AL153*(1+AK154)</f>
        <v>100.84692472662761</v>
      </c>
      <c r="AM154" s="2">
        <f t="shared" si="2666"/>
        <v>-2.0832663868840751E-2</v>
      </c>
      <c r="AN154" s="2">
        <f t="shared" ref="AN154" si="2710">AL154/$AL$27-1</f>
        <v>8.4692472662759588E-3</v>
      </c>
      <c r="AO154" s="1">
        <f>MIN(0,(AF154/MAX($AF$3:AF153)-1))</f>
        <v>-4.3868105543333535E-2</v>
      </c>
      <c r="AP154" s="1">
        <f>MIN(0,(AB154/MAX($AB$3:AB153)-1))</f>
        <v>-3.4018100469770718E-2</v>
      </c>
    </row>
    <row r="155" spans="1:42" x14ac:dyDescent="0.25">
      <c r="A155" s="13">
        <v>43742</v>
      </c>
      <c r="B155">
        <v>19446.759999999998</v>
      </c>
      <c r="C155">
        <v>19.440000000000001</v>
      </c>
      <c r="D155">
        <f t="shared" si="2544"/>
        <v>19466.199999999997</v>
      </c>
      <c r="E155" s="14">
        <f t="shared" si="2545"/>
        <v>0.99900134592267631</v>
      </c>
      <c r="F155" s="14">
        <f t="shared" si="2546"/>
        <v>9.986540773237716E-4</v>
      </c>
      <c r="G155" s="1">
        <f t="shared" si="2668"/>
        <v>1</v>
      </c>
      <c r="H155" s="15">
        <v>2952.01</v>
      </c>
      <c r="I155" s="2">
        <f t="shared" ref="I155" si="2711">H155/H154-1</f>
        <v>1.4216853396000317E-2</v>
      </c>
      <c r="J155" s="2">
        <f t="shared" si="2622"/>
        <v>1.0672017818713186E-2</v>
      </c>
      <c r="K155" s="9">
        <f t="shared" ref="K155" si="2712">K154*(1+I155)</f>
        <v>106.01618249661524</v>
      </c>
      <c r="L155" s="9">
        <f t="shared" ref="L155" si="2713">L154*(1+J155)</f>
        <v>112.1122101186767</v>
      </c>
      <c r="M155" s="50">
        <f t="shared" si="2648"/>
        <v>-8.3077460577676288E-3</v>
      </c>
      <c r="N155" s="50">
        <f t="shared" si="2649"/>
        <v>-1.9260407214856112E-2</v>
      </c>
      <c r="O155" s="22">
        <f t="shared" ref="O155" si="2714">K155/$K$3-1</f>
        <v>6.0161824966152411E-2</v>
      </c>
      <c r="P155" s="34">
        <f t="shared" ref="P155" si="2715">L155/$L$3-1</f>
        <v>0.12112210118676692</v>
      </c>
      <c r="Q155" s="4">
        <v>19446.759999999998</v>
      </c>
      <c r="R155">
        <f t="shared" ref="R155" si="2716">Q155+C155</f>
        <v>19466.199999999997</v>
      </c>
      <c r="S155" s="25">
        <f t="shared" ref="S155" si="2717">R155/R154-1</f>
        <v>1.0672017818713186E-2</v>
      </c>
      <c r="T155" s="26">
        <f t="shared" si="2654"/>
        <v>-1.9260407214856334E-2</v>
      </c>
      <c r="U155" s="26">
        <f t="shared" ref="U155" si="2718">R155/$R$3-1</f>
        <v>0.12139981703846559</v>
      </c>
      <c r="V155" s="2">
        <f t="shared" ref="V155" si="2719">AG155-AC155</f>
        <v>-1.1401654355544633E-2</v>
      </c>
      <c r="W155" s="2">
        <f t="shared" ref="W155" si="2720">U155-AD155</f>
        <v>4.8702844669217926E-2</v>
      </c>
      <c r="X155" s="14">
        <f t="shared" ref="X155" si="2721">MIN(0,(AB155/AB$3-1))</f>
        <v>0</v>
      </c>
      <c r="Y155" s="14">
        <f t="shared" ref="Y155" si="2722">MIN(0,(L155/L$3-1))</f>
        <v>0</v>
      </c>
      <c r="Z155" s="45">
        <v>5960.43</v>
      </c>
      <c r="AA155" s="2">
        <f t="shared" ref="AA155" si="2723">Z155/Z154-1</f>
        <v>1.4220178802966332E-2</v>
      </c>
      <c r="AB155" s="9">
        <f t="shared" ref="AB155" si="2724">AB154*(1+AA155)</f>
        <v>107.26969723692476</v>
      </c>
      <c r="AC155" s="50">
        <f t="shared" si="2660"/>
        <v>-8.0151915840487309E-3</v>
      </c>
      <c r="AD155" s="37">
        <f t="shared" ref="AD155" si="2725">AB155/$AB$3-1</f>
        <v>7.2696972369247659E-2</v>
      </c>
      <c r="AE155" s="14">
        <f t="shared" ref="AE155" si="2726">J155-($AE$1/252)</f>
        <v>1.0632335279030647E-2</v>
      </c>
      <c r="AF155">
        <f t="shared" ref="AF155" si="2727">AF154*(1+AE155)</f>
        <v>111.44290913195823</v>
      </c>
      <c r="AG155" s="14">
        <f t="shared" si="2662"/>
        <v>-1.9416845939593363E-2</v>
      </c>
      <c r="AH155" s="14">
        <f t="shared" ref="AH155" si="2728">AF155/$AF$3-1</f>
        <v>0.11442909131958223</v>
      </c>
      <c r="AI155" s="14">
        <f t="shared" ref="AI155" si="2729">AH155-AD155</f>
        <v>4.1732118950334574E-2</v>
      </c>
      <c r="AJ155" s="27">
        <v>30.9468</v>
      </c>
      <c r="AK155" s="2">
        <f t="shared" ref="AK155" si="2730">AJ155/AJ154-1</f>
        <v>1.5611513860674497E-2</v>
      </c>
      <c r="AL155" s="9">
        <f t="shared" ref="AL155" si="2731">AL154*(1+AK155)</f>
        <v>102.42129788980375</v>
      </c>
      <c r="AM155" s="2">
        <f t="shared" si="2666"/>
        <v>-5.5463794289094537E-3</v>
      </c>
      <c r="AN155" s="2">
        <f t="shared" ref="AN155" si="2732">AL155/$AL$27-1</f>
        <v>2.421297889803764E-2</v>
      </c>
      <c r="AO155" s="1">
        <f>MIN(0,(AF155/MAX($AF$3:AF154)-1))</f>
        <v>-3.3702190670495291E-2</v>
      </c>
      <c r="AP155" s="1">
        <f>MIN(0,(AB155/MAX($AB$3:AB154)-1))</f>
        <v>-2.0281665138021765E-2</v>
      </c>
    </row>
    <row r="156" spans="1:42" x14ac:dyDescent="0.25">
      <c r="A156" s="13">
        <v>43745</v>
      </c>
      <c r="B156">
        <v>19337.91</v>
      </c>
      <c r="C156">
        <v>19.440000000000001</v>
      </c>
      <c r="D156">
        <f t="shared" si="2544"/>
        <v>19357.349999999999</v>
      </c>
      <c r="E156" s="14">
        <f t="shared" si="2545"/>
        <v>0.99899573030399313</v>
      </c>
      <c r="F156" s="14">
        <f t="shared" si="2546"/>
        <v>1.0042696960069432E-3</v>
      </c>
      <c r="G156" s="1">
        <f t="shared" si="2668"/>
        <v>1</v>
      </c>
      <c r="H156" s="15">
        <v>2938.79</v>
      </c>
      <c r="I156" s="2">
        <f t="shared" ref="I156" si="2733">H156/H155-1</f>
        <v>-4.4783046127893078E-3</v>
      </c>
      <c r="J156" s="2">
        <f t="shared" si="2622"/>
        <v>-5.5917436376898833E-3</v>
      </c>
      <c r="K156" s="9">
        <f t="shared" ref="K156" si="2734">K155*(1+I156)</f>
        <v>105.54140973751034</v>
      </c>
      <c r="L156" s="9">
        <f t="shared" ref="L156" si="2735">L155*(1+J156)</f>
        <v>111.48530738103824</v>
      </c>
      <c r="M156" s="50">
        <f t="shared" si="2648"/>
        <v>-1.2748846053064589E-2</v>
      </c>
      <c r="N156" s="50">
        <f t="shared" si="2649"/>
        <v>-2.4744451593042949E-2</v>
      </c>
      <c r="O156" s="22">
        <f t="shared" ref="O156" si="2736">K156/$K$3-1</f>
        <v>5.5414097375103388E-2</v>
      </c>
      <c r="P156" s="34">
        <f t="shared" ref="P156" si="2737">L156/$L$3-1</f>
        <v>0.11485307381038234</v>
      </c>
      <c r="Q156" s="4">
        <v>19337.910000000003</v>
      </c>
      <c r="R156">
        <f t="shared" ref="R156:R157" si="2738">Q156+C156</f>
        <v>19357.350000000002</v>
      </c>
      <c r="S156" s="25">
        <f t="shared" ref="S156" si="2739">R156/R155-1</f>
        <v>-5.5917436376896612E-3</v>
      </c>
      <c r="T156" s="26">
        <f t="shared" si="2654"/>
        <v>-2.474445159304306E-2</v>
      </c>
      <c r="U156" s="26">
        <f t="shared" ref="U156" si="2740">R156/$R$3-1</f>
        <v>0.11512923674623421</v>
      </c>
      <c r="V156" s="2">
        <f t="shared" ref="V156" si="2741">AG156-AC156</f>
        <v>-1.2485090658988507E-2</v>
      </c>
      <c r="W156" s="2">
        <f t="shared" ref="W156" si="2742">U156-AD156</f>
        <v>4.7232057051858733E-2</v>
      </c>
      <c r="X156" s="14">
        <f t="shared" ref="X156" si="2743">MIN(0,(AB156/AB$3-1))</f>
        <v>0</v>
      </c>
      <c r="Y156" s="14">
        <f t="shared" ref="Y156" si="2744">MIN(0,(L156/L$3-1))</f>
        <v>0</v>
      </c>
      <c r="Z156" s="45">
        <v>5933.76</v>
      </c>
      <c r="AA156" s="2">
        <f t="shared" ref="AA156" si="2745">Z156/Z155-1</f>
        <v>-4.4745093894232868E-3</v>
      </c>
      <c r="AB156" s="9">
        <f t="shared" ref="AB156" si="2746">AB155*(1+AA156)</f>
        <v>106.78971796943755</v>
      </c>
      <c r="AC156" s="50">
        <f t="shared" si="2660"/>
        <v>-1.2453836923471129E-2</v>
      </c>
      <c r="AD156" s="37">
        <f t="shared" ref="AD156" si="2747">AB156/$AB$3-1</f>
        <v>6.7897179694375476E-2</v>
      </c>
      <c r="AE156" s="14">
        <f t="shared" ref="AE156" si="2748">J156-($AE$1/252)</f>
        <v>-5.6314261773724233E-3</v>
      </c>
      <c r="AF156">
        <f t="shared" ref="AF156" si="2749">AF155*(1+AE156)</f>
        <v>110.81532661618998</v>
      </c>
      <c r="AG156" s="14">
        <f t="shared" si="2662"/>
        <v>-2.4938927582459636E-2</v>
      </c>
      <c r="AH156" s="14">
        <f t="shared" ref="AH156" si="2750">AF156/$AF$3-1</f>
        <v>0.1081532661618998</v>
      </c>
      <c r="AI156" s="14">
        <f t="shared" ref="AI156" si="2751">AH156-AD156</f>
        <v>4.0256086467524321E-2</v>
      </c>
      <c r="AJ156" s="27">
        <v>30.8537</v>
      </c>
      <c r="AK156" s="2">
        <f t="shared" ref="AK156" si="2752">AJ156/AJ155-1</f>
        <v>-3.0083885894502949E-3</v>
      </c>
      <c r="AL156" s="9">
        <f t="shared" ref="AL156" si="2753">AL155*(1+AK156)</f>
        <v>102.11317482591538</v>
      </c>
      <c r="AM156" s="2">
        <f t="shared" si="2666"/>
        <v>-8.5380823537729578E-3</v>
      </c>
      <c r="AN156" s="2">
        <f t="shared" ref="AN156" si="2754">AL156/$AL$27-1</f>
        <v>2.113174825915376E-2</v>
      </c>
      <c r="AO156" s="1">
        <f>MIN(0,(AF156/MAX($AF$3:AF155)-1))</f>
        <v>-3.914382544909123E-2</v>
      </c>
      <c r="AP156" s="1">
        <f>MIN(0,(AB156/MAX($AB$3:AB155)-1))</f>
        <v>-2.4665424026351856E-2</v>
      </c>
    </row>
    <row r="157" spans="1:42" x14ac:dyDescent="0.25">
      <c r="A157" s="13">
        <v>43746</v>
      </c>
      <c r="B157">
        <v>19042.150000000001</v>
      </c>
      <c r="C157">
        <v>19.440000000000001</v>
      </c>
      <c r="D157">
        <f t="shared" si="2544"/>
        <v>19061.59</v>
      </c>
      <c r="E157" s="14">
        <f t="shared" si="2545"/>
        <v>0.99898014803591939</v>
      </c>
      <c r="F157" s="14">
        <f t="shared" si="2546"/>
        <v>1.019851964080646E-3</v>
      </c>
      <c r="G157" s="1">
        <f t="shared" si="2668"/>
        <v>1</v>
      </c>
      <c r="H157" s="15">
        <v>2893.06</v>
      </c>
      <c r="I157" s="2">
        <f t="shared" ref="I157" si="2755">H157/H156-1</f>
        <v>-1.5560826054260457E-2</v>
      </c>
      <c r="J157" s="2">
        <f t="shared" ref="J157" si="2756">D157/D156-1</f>
        <v>-1.5278950889455301E-2</v>
      </c>
      <c r="K157" s="9">
        <f t="shared" ref="K157" si="2757">K156*(1+I157)</f>
        <v>103.8990982190635</v>
      </c>
      <c r="L157" s="9">
        <f t="shared" ref="L157" si="2758">L156*(1+J157)</f>
        <v>109.78192884466753</v>
      </c>
      <c r="M157" s="50">
        <f t="shared" si="2648"/>
        <v>-2.8111289531500772E-2</v>
      </c>
      <c r="N157" s="50">
        <f t="shared" si="2649"/>
        <v>-3.9645333221821621E-2</v>
      </c>
      <c r="O157" s="22">
        <f t="shared" ref="O157" si="2759">K157/$K$3-1</f>
        <v>3.8990982190635126E-2</v>
      </c>
      <c r="P157" s="34">
        <f t="shared" ref="P157" si="2760">L157/$L$3-1</f>
        <v>9.7819288446675312E-2</v>
      </c>
      <c r="Q157" s="4">
        <v>19042.150000000001</v>
      </c>
      <c r="R157">
        <f t="shared" si="2738"/>
        <v>19061.59</v>
      </c>
      <c r="S157" s="25">
        <f t="shared" ref="S157" si="2761">R157/R156-1</f>
        <v>-1.5278950889455523E-2</v>
      </c>
      <c r="T157" s="26">
        <f t="shared" si="2654"/>
        <v>-3.9645333221821955E-2</v>
      </c>
      <c r="U157" s="26">
        <f t="shared" ref="U157" si="2762">R157/$R$3-1</f>
        <v>9.8091231902592613E-2</v>
      </c>
      <c r="V157" s="2">
        <f t="shared" ref="V157" si="2763">AG157-AC157</f>
        <v>-1.2078659908560274E-2</v>
      </c>
      <c r="W157" s="2">
        <f t="shared" ref="W157" si="2764">U157-AD157</f>
        <v>4.6785461533168871E-2</v>
      </c>
      <c r="X157" s="14">
        <f t="shared" ref="X157" si="2765">MIN(0,(AB157/AB$3-1))</f>
        <v>0</v>
      </c>
      <c r="Y157" s="14">
        <f t="shared" ref="Y157" si="2766">MIN(0,(L157/L$3-1))</f>
        <v>0</v>
      </c>
      <c r="Z157" s="45">
        <v>5841.57</v>
      </c>
      <c r="AA157" s="2">
        <f t="shared" ref="AA157" si="2767">Z157/Z156-1</f>
        <v>-1.5536523216308162E-2</v>
      </c>
      <c r="AB157" s="9">
        <f t="shared" ref="AB157" si="2768">AB156*(1+AA157)</f>
        <v>105.13057703694238</v>
      </c>
      <c r="AC157" s="50">
        <f t="shared" si="2660"/>
        <v>-2.7796870813285635E-2</v>
      </c>
      <c r="AD157" s="37">
        <f t="shared" ref="AD157" si="2769">AB157/$AB$3-1</f>
        <v>5.1305770369423742E-2</v>
      </c>
      <c r="AE157" s="14">
        <f t="shared" ref="AE157" si="2770">J157-($AE$1/252)</f>
        <v>-1.531863342913784E-2</v>
      </c>
      <c r="AF157">
        <f t="shared" ref="AF157" si="2771">AF156*(1+AE157)</f>
        <v>109.11778724942639</v>
      </c>
      <c r="AG157" s="14">
        <f t="shared" si="2662"/>
        <v>-3.9875530721845909E-2</v>
      </c>
      <c r="AH157" s="14">
        <f t="shared" ref="AH157" si="2772">AF157/$AF$3-1</f>
        <v>9.117787249426379E-2</v>
      </c>
      <c r="AI157" s="14">
        <f t="shared" ref="AI157" si="2773">AH157-AD157</f>
        <v>3.9872102124840048E-2</v>
      </c>
      <c r="AJ157" s="27">
        <v>30.345700000000001</v>
      </c>
      <c r="AK157" s="2">
        <f t="shared" ref="AK157" si="2774">AJ157/AJ156-1</f>
        <v>-1.6464800007778613E-2</v>
      </c>
      <c r="AL157" s="9">
        <f t="shared" ref="AL157" si="2775">AL156*(1+AK157)</f>
        <v>100.43190182424735</v>
      </c>
      <c r="AM157" s="2">
        <f t="shared" si="2666"/>
        <v>-2.4862304543146752E-2</v>
      </c>
      <c r="AN157" s="2">
        <f t="shared" ref="AN157" si="2776">AL157/$AL$27-1</f>
        <v>4.3190182424734935E-3</v>
      </c>
      <c r="AO157" s="1">
        <f>MIN(0,(AF157/MAX($AF$3:AF156)-1))</f>
        <v>-5.3862828965160259E-2</v>
      </c>
      <c r="AP157" s="1">
        <f>MIN(0,(AB157/MAX($AB$3:AB156)-1))</f>
        <v>-3.9818732309634397E-2</v>
      </c>
    </row>
    <row r="158" spans="1:42" x14ac:dyDescent="0.25">
      <c r="A158" s="13">
        <v>43747</v>
      </c>
      <c r="B158">
        <v>19237.54</v>
      </c>
      <c r="C158">
        <v>19.440000000000001</v>
      </c>
      <c r="D158">
        <f t="shared" si="2544"/>
        <v>19256.98</v>
      </c>
      <c r="E158" s="14">
        <f t="shared" si="2545"/>
        <v>0.99899049591368949</v>
      </c>
      <c r="F158" s="14">
        <f t="shared" si="2546"/>
        <v>1.0095040863105224E-3</v>
      </c>
      <c r="G158" s="1">
        <f t="shared" si="2668"/>
        <v>1</v>
      </c>
      <c r="H158" s="15">
        <v>2919.4</v>
      </c>
      <c r="I158" s="2">
        <f t="shared" ref="I158" si="2777">H158/H157-1</f>
        <v>9.104546742895181E-3</v>
      </c>
      <c r="J158" s="2">
        <f t="shared" ref="J158" si="2778">D158/D157-1</f>
        <v>1.0250456546384568E-2</v>
      </c>
      <c r="K158" s="9">
        <f t="shared" ref="K158" si="2779">K157*(1+I158)</f>
        <v>104.84505241534363</v>
      </c>
      <c r="L158" s="9">
        <f t="shared" ref="L158" si="2780">L157*(1+J158)</f>
        <v>110.90724373586808</v>
      </c>
      <c r="M158" s="50">
        <f t="shared" ref="M158" si="2781">K158/$K$151-1</f>
        <v>-1.9262683338148179E-2</v>
      </c>
      <c r="N158" s="50">
        <f t="shared" ref="N158" si="2782">L158/$L$151-1</f>
        <v>-2.980125944089429E-2</v>
      </c>
      <c r="O158" s="22">
        <f t="shared" ref="O158" si="2783">K158/$K$3-1</f>
        <v>4.8450524153436314E-2</v>
      </c>
      <c r="P158" s="34">
        <f t="shared" ref="P158" si="2784">L158/$L$3-1</f>
        <v>0.10907243735868088</v>
      </c>
      <c r="Q158" s="4">
        <v>19237.54</v>
      </c>
      <c r="R158">
        <f t="shared" ref="R158" si="2785">Q158+C158</f>
        <v>19256.98</v>
      </c>
      <c r="S158" s="25">
        <f t="shared" ref="S158" si="2786">R158/R157-1</f>
        <v>1.0250456546384568E-2</v>
      </c>
      <c r="T158" s="26">
        <f t="shared" ref="T158" si="2787">R158/$R$151-1</f>
        <v>-2.9801259440894623E-2</v>
      </c>
      <c r="U158" s="26">
        <f t="shared" ref="U158" si="2788">R158/$R$3-1</f>
        <v>0.10934716835917602</v>
      </c>
      <c r="V158" s="2">
        <f t="shared" ref="V158" si="2789">AG158-AC158</f>
        <v>-1.1433600603688254E-2</v>
      </c>
      <c r="W158" s="2">
        <f t="shared" ref="W158" si="2790">U158-AD158</f>
        <v>4.8137663797843233E-2</v>
      </c>
      <c r="X158" s="14">
        <f t="shared" ref="X158" si="2791">MIN(0,(AB158/AB$3-1))</f>
        <v>0</v>
      </c>
      <c r="Y158" s="14">
        <f t="shared" ref="Y158" si="2792">MIN(0,(L158/L$3-1))</f>
        <v>0</v>
      </c>
      <c r="Z158" s="45">
        <v>5896.6</v>
      </c>
      <c r="AA158" s="2">
        <f t="shared" ref="AA158" si="2793">Z158/Z157-1</f>
        <v>9.4204126630341722E-3</v>
      </c>
      <c r="AB158" s="9">
        <f t="shared" ref="AB158" si="2794">AB157*(1+AA158)</f>
        <v>106.12095045613329</v>
      </c>
      <c r="AC158" s="50">
        <f t="shared" ref="AC158" si="2795">AB158/$AB$151-1</f>
        <v>-1.8638316144053646E-2</v>
      </c>
      <c r="AD158" s="37">
        <f t="shared" ref="AD158" si="2796">AB158/$AB$3-1</f>
        <v>6.1209504561332784E-2</v>
      </c>
      <c r="AE158" s="14">
        <f t="shared" ref="AE158" si="2797">J158-($AE$1/252)</f>
        <v>1.0210774006702028E-2</v>
      </c>
      <c r="AF158">
        <f t="shared" ref="AF158" si="2798">AF157*(1+AE158)</f>
        <v>110.23196431514168</v>
      </c>
      <c r="AG158" s="14">
        <f t="shared" ref="AG158" si="2799">AF158/$AF$151-1</f>
        <v>-3.00719167477419E-2</v>
      </c>
      <c r="AH158" s="14">
        <f t="shared" ref="AH158" si="2800">AF158/$AF$3-1</f>
        <v>0.10231964315141684</v>
      </c>
      <c r="AI158" s="14">
        <f t="shared" ref="AI158" si="2801">AH158-AD158</f>
        <v>4.1110138590084055E-2</v>
      </c>
      <c r="AJ158" s="27">
        <v>30.619399999999999</v>
      </c>
      <c r="AK158" s="2">
        <f t="shared" ref="AK158" si="2802">AJ158/AJ157-1</f>
        <v>9.0193997831653494E-3</v>
      </c>
      <c r="AL158" s="9">
        <f t="shared" ref="AL158" si="2803">AL157*(1+AK158)</f>
        <v>101.33773729778385</v>
      </c>
      <c r="AM158" s="2">
        <f t="shared" ref="AM158" si="2804">AL158/$AL$151-1</f>
        <v>-1.6067147824186945E-2</v>
      </c>
      <c r="AN158" s="2">
        <f t="shared" ref="AN158" si="2805">AL158/$AL$27-1</f>
        <v>1.3377372977838364E-2</v>
      </c>
      <c r="AO158" s="1">
        <f>MIN(0,(AF158/MAX($AF$3:AF157)-1))</f>
        <v>-4.4202036132383049E-2</v>
      </c>
      <c r="AP158" s="1">
        <f>MIN(0,(AB158/MAX($AB$3:AB157)-1))</f>
        <v>-3.0773428536675862E-2</v>
      </c>
    </row>
    <row r="159" spans="1:42" x14ac:dyDescent="0.25">
      <c r="A159" s="13">
        <v>43748</v>
      </c>
      <c r="B159" s="53">
        <v>19406.04</v>
      </c>
      <c r="C159">
        <v>19.440000000000001</v>
      </c>
      <c r="D159">
        <f t="shared" si="2544"/>
        <v>19425.48</v>
      </c>
      <c r="E159" s="14">
        <f t="shared" si="2545"/>
        <v>0.99899925252812294</v>
      </c>
      <c r="F159" s="14">
        <f t="shared" si="2546"/>
        <v>1.0007474718771428E-3</v>
      </c>
      <c r="G159" s="1">
        <f t="shared" si="2668"/>
        <v>1</v>
      </c>
      <c r="H159" s="15">
        <v>2938.13</v>
      </c>
      <c r="I159" s="2">
        <f t="shared" ref="I159" si="2806">H159/H158-1</f>
        <v>6.4157018565458301E-3</v>
      </c>
      <c r="J159" s="2">
        <f t="shared" ref="J159" si="2807">D159/D158-1</f>
        <v>8.7500739991421828E-3</v>
      </c>
      <c r="K159" s="9">
        <f t="shared" ref="K159" si="2808">K158*(1+I159)</f>
        <v>105.51770701277439</v>
      </c>
      <c r="L159" s="9">
        <f t="shared" ref="L159" si="2809">L158*(1+J159)</f>
        <v>111.87769032559783</v>
      </c>
      <c r="M159" s="50">
        <f t="shared" ref="M159" si="2810">K159/$K$151-1</f>
        <v>-1.2970565114856947E-2</v>
      </c>
      <c r="N159" s="50">
        <f t="shared" ref="N159" si="2811">L159/$L$151-1</f>
        <v>-2.13119486671276E-2</v>
      </c>
      <c r="O159" s="22">
        <f t="shared" ref="O159" si="2812">K159/$K$3-1</f>
        <v>5.5177070127743866E-2</v>
      </c>
      <c r="P159" s="34">
        <f t="shared" ref="P159" si="2813">L159/$L$3-1</f>
        <v>0.11877690325597823</v>
      </c>
      <c r="Q159" s="4">
        <v>19406.04</v>
      </c>
      <c r="R159">
        <f t="shared" ref="R159" si="2814">Q159+C159</f>
        <v>19425.48</v>
      </c>
      <c r="S159" s="25">
        <f t="shared" ref="S159" si="2815">R159/R158-1</f>
        <v>8.7500739991421828E-3</v>
      </c>
      <c r="T159" s="26">
        <f t="shared" ref="T159" si="2816">R159/$R$151-1</f>
        <v>-2.1311948667127933E-2</v>
      </c>
      <c r="U159" s="26">
        <f t="shared" ref="U159" si="2817">R159/$R$3-1</f>
        <v>0.1190540381730576</v>
      </c>
      <c r="V159" s="2">
        <f t="shared" ref="V159" si="2818">AG159-AC159</f>
        <v>-9.3027692489631164E-3</v>
      </c>
      <c r="W159" s="2">
        <f t="shared" ref="W159" si="2819">U159-AD159</f>
        <v>5.1012882695409045E-2</v>
      </c>
      <c r="X159" s="14">
        <f t="shared" ref="X159" si="2820">MIN(0,(AB159/AB$3-1))</f>
        <v>0</v>
      </c>
      <c r="Y159" s="14">
        <f t="shared" ref="Y159" si="2821">MIN(0,(L159/L$3-1))</f>
        <v>0</v>
      </c>
      <c r="Z159" s="45">
        <v>5934.56</v>
      </c>
      <c r="AA159" s="2">
        <f t="shared" ref="AA159" si="2822">Z159/Z158-1</f>
        <v>6.4376081131498619E-3</v>
      </c>
      <c r="AB159" s="9">
        <f t="shared" ref="AB159" si="2823">AB158*(1+AA159)</f>
        <v>106.80411554776487</v>
      </c>
      <c r="AC159" s="50">
        <f t="shared" ref="AC159" si="2824">AB159/$AB$151-1</f>
        <v>-1.2320694206128135E-2</v>
      </c>
      <c r="AD159" s="37">
        <f t="shared" ref="AD159" si="2825">AB159/$AB$3-1</f>
        <v>6.8041155477648552E-2</v>
      </c>
      <c r="AE159" s="14">
        <f t="shared" ref="AE159" si="2826">J159-($AE$1/252)</f>
        <v>8.7103914594596436E-3</v>
      </c>
      <c r="AF159">
        <f t="shared" ref="AF159" si="2827">AF158*(1+AE159)</f>
        <v>111.19212787567176</v>
      </c>
      <c r="AG159" s="14">
        <f t="shared" ref="AG159" si="2828">AF159/$AF$151-1</f>
        <v>-2.1623463455091252E-2</v>
      </c>
      <c r="AH159" s="14">
        <f t="shared" ref="AH159" si="2829">AF159/$AF$3-1</f>
        <v>0.11192127875671765</v>
      </c>
      <c r="AI159" s="14">
        <f t="shared" ref="AI159" si="2830">AH159-AD159</f>
        <v>4.3880123279069094E-2</v>
      </c>
      <c r="AJ159" s="27">
        <v>30.775300000000001</v>
      </c>
      <c r="AK159" s="2">
        <f t="shared" ref="AK159" si="2831">AJ159/AJ158-1</f>
        <v>5.0915432699532026E-3</v>
      </c>
      <c r="AL159" s="9">
        <f t="shared" ref="AL159" si="2832">AL158*(1+AK159)</f>
        <v>101.85370277211466</v>
      </c>
      <c r="AM159" s="2">
        <f t="shared" ref="AM159" si="2833">AL159/$AL$151-1</f>
        <v>-1.1057411132605388E-2</v>
      </c>
      <c r="AN159" s="2">
        <f t="shared" ref="AN159" si="2834">AL159/$AL$27-1</f>
        <v>1.8537027721146515E-2</v>
      </c>
      <c r="AO159" s="1">
        <f>MIN(0,(AF159/MAX($AF$3:AF158)-1))</f>
        <v>-3.5876661710941504E-2</v>
      </c>
      <c r="AP159" s="1">
        <f>MIN(0,(AB159/MAX($AB$3:AB158)-1))</f>
        <v>-2.4533927696743119E-2</v>
      </c>
    </row>
    <row r="160" spans="1:42" x14ac:dyDescent="0.25">
      <c r="A160" s="13">
        <v>43749</v>
      </c>
      <c r="B160">
        <v>19683.82</v>
      </c>
      <c r="C160">
        <v>19.440000000000001</v>
      </c>
      <c r="D160">
        <f t="shared" si="2544"/>
        <v>19703.259999999998</v>
      </c>
      <c r="E160" s="14">
        <f t="shared" si="2545"/>
        <v>0.9990133612407287</v>
      </c>
      <c r="F160" s="14">
        <f t="shared" si="2546"/>
        <v>9.8663875927130855E-4</v>
      </c>
      <c r="G160" s="1">
        <f t="shared" si="2668"/>
        <v>1</v>
      </c>
      <c r="H160" s="15">
        <v>2970.27</v>
      </c>
      <c r="I160" s="2">
        <f t="shared" ref="I160" si="2835">H160/H159-1</f>
        <v>1.0938930544257763E-2</v>
      </c>
      <c r="J160" s="2">
        <f t="shared" ref="J160" si="2836">D160/D159-1</f>
        <v>1.4299775346606536E-2</v>
      </c>
      <c r="K160" s="9">
        <f t="shared" ref="K160" si="2837">K159*(1+I160)</f>
        <v>106.67195788097648</v>
      </c>
      <c r="L160" s="9">
        <f t="shared" ref="L160" si="2838">L159*(1+J160)</f>
        <v>113.47751616355109</v>
      </c>
      <c r="M160" s="50">
        <f t="shared" ref="M160" si="2839">K160/$K$151-1</f>
        <v>-2.1735186815103891E-3</v>
      </c>
      <c r="N160" s="50">
        <f t="shared" ref="N160" si="2840">L160/$L$151-1</f>
        <v>-7.3169293986593553E-3</v>
      </c>
      <c r="O160" s="22">
        <f t="shared" ref="O160" si="2841">K160/$K$3-1</f>
        <v>6.6719578809764757E-2</v>
      </c>
      <c r="P160" s="34">
        <f t="shared" ref="P160" si="2842">L160/$L$3-1</f>
        <v>0.13477516163551084</v>
      </c>
      <c r="Q160" s="4">
        <v>19683.82</v>
      </c>
      <c r="R160">
        <f t="shared" ref="R160" si="2843">Q160+C160</f>
        <v>19703.259999999998</v>
      </c>
      <c r="S160" s="25">
        <f t="shared" ref="S160" si="2844">R160/R159-1</f>
        <v>1.4299775346606536E-2</v>
      </c>
      <c r="T160" s="26">
        <f t="shared" ref="T160" si="2845">R160/$R$151-1</f>
        <v>-7.3169293986596884E-3</v>
      </c>
      <c r="U160" s="26">
        <f t="shared" ref="U160" si="2846">R160/$R$3-1</f>
        <v>0.13505625951964517</v>
      </c>
      <c r="V160" s="2">
        <f t="shared" ref="V160" si="2847">AG160-AC160</f>
        <v>-6.2487604522405427E-3</v>
      </c>
      <c r="W160" s="2">
        <f t="shared" ref="W160" si="2848">U160-AD160</f>
        <v>5.5230686181080735E-2</v>
      </c>
      <c r="X160" s="14">
        <f t="shared" ref="X160" si="2849">MIN(0,(AB160/AB$3-1))</f>
        <v>0</v>
      </c>
      <c r="Y160" s="14">
        <f t="shared" ref="Y160" si="2850">MIN(0,(L160/L$3-1))</f>
        <v>0</v>
      </c>
      <c r="Z160" s="45">
        <v>6000.04</v>
      </c>
      <c r="AA160" s="2">
        <f t="shared" ref="AA160" si="2851">Z160/Z159-1</f>
        <v>1.1033673937073551E-2</v>
      </c>
      <c r="AB160" s="9">
        <f t="shared" ref="AB160" si="2852">AB159*(1+AA160)</f>
        <v>107.98255733385643</v>
      </c>
      <c r="AC160" s="50">
        <f t="shared" ref="AC160" si="2853">AB160/$AB$151-1</f>
        <v>-1.422962791603366E-3</v>
      </c>
      <c r="AD160" s="37">
        <f t="shared" ref="AD160" si="2854">AB160/$AB$3-1</f>
        <v>7.9825573338564437E-2</v>
      </c>
      <c r="AE160" s="14">
        <f t="shared" ref="AE160" si="2855">J160-($AE$1/252)</f>
        <v>1.4260092806923997E-2</v>
      </c>
      <c r="AF160">
        <f t="shared" ref="AF160" si="2856">AF159*(1+AE160)</f>
        <v>112.77773793857821</v>
      </c>
      <c r="AG160" s="14">
        <f t="shared" ref="AG160" si="2857">AF160/$AF$151-1</f>
        <v>-7.6717232438439087E-3</v>
      </c>
      <c r="AH160" s="14">
        <f t="shared" ref="AH160" si="2858">AF160/$AF$3-1</f>
        <v>0.12777737938578215</v>
      </c>
      <c r="AI160" s="14">
        <f t="shared" ref="AI160" si="2859">AH160-AD160</f>
        <v>4.7951806047217715E-2</v>
      </c>
      <c r="AJ160" s="27">
        <v>31.085699999999999</v>
      </c>
      <c r="AK160" s="2">
        <f t="shared" ref="AK160" si="2860">AJ160/AJ159-1</f>
        <v>1.0086010534422041E-2</v>
      </c>
      <c r="AL160" s="9">
        <f t="shared" ref="AL160" si="2861">AL159*(1+AK160)</f>
        <v>102.88100029124409</v>
      </c>
      <c r="AM160" s="2">
        <f t="shared" ref="AM160" si="2862">AL160/$AL$151-1</f>
        <v>-1.0829257633502287E-3</v>
      </c>
      <c r="AN160" s="2">
        <f t="shared" ref="AN160" si="2863">AL160/$AL$27-1</f>
        <v>2.8810002912440957E-2</v>
      </c>
      <c r="AO160" s="1">
        <f>MIN(0,(AF160/MAX($AF$3:AF159)-1))</f>
        <v>-2.2128173429618037E-2</v>
      </c>
      <c r="AP160" s="1">
        <f>MIN(0,(AB160/MAX($AB$3:AB159)-1))</f>
        <v>-1.3770953118271145E-2</v>
      </c>
    </row>
    <row r="161" spans="1:42" x14ac:dyDescent="0.25">
      <c r="A161" s="13">
        <v>43752</v>
      </c>
      <c r="B161">
        <v>19666.310000000001</v>
      </c>
      <c r="C161">
        <v>19.440000000000001</v>
      </c>
      <c r="D161">
        <f t="shared" si="2544"/>
        <v>19685.75</v>
      </c>
      <c r="E161" s="14">
        <f t="shared" si="2545"/>
        <v>0.99901248364934037</v>
      </c>
      <c r="F161" s="14">
        <f t="shared" si="2546"/>
        <v>9.8751635065974118E-4</v>
      </c>
      <c r="G161" s="1">
        <f t="shared" si="2668"/>
        <v>1</v>
      </c>
      <c r="H161" s="15">
        <v>2966.15</v>
      </c>
      <c r="I161" s="2">
        <f t="shared" ref="I161" si="2864">H161/H160-1</f>
        <v>-1.3870792890882111E-3</v>
      </c>
      <c r="J161" s="2">
        <f t="shared" ref="J161" si="2865">D161/D160-1</f>
        <v>-8.886854256604515E-4</v>
      </c>
      <c r="K161" s="9">
        <f t="shared" ref="K161" si="2866">K160*(1+I161)</f>
        <v>106.52399541747329</v>
      </c>
      <c r="L161" s="9">
        <f t="shared" ref="L161" si="2867">L160*(1+J161)</f>
        <v>113.3766703487964</v>
      </c>
      <c r="M161" s="50">
        <f t="shared" ref="M161" si="2868">K161/$K$151-1</f>
        <v>-3.5575831278509273E-3</v>
      </c>
      <c r="N161" s="50">
        <f t="shared" ref="N161" si="2869">L161/$L$151-1</f>
        <v>-8.1991123758026196E-3</v>
      </c>
      <c r="O161" s="22">
        <f t="shared" ref="O161" si="2870">K161/$K$3-1</f>
        <v>6.5239954174732828E-2</v>
      </c>
      <c r="P161" s="34">
        <f t="shared" ref="P161" si="2871">L161/$L$3-1</f>
        <v>0.13376670348796393</v>
      </c>
      <c r="Q161" s="4">
        <v>19666.309999999998</v>
      </c>
      <c r="R161">
        <f t="shared" ref="R161" si="2872">Q161+C161</f>
        <v>19685.749999999996</v>
      </c>
      <c r="S161" s="25">
        <f t="shared" ref="S161" si="2873">R161/R160-1</f>
        <v>-8.8868542566067354E-4</v>
      </c>
      <c r="T161" s="26">
        <f t="shared" ref="T161" si="2874">R161/$R$151-1</f>
        <v>-8.1991123758031748E-3</v>
      </c>
      <c r="U161" s="26">
        <f t="shared" ref="U161" si="2875">R161/$R$3-1</f>
        <v>0.13404755156450521</v>
      </c>
      <c r="V161" s="2">
        <f t="shared" ref="V161" si="2876">AG161-AC161</f>
        <v>-5.7853219751177187E-3</v>
      </c>
      <c r="W161" s="2">
        <f t="shared" ref="W161" si="2877">U161-AD161</f>
        <v>5.5719326371982847E-2</v>
      </c>
      <c r="X161" s="14">
        <f t="shared" ref="X161" si="2878">MIN(0,(AB161/AB$3-1))</f>
        <v>0</v>
      </c>
      <c r="Y161" s="14">
        <f t="shared" ref="Y161" si="2879">MIN(0,(L161/L$3-1))</f>
        <v>0</v>
      </c>
      <c r="Z161" s="45">
        <v>5991.72</v>
      </c>
      <c r="AA161" s="2">
        <f t="shared" ref="AA161" si="2880">Z161/Z160-1</f>
        <v>-1.3866574222838324E-3</v>
      </c>
      <c r="AB161" s="9">
        <f t="shared" ref="AB161" si="2881">AB160*(1+AA161)</f>
        <v>107.83282251925225</v>
      </c>
      <c r="AC161" s="50">
        <f t="shared" ref="AC161" si="2882">AB161/$AB$151-1</f>
        <v>-2.8076470519706742E-3</v>
      </c>
      <c r="AD161" s="37">
        <f t="shared" ref="AD161" si="2883">AB161/$AB$3-1</f>
        <v>7.832822519252236E-2</v>
      </c>
      <c r="AE161" s="14">
        <f t="shared" ref="AE161" si="2884">J161-($AE$1/252)</f>
        <v>-9.2836796534299113E-4</v>
      </c>
      <c r="AF161">
        <f t="shared" ref="AF161" si="2885">AF160*(1+AE161)</f>
        <v>112.67303869947219</v>
      </c>
      <c r="AG161" s="14">
        <f t="shared" ref="AG161" si="2886">AF161/$AF$151-1</f>
        <v>-8.5929690270883929E-3</v>
      </c>
      <c r="AH161" s="14">
        <f t="shared" ref="AH161" si="2887">AF161/$AF$3-1</f>
        <v>0.12673038699472183</v>
      </c>
      <c r="AI161" s="14">
        <f t="shared" ref="AI161" si="2888">AH161-AD161</f>
        <v>4.8402161802199473E-2</v>
      </c>
      <c r="AJ161" s="27">
        <v>31.064900000000002</v>
      </c>
      <c r="AK161" s="2">
        <f t="shared" ref="AK161" si="2889">AJ161/AJ160-1</f>
        <v>-6.6911795455781853E-4</v>
      </c>
      <c r="AL161" s="9">
        <f t="shared" ref="AL161" si="2890">AL160*(1+AK161)</f>
        <v>102.81216076676635</v>
      </c>
      <c r="AM161" s="2">
        <f t="shared" ref="AM161" si="2891">AL161/$AL$151-1</f>
        <v>-1.7513191128363248E-3</v>
      </c>
      <c r="AN161" s="2">
        <f t="shared" ref="AN161" si="2892">AL161/$AL$27-1</f>
        <v>2.8121607667663584E-2</v>
      </c>
      <c r="AO161" s="1">
        <f>MIN(0,(AF161/MAX($AF$3:AF160)-1))</f>
        <v>-2.3035998307617489E-2</v>
      </c>
      <c r="AP161" s="1">
        <f>MIN(0,(AB161/MAX($AB$3:AB160)-1))</f>
        <v>-1.5138514946201664E-2</v>
      </c>
    </row>
    <row r="162" spans="1:42" x14ac:dyDescent="0.25">
      <c r="A162" s="13">
        <v>43753</v>
      </c>
      <c r="B162">
        <v>19824.71</v>
      </c>
      <c r="C162">
        <v>19.440000000000001</v>
      </c>
      <c r="D162">
        <f t="shared" si="2544"/>
        <v>19844.149999999998</v>
      </c>
      <c r="E162" s="14">
        <f t="shared" si="2545"/>
        <v>0.99902036620364199</v>
      </c>
      <c r="F162" s="14">
        <f t="shared" si="2546"/>
        <v>9.7963379635812088E-4</v>
      </c>
      <c r="G162" s="1">
        <f t="shared" si="2668"/>
        <v>1</v>
      </c>
      <c r="H162" s="15">
        <v>2995.68</v>
      </c>
      <c r="I162" s="2">
        <f t="shared" ref="I162" si="2893">H162/H161-1</f>
        <v>9.9556664362894232E-3</v>
      </c>
      <c r="J162" s="2">
        <f t="shared" ref="J162" si="2894">D162/D161-1</f>
        <v>8.0464295238940053E-3</v>
      </c>
      <c r="K162" s="9">
        <f t="shared" ref="K162" si="2895">K161*(1+I162)</f>
        <v>107.58451278331047</v>
      </c>
      <c r="L162" s="9">
        <f t="shared" ref="L162" si="2896">L161*(1+J162)</f>
        <v>114.28894773641174</v>
      </c>
      <c r="M162" s="50">
        <f t="shared" ref="M162" si="2897">K162/$K$151-1</f>
        <v>6.3626651974981741E-3</v>
      </c>
      <c r="N162" s="50">
        <f t="shared" ref="N162" si="2898">L162/$L$151-1</f>
        <v>-2.1865643179908023E-4</v>
      </c>
      <c r="O162" s="22">
        <f t="shared" ref="O162" si="2899">K162/$K$3-1</f>
        <v>7.5845127833104709E-2</v>
      </c>
      <c r="P162" s="34">
        <f t="shared" ref="P162" si="2900">L162/$L$3-1</f>
        <v>0.14288947736411739</v>
      </c>
      <c r="Q162" s="4">
        <v>19824.71</v>
      </c>
      <c r="R162">
        <f t="shared" ref="R162" si="2901">Q162+C162</f>
        <v>19844.149999999998</v>
      </c>
      <c r="S162" s="25">
        <f t="shared" ref="S162" si="2902">R162/R161-1</f>
        <v>8.0464295238942274E-3</v>
      </c>
      <c r="T162" s="26">
        <f t="shared" ref="T162" si="2903">R162/$R$151-1</f>
        <v>-2.1865643179930228E-4</v>
      </c>
      <c r="U162" s="26">
        <f t="shared" ref="U162" si="2904">R162/$R$3-1</f>
        <v>0.14317258526491394</v>
      </c>
      <c r="V162" s="2">
        <f t="shared" ref="V162" si="2905">AG162-AC162</f>
        <v>-7.7781591495705849E-3</v>
      </c>
      <c r="W162" s="2">
        <f t="shared" ref="W162" si="2906">U162-AD162</f>
        <v>5.4105566337497635E-2</v>
      </c>
      <c r="X162" s="14">
        <f t="shared" ref="X162" si="2907">MIN(0,(AB162/AB$3-1))</f>
        <v>0</v>
      </c>
      <c r="Y162" s="14">
        <f t="shared" ref="Y162" si="2908">MIN(0,(L162/L$3-1))</f>
        <v>0</v>
      </c>
      <c r="Z162" s="45">
        <v>6051.39</v>
      </c>
      <c r="AA162" s="2">
        <f t="shared" ref="AA162" si="2909">Z162/Z161-1</f>
        <v>9.9587430654302089E-3</v>
      </c>
      <c r="AB162" s="9">
        <f t="shared" ref="AB162" si="2910">AB161*(1+AA162)</f>
        <v>108.90670189274162</v>
      </c>
      <c r="AC162" s="50">
        <f t="shared" ref="AC162" si="2911">AB162/$AB$151-1</f>
        <v>7.1231353778506978E-3</v>
      </c>
      <c r="AD162" s="37">
        <f t="shared" ref="AD162" si="2912">AB162/$AB$3-1</f>
        <v>8.9067018927416308E-2</v>
      </c>
      <c r="AE162" s="14">
        <f t="shared" ref="AE162" si="2913">J162-($AE$1/252)</f>
        <v>8.0067469842114661E-3</v>
      </c>
      <c r="AF162">
        <f t="shared" ref="AF162" si="2914">AF161*(1+AE162)</f>
        <v>113.57518321228113</v>
      </c>
      <c r="AG162" s="14">
        <f t="shared" ref="AG162" si="2915">AF162/$AF$151-1</f>
        <v>-6.5502377171988702E-4</v>
      </c>
      <c r="AH162" s="14">
        <f t="shared" ref="AH162" si="2916">AF162/$AF$3-1</f>
        <v>0.13575183212281128</v>
      </c>
      <c r="AI162" s="14">
        <f t="shared" ref="AI162" si="2917">AH162-AD162</f>
        <v>4.668481319539497E-2</v>
      </c>
      <c r="AJ162" s="27">
        <v>31.409800000000001</v>
      </c>
      <c r="AK162" s="2">
        <f t="shared" ref="AK162" si="2918">AJ162/AJ161-1</f>
        <v>1.1102562699381036E-2</v>
      </c>
      <c r="AL162" s="9">
        <f t="shared" ref="AL162" si="2919">AL161*(1+AK162)</f>
        <v>103.95363922793823</v>
      </c>
      <c r="AM162" s="2">
        <f t="shared" ref="AM162" si="2920">AL162/$AL$151-1</f>
        <v>9.3317994562878148E-3</v>
      </c>
      <c r="AN162" s="2">
        <f t="shared" ref="AN162" si="2921">AL162/$AL$27-1</f>
        <v>3.9536392279382326E-2</v>
      </c>
      <c r="AO162" s="1">
        <f>MIN(0,(AF162/MAX($AF$3:AF161)-1))</f>
        <v>-1.5213694733383742E-2</v>
      </c>
      <c r="AP162" s="1">
        <f>MIN(0,(AB162/MAX($AB$3:AB161)-1))</f>
        <v>-5.3305324615128269E-3</v>
      </c>
    </row>
    <row r="163" spans="1:42" x14ac:dyDescent="0.25">
      <c r="A163" s="13">
        <v>43754</v>
      </c>
      <c r="B163">
        <v>19741.189999999999</v>
      </c>
      <c r="C163">
        <v>19.440000000000001</v>
      </c>
      <c r="D163">
        <f t="shared" si="2544"/>
        <v>19760.629999999997</v>
      </c>
      <c r="E163" s="14">
        <f t="shared" si="2545"/>
        <v>0.99901622569725768</v>
      </c>
      <c r="F163" s="14">
        <f t="shared" si="2546"/>
        <v>9.8377430274237238E-4</v>
      </c>
      <c r="G163" s="1">
        <f t="shared" si="2668"/>
        <v>1</v>
      </c>
      <c r="H163" s="15">
        <v>2989.69</v>
      </c>
      <c r="I163" s="2">
        <f t="shared" ref="I163" si="2922">H163/H162-1</f>
        <v>-1.9995460129251796E-3</v>
      </c>
      <c r="J163" s="2">
        <f t="shared" ref="J163" si="2923">D163/D162-1</f>
        <v>-4.2087970510200634E-3</v>
      </c>
      <c r="K163" s="9">
        <f t="shared" ref="K163" si="2924">K162*(1+I163)</f>
        <v>107.3693925997221</v>
      </c>
      <c r="L163" s="9">
        <f t="shared" ref="L163" si="2925">L162*(1+J163)</f>
        <v>113.80792875021454</v>
      </c>
      <c r="M163" s="50">
        <f t="shared" ref="M163" si="2926">K163/$K$151-1</f>
        <v>4.3503967427458434E-3</v>
      </c>
      <c r="N163" s="50">
        <f t="shared" ref="N163" si="2927">L163/$L$151-1</f>
        <v>-4.4265332022738191E-3</v>
      </c>
      <c r="O163" s="22">
        <f t="shared" ref="O163" si="2928">K163/$K$3-1</f>
        <v>7.3693925997221132E-2</v>
      </c>
      <c r="P163" s="34">
        <f t="shared" ref="P163" si="2929">L163/$L$3-1</f>
        <v>0.13807928750214549</v>
      </c>
      <c r="Q163" s="4">
        <v>19741.189999999999</v>
      </c>
      <c r="R163">
        <f t="shared" ref="R163" si="2930">Q163+C163</f>
        <v>19760.629999999997</v>
      </c>
      <c r="S163" s="25">
        <f t="shared" ref="S163" si="2931">R163/R162-1</f>
        <v>-4.2087970510200634E-3</v>
      </c>
      <c r="T163" s="26">
        <f t="shared" ref="T163" si="2932">R163/$R$151-1</f>
        <v>-4.4265332022740411E-3</v>
      </c>
      <c r="U163" s="26">
        <f t="shared" ref="U163" si="2933">R163/$R$3-1</f>
        <v>0.13836120385924389</v>
      </c>
      <c r="V163" s="2">
        <f t="shared" ref="V163" si="2934">AG163-AC163</f>
        <v>-1.0076643644005956E-2</v>
      </c>
      <c r="W163" s="2">
        <f t="shared" ref="W163" si="2935">U163-AD163</f>
        <v>5.1399830762199228E-2</v>
      </c>
      <c r="X163" s="14">
        <f t="shared" ref="X163" si="2936">MIN(0,(AB163/AB$3-1))</f>
        <v>0</v>
      </c>
      <c r="Y163" s="14">
        <f t="shared" ref="Y163" si="2937">MIN(0,(L163/L$3-1))</f>
        <v>0</v>
      </c>
      <c r="Z163" s="45">
        <v>6039.69</v>
      </c>
      <c r="AA163" s="2">
        <f t="shared" ref="AA163" si="2938">Z163/Z162-1</f>
        <v>-1.9334400856664269E-3</v>
      </c>
      <c r="AB163" s="9">
        <f t="shared" ref="AB163" si="2939">AB162*(1+AA163)</f>
        <v>108.69613730970447</v>
      </c>
      <c r="AC163" s="50">
        <f t="shared" ref="AC163" si="2940">AB163/$AB$151-1</f>
        <v>5.1759231367090042E-3</v>
      </c>
      <c r="AD163" s="37">
        <f t="shared" ref="AD163" si="2941">AB163/$AB$3-1</f>
        <v>8.6961373097044659E-2</v>
      </c>
      <c r="AE163" s="14">
        <f t="shared" ref="AE163" si="2942">J163-($AE$1/252)</f>
        <v>-4.2484795907026035E-3</v>
      </c>
      <c r="AF163">
        <f t="shared" ref="AF163" si="2943">AF162*(1+AE163)</f>
        <v>113.09266136439345</v>
      </c>
      <c r="AG163" s="14">
        <f t="shared" ref="AG163" si="2944">AF163/$AF$151-1</f>
        <v>-4.9007205072969517E-3</v>
      </c>
      <c r="AH163" s="14">
        <f t="shared" ref="AH163" si="2945">AF163/$AF$3-1</f>
        <v>0.13092661364393443</v>
      </c>
      <c r="AI163" s="14">
        <f t="shared" ref="AI163" si="2946">AH163-AD163</f>
        <v>4.3965240546889772E-2</v>
      </c>
      <c r="AJ163" s="27">
        <v>31.322600000000001</v>
      </c>
      <c r="AK163" s="2">
        <f t="shared" ref="AK163" si="2947">AJ163/AJ162-1</f>
        <v>-2.7762036052442207E-3</v>
      </c>
      <c r="AL163" s="9">
        <f t="shared" ref="AL163" si="2948">AL162*(1+AK163)</f>
        <v>103.66504275993536</v>
      </c>
      <c r="AM163" s="2">
        <f t="shared" ref="AM163" si="2949">AL163/$AL$151-1</f>
        <v>6.5296888757495619E-3</v>
      </c>
      <c r="AN163" s="2">
        <f t="shared" ref="AN163" si="2950">AL163/$AL$27-1</f>
        <v>3.6650427599353552E-2</v>
      </c>
      <c r="AO163" s="1">
        <f>MIN(0,(AF163/MAX($AF$3:AF162)-1))</f>
        <v>-1.9397539252512419E-2</v>
      </c>
      <c r="AP163" s="1">
        <f>MIN(0,(AB163/MAX($AB$3:AB162)-1))</f>
        <v>-7.253666282040272E-3</v>
      </c>
    </row>
    <row r="164" spans="1:42" x14ac:dyDescent="0.25">
      <c r="A164" s="13">
        <v>43755</v>
      </c>
      <c r="B164">
        <v>19772.13</v>
      </c>
      <c r="C164">
        <v>19.440000000000001</v>
      </c>
      <c r="D164">
        <f t="shared" si="2544"/>
        <v>19791.57</v>
      </c>
      <c r="E164" s="14">
        <f t="shared" si="2545"/>
        <v>0.99901776362360339</v>
      </c>
      <c r="F164" s="14">
        <f t="shared" si="2546"/>
        <v>9.8223637639661748E-4</v>
      </c>
      <c r="G164" s="1">
        <f t="shared" si="2668"/>
        <v>1</v>
      </c>
      <c r="H164" s="15">
        <v>2997.95</v>
      </c>
      <c r="I164" s="2">
        <f t="shared" ref="I164" si="2951">H164/H163-1</f>
        <v>2.7628282530964832E-3</v>
      </c>
      <c r="J164" s="2">
        <f t="shared" ref="J164" si="2952">D164/D163-1</f>
        <v>1.5657395538504204E-3</v>
      </c>
      <c r="K164" s="9">
        <f t="shared" ref="K164" si="2953">K163*(1+I164)</f>
        <v>107.66603579111442</v>
      </c>
      <c r="L164" s="9">
        <f t="shared" ref="L164" si="2954">L163*(1+J164)</f>
        <v>113.98612232580055</v>
      </c>
      <c r="M164" s="50">
        <f t="shared" ref="M164" si="2955">K164/$K$151-1</f>
        <v>7.1252443948752742E-3</v>
      </c>
      <c r="N164" s="50">
        <f t="shared" ref="N164" si="2956">L164/$L$151-1</f>
        <v>-2.867724446544595E-3</v>
      </c>
      <c r="O164" s="22">
        <f t="shared" ref="O164" si="2957">K164/$K$3-1</f>
        <v>7.6660357911144228E-2</v>
      </c>
      <c r="P164" s="34">
        <f t="shared" ref="P164" si="2958">L164/$L$3-1</f>
        <v>0.13986122325800543</v>
      </c>
      <c r="Q164" s="4">
        <v>19772.13</v>
      </c>
      <c r="R164">
        <f t="shared" ref="R164" si="2959">Q164+C164</f>
        <v>19791.57</v>
      </c>
      <c r="S164" s="25">
        <f t="shared" ref="S164" si="2960">R164/R163-1</f>
        <v>1.5657395538504204E-3</v>
      </c>
      <c r="T164" s="26">
        <f t="shared" ref="T164" si="2961">R164/$R$151-1</f>
        <v>-2.8677244465449281E-3</v>
      </c>
      <c r="U164" s="26">
        <f t="shared" ref="U164" si="2962">R164/$R$3-1</f>
        <v>0.14014358102269497</v>
      </c>
      <c r="V164" s="2">
        <f t="shared" ref="V164" si="2963">AG164-AC164</f>
        <v>-1.1412312411783421E-2</v>
      </c>
      <c r="W164" s="2">
        <f t="shared" ref="W164" si="2964">U164-AD164</f>
        <v>5.0095727071729712E-2</v>
      </c>
      <c r="X164" s="14">
        <f t="shared" ref="X164" si="2965">MIN(0,(AB164/AB$3-1))</f>
        <v>0</v>
      </c>
      <c r="Y164" s="14">
        <f t="shared" ref="Y164" si="2966">MIN(0,(L164/L$3-1))</f>
        <v>0</v>
      </c>
      <c r="Z164" s="45">
        <v>6056.84</v>
      </c>
      <c r="AA164" s="2">
        <f t="shared" ref="AA164" si="2967">Z164/Z163-1</f>
        <v>2.8395497119886315E-3</v>
      </c>
      <c r="AB164" s="9">
        <f t="shared" ref="AB164" si="2968">AB163*(1+AA164)</f>
        <v>109.00478539509652</v>
      </c>
      <c r="AC164" s="50">
        <f t="shared" ref="AC164" si="2969">AB164/$AB$151-1</f>
        <v>8.030170139749826E-3</v>
      </c>
      <c r="AD164" s="37">
        <f t="shared" ref="AD164" si="2970">AB164/$AB$3-1</f>
        <v>9.0047853950965262E-2</v>
      </c>
      <c r="AE164" s="14">
        <f t="shared" ref="AE164" si="2971">J164-($AE$1/252)</f>
        <v>1.5260570141678808E-3</v>
      </c>
      <c r="AF164">
        <f t="shared" ref="AF164" si="2972">AF163*(1+AE164)</f>
        <v>113.2652472135195</v>
      </c>
      <c r="AG164" s="14">
        <f t="shared" ref="AG164" si="2973">AF164/$AF$151-1</f>
        <v>-3.3821422720335947E-3</v>
      </c>
      <c r="AH164" s="14">
        <f t="shared" ref="AH164" si="2974">AF164/$AF$3-1</f>
        <v>0.13265247213519493</v>
      </c>
      <c r="AI164" s="14">
        <f t="shared" ref="AI164" si="2975">AH164-AD164</f>
        <v>4.260461818422967E-2</v>
      </c>
      <c r="AJ164" s="27">
        <v>31.4209</v>
      </c>
      <c r="AK164" s="2">
        <f t="shared" ref="AK164" si="2976">AJ164/AJ163-1</f>
        <v>3.1383090803445146E-3</v>
      </c>
      <c r="AL164" s="9">
        <f t="shared" ref="AL164" si="2977">AL163*(1+AK164)</f>
        <v>103.99037570494316</v>
      </c>
      <c r="AM164" s="2">
        <f t="shared" ref="AM164" si="2978">AL164/$AL$151-1</f>
        <v>9.6884901379845623E-3</v>
      </c>
      <c r="AN164" s="2">
        <f t="shared" ref="AN164" si="2979">AL164/$AL$27-1</f>
        <v>3.990375704943161E-2</v>
      </c>
      <c r="AO164" s="1">
        <f>MIN(0,(AF164/MAX($AF$3:AF163)-1))</f>
        <v>-1.7901083989178335E-2</v>
      </c>
      <c r="AP164" s="1">
        <f>MIN(0,(AB164/MAX($AB$3:AB163)-1))</f>
        <v>-4.4347137160536398E-3</v>
      </c>
    </row>
    <row r="165" spans="1:42" x14ac:dyDescent="0.25">
      <c r="A165" s="13">
        <v>43756</v>
      </c>
      <c r="B165">
        <v>19647.36</v>
      </c>
      <c r="C165">
        <v>19.440000000000001</v>
      </c>
      <c r="D165">
        <f t="shared" si="2544"/>
        <v>19666.8</v>
      </c>
      <c r="E165" s="14">
        <f t="shared" si="2545"/>
        <v>0.99901153212520599</v>
      </c>
      <c r="F165" s="14">
        <f t="shared" si="2546"/>
        <v>9.8846787479406925E-4</v>
      </c>
      <c r="G165" s="1">
        <f t="shared" si="2668"/>
        <v>1</v>
      </c>
      <c r="H165" s="15">
        <v>2986.2</v>
      </c>
      <c r="I165" s="2">
        <f t="shared" ref="I165" si="2980">H165/H164-1</f>
        <v>-3.919344885671916E-3</v>
      </c>
      <c r="J165" s="2">
        <f t="shared" ref="J165" si="2981">D165/D164-1</f>
        <v>-6.3041992120888013E-3</v>
      </c>
      <c r="K165" s="9">
        <f t="shared" ref="K165" si="2982">K164*(1+I165)</f>
        <v>107.24405546437595</v>
      </c>
      <c r="L165" s="9">
        <f t="shared" ref="L165" si="2983">L164*(1+J165)</f>
        <v>113.26753110324518</v>
      </c>
      <c r="M165" s="50">
        <f t="shared" ref="M165" si="2984">K165/$K$151-1</f>
        <v>3.177973219025132E-3</v>
      </c>
      <c r="N165" s="50">
        <f t="shared" ref="N165" si="2985">L165/$L$151-1</f>
        <v>-9.1538449524369847E-3</v>
      </c>
      <c r="O165" s="22">
        <f t="shared" ref="O165" si="2986">K165/$K$3-1</f>
        <v>7.2440554643759425E-2</v>
      </c>
      <c r="P165" s="34">
        <f t="shared" ref="P165" si="2987">L165/$L$3-1</f>
        <v>0.13267531103245167</v>
      </c>
      <c r="Q165" s="4">
        <v>19647.36</v>
      </c>
      <c r="R165">
        <f t="shared" ref="R165" si="2988">Q165+C165</f>
        <v>19666.8</v>
      </c>
      <c r="S165" s="25">
        <f t="shared" ref="S165" si="2989">R165/R164-1</f>
        <v>-6.3041992120888013E-3</v>
      </c>
      <c r="T165" s="26">
        <f t="shared" ref="T165" si="2990">R165/$R$151-1</f>
        <v>-9.1538449524373178E-3</v>
      </c>
      <c r="U165" s="26">
        <f t="shared" ref="U165" si="2991">R165/$R$3-1</f>
        <v>0.13295588875754372</v>
      </c>
      <c r="V165" s="2">
        <f t="shared" ref="V165" si="2992">AG165-AC165</f>
        <v>-1.381035665922814E-2</v>
      </c>
      <c r="W165" s="2">
        <f t="shared" ref="W165" si="2993">U165-AD165</f>
        <v>4.7151721018557691E-2</v>
      </c>
      <c r="X165" s="14">
        <f t="shared" ref="X165" si="2994">MIN(0,(AB165/AB$3-1))</f>
        <v>0</v>
      </c>
      <c r="Y165" s="14">
        <f t="shared" ref="Y165" si="2995">MIN(0,(L165/L$3-1))</f>
        <v>0</v>
      </c>
      <c r="Z165" s="45">
        <v>6033.26</v>
      </c>
      <c r="AA165" s="2">
        <f t="shared" ref="AA165" si="2996">Z165/Z164-1</f>
        <v>-3.8931191842610513E-3</v>
      </c>
      <c r="AB165" s="9">
        <f t="shared" ref="AB165" si="2997">AB164*(1+AA165)</f>
        <v>108.58041677389861</v>
      </c>
      <c r="AC165" s="50">
        <f t="shared" ref="AC165" si="2998">AB165/$AB$151-1</f>
        <v>4.1057885460646926E-3</v>
      </c>
      <c r="AD165" s="37">
        <f t="shared" ref="AD165" si="2999">AB165/$AB$3-1</f>
        <v>8.5804167738986026E-2</v>
      </c>
      <c r="AE165" s="14">
        <f t="shared" ref="AE165" si="3000">J165-($AE$1/252)</f>
        <v>-6.3438817517713414E-3</v>
      </c>
      <c r="AF165">
        <f t="shared" ref="AF165" si="3001">AF164*(1+AE165)</f>
        <v>112.54670587861179</v>
      </c>
      <c r="AG165" s="14">
        <f t="shared" ref="AG165" si="3002">AF165/$AF$151-1</f>
        <v>-9.7045681131634476E-3</v>
      </c>
      <c r="AH165" s="14">
        <f t="shared" ref="AH165" si="3003">AF165/$AF$3-1</f>
        <v>0.12546705878611797</v>
      </c>
      <c r="AI165" s="14">
        <f t="shared" ref="AI165" si="3004">AH165-AD165</f>
        <v>3.9662891047131943E-2</v>
      </c>
      <c r="AJ165" s="27">
        <v>31.2</v>
      </c>
      <c r="AK165" s="2">
        <f t="shared" ref="AK165" si="3005">AJ165/AJ164-1</f>
        <v>-7.0303524087470537E-3</v>
      </c>
      <c r="AL165" s="9">
        <f t="shared" ref="AL165" si="3006">AL164*(1+AK165)</f>
        <v>103.2592867166194</v>
      </c>
      <c r="AM165" s="2">
        <f t="shared" ref="AM165" si="3007">AL165/$AL$151-1</f>
        <v>2.5900242292589137E-3</v>
      </c>
      <c r="AN165" s="2">
        <f t="shared" ref="AN165" si="3008">AL165/$AL$27-1</f>
        <v>3.2592867166193917E-2</v>
      </c>
      <c r="AO165" s="1">
        <f>MIN(0,(AF165/MAX($AF$3:AF164)-1))</f>
        <v>-2.4131403380893812E-2</v>
      </c>
      <c r="AP165" s="1">
        <f>MIN(0,(AB165/MAX($AB$3:AB164)-1))</f>
        <v>-8.3105680312700603E-3</v>
      </c>
    </row>
    <row r="166" spans="1:42" x14ac:dyDescent="0.25">
      <c r="A166" s="13">
        <v>43759</v>
      </c>
      <c r="B166">
        <v>19832.13</v>
      </c>
      <c r="C166">
        <v>19.440000000000001</v>
      </c>
      <c r="D166">
        <f t="shared" si="2544"/>
        <v>19851.57</v>
      </c>
      <c r="E166" s="14">
        <f t="shared" si="2545"/>
        <v>0.9990207323652488</v>
      </c>
      <c r="F166" s="14">
        <f t="shared" si="2546"/>
        <v>9.7926763475130688E-4</v>
      </c>
      <c r="G166" s="1">
        <f t="shared" si="2668"/>
        <v>1</v>
      </c>
      <c r="H166" s="15">
        <v>3006.72</v>
      </c>
      <c r="I166" s="2">
        <f t="shared" ref="I166" si="3009">H166/H165-1</f>
        <v>6.8716094032550412E-3</v>
      </c>
      <c r="J166" s="2">
        <f t="shared" ref="J166" si="3010">D166/D165-1</f>
        <v>9.3950210507047771E-3</v>
      </c>
      <c r="K166" s="9">
        <f t="shared" ref="K166" si="3011">K165*(1+I166)</f>
        <v>107.98099472434816</v>
      </c>
      <c r="L166" s="9">
        <f t="shared" ref="L166" si="3012">L165*(1+J166)</f>
        <v>114.33168194232152</v>
      </c>
      <c r="M166" s="50">
        <f t="shared" ref="M166" si="3013">K166/$K$151-1</f>
        <v>1.0071420412935295E-2</v>
      </c>
      <c r="N166" s="50">
        <f t="shared" ref="N166" si="3014">L166/$L$151-1</f>
        <v>1.5517553224464464E-4</v>
      </c>
      <c r="O166" s="22">
        <f t="shared" ref="O166" si="3015">K166/$K$3-1</f>
        <v>7.9809947243481671E-2</v>
      </c>
      <c r="P166" s="34">
        <f t="shared" ref="P166" si="3016">L166/$L$3-1</f>
        <v>0.14331681942321528</v>
      </c>
      <c r="Q166" s="4">
        <v>19832.13</v>
      </c>
      <c r="R166">
        <f t="shared" ref="R166" si="3017">Q166+C166</f>
        <v>19851.57</v>
      </c>
      <c r="S166" s="25">
        <f t="shared" ref="S166" si="3018">R166/R165-1</f>
        <v>9.3950210507047771E-3</v>
      </c>
      <c r="T166" s="26">
        <f t="shared" ref="T166" si="3019">R166/$R$151-1</f>
        <v>1.551755322444226E-4</v>
      </c>
      <c r="U166" s="26">
        <f t="shared" ref="U166" si="3020">R166/$R$3-1</f>
        <v>0.1436000331819407</v>
      </c>
      <c r="V166" s="2">
        <f t="shared" ref="V166" si="3021">AG166-AC166</f>
        <v>-1.1475886105711153E-2</v>
      </c>
      <c r="W166" s="2">
        <f t="shared" ref="W166" si="3022">U166-AD166</f>
        <v>5.0301925923581958E-2</v>
      </c>
      <c r="X166" s="14">
        <f t="shared" ref="X166" si="3023">MIN(0,(AB166/AB$3-1))</f>
        <v>0</v>
      </c>
      <c r="Y166" s="14">
        <f t="shared" ref="Y166" si="3024">MIN(0,(L166/L$3-1))</f>
        <v>0</v>
      </c>
      <c r="Z166" s="45">
        <v>6074.9</v>
      </c>
      <c r="AA166" s="2">
        <f t="shared" ref="AA166" si="3025">Z166/Z165-1</f>
        <v>6.9017413471323952E-3</v>
      </c>
      <c r="AB166" s="9">
        <f t="shared" ref="AB166" si="3026">AB165*(1+AA166)</f>
        <v>109.32981072583588</v>
      </c>
      <c r="AC166" s="50">
        <f t="shared" ref="AC166" si="3027">AB166/$AB$151-1</f>
        <v>1.1035866983768017E-2</v>
      </c>
      <c r="AD166" s="37">
        <f t="shared" ref="AD166" si="3028">AB166/$AB$3-1</f>
        <v>9.3298107258358742E-2</v>
      </c>
      <c r="AE166" s="14">
        <f t="shared" ref="AE166" si="3029">J166-($AE$1/252)</f>
        <v>9.3553385110222379E-3</v>
      </c>
      <c r="AF166">
        <f t="shared" ref="AF166" si="3030">AF165*(1+AE166)</f>
        <v>113.59961841040666</v>
      </c>
      <c r="AG166" s="14">
        <f t="shared" ref="AG166" si="3031">AF166/$AF$151-1</f>
        <v>-4.4001912194313597E-4</v>
      </c>
      <c r="AH166" s="14">
        <f t="shared" ref="AH166" si="3032">AF166/$AF$3-1</f>
        <v>0.13599618410406666</v>
      </c>
      <c r="AI166" s="14">
        <f t="shared" ref="AI166" si="3033">AH166-AD166</f>
        <v>4.2698076845707922E-2</v>
      </c>
      <c r="AJ166" s="27">
        <v>31.4574</v>
      </c>
      <c r="AK166" s="2">
        <f t="shared" ref="AK166" si="3034">AJ166/AJ165-1</f>
        <v>8.2500000000000906E-3</v>
      </c>
      <c r="AL166" s="9">
        <f t="shared" ref="AL166" si="3035">AL165*(1+AK166)</f>
        <v>104.11117583203152</v>
      </c>
      <c r="AM166" s="2">
        <f t="shared" ref="AM166" si="3036">AL166/$AL$151-1</f>
        <v>1.0861391929150255E-2</v>
      </c>
      <c r="AN166" s="2">
        <f t="shared" ref="AN166" si="3037">AL166/$AL$27-1</f>
        <v>4.1111758320315106E-2</v>
      </c>
      <c r="AO166" s="1">
        <f>MIN(0,(AF166/MAX($AF$3:AF165)-1))</f>
        <v>-1.5001822317245783E-2</v>
      </c>
      <c r="AP166" s="1">
        <f>MIN(0,(AB166/MAX($AB$3:AB165)-1))</f>
        <v>-1.4661840751373223E-3</v>
      </c>
    </row>
    <row r="167" spans="1:42" x14ac:dyDescent="0.25">
      <c r="A167" s="13">
        <v>43760</v>
      </c>
      <c r="B167">
        <v>19832.949999999997</v>
      </c>
      <c r="C167">
        <v>19.440000000000001</v>
      </c>
      <c r="D167">
        <f t="shared" si="2544"/>
        <v>19852.389999999996</v>
      </c>
      <c r="E167" s="14">
        <f t="shared" si="2545"/>
        <v>0.99902077281375201</v>
      </c>
      <c r="F167" s="14">
        <f t="shared" si="2546"/>
        <v>9.7922718624810444E-4</v>
      </c>
      <c r="G167" s="1">
        <f t="shared" si="2668"/>
        <v>1.0000000000000002</v>
      </c>
      <c r="H167" s="15">
        <v>2995.99</v>
      </c>
      <c r="I167" s="2">
        <f t="shared" ref="I167" si="3038">H167/H166-1</f>
        <v>-3.5686728395061262E-3</v>
      </c>
      <c r="J167" s="2">
        <f t="shared" ref="J167" si="3039">D167/D166-1</f>
        <v>4.1306556609610467E-5</v>
      </c>
      <c r="K167" s="9">
        <f t="shared" ref="K167" si="3040">K166*(1+I167)</f>
        <v>107.59564588129253</v>
      </c>
      <c r="L167" s="9">
        <f t="shared" ref="L167" si="3041">L166*(1+J167)</f>
        <v>114.33640459041395</v>
      </c>
      <c r="M167" s="50">
        <f t="shared" ref="M167" si="3042">K167/$K$151-1</f>
        <v>6.466805968946332E-3</v>
      </c>
      <c r="N167" s="50">
        <f t="shared" ref="N167" si="3043">L167/$L$151-1</f>
        <v>1.9648849862119455E-4</v>
      </c>
      <c r="O167" s="22">
        <f t="shared" ref="O167" si="3044">K167/$K$3-1</f>
        <v>7.5956458812925343E-2</v>
      </c>
      <c r="P167" s="34">
        <f t="shared" ref="P167" si="3045">L167/$L$3-1</f>
        <v>0.14336404590413943</v>
      </c>
      <c r="Q167" s="4">
        <v>19832.95</v>
      </c>
      <c r="R167">
        <f t="shared" ref="R167" si="3046">Q167+C167</f>
        <v>19852.39</v>
      </c>
      <c r="S167" s="25">
        <f t="shared" ref="S167" si="3047">R167/R166-1</f>
        <v>4.1306556609832512E-5</v>
      </c>
      <c r="T167" s="26">
        <f t="shared" ref="T167" si="3048">R167/$R$151-1</f>
        <v>1.9648849862119455E-4</v>
      </c>
      <c r="U167" s="26">
        <f t="shared" ref="U167" si="3049">R167/$R$3-1</f>
        <v>0.14364727136145028</v>
      </c>
      <c r="V167" s="2">
        <f t="shared" ref="V167" si="3050">AG167-AC167</f>
        <v>-7.8993808427229029E-3</v>
      </c>
      <c r="W167" s="2">
        <f t="shared" ref="W167" si="3051">U167-AD167</f>
        <v>5.4214913883978255E-2</v>
      </c>
      <c r="X167" s="14">
        <f t="shared" ref="X167" si="3052">MIN(0,(AB167/AB$3-1))</f>
        <v>0</v>
      </c>
      <c r="Y167" s="14">
        <f t="shared" ref="Y167" si="3053">MIN(0,(L167/L$3-1))</f>
        <v>0</v>
      </c>
      <c r="Z167" s="45">
        <v>6053.42</v>
      </c>
      <c r="AA167" s="2">
        <f t="shared" ref="AA167" si="3054">Z167/Z166-1</f>
        <v>-3.5358606726035857E-3</v>
      </c>
      <c r="AB167" s="9">
        <f t="shared" ref="AB167" si="3055">AB166*(1+AA167)</f>
        <v>108.94323574774721</v>
      </c>
      <c r="AC167" s="50">
        <f t="shared" ref="AC167" si="3056">AB167/$AB$151-1</f>
        <v>7.4609850231084351E-3</v>
      </c>
      <c r="AD167" s="37">
        <f t="shared" ref="AD167" si="3057">AB167/$AB$3-1</f>
        <v>8.9432357477472024E-2</v>
      </c>
      <c r="AE167" s="14">
        <f t="shared" ref="AE167" si="3058">J167-($AE$1/252)</f>
        <v>1.624016927070785E-6</v>
      </c>
      <c r="AF167">
        <f t="shared" ref="AF167" si="3059">AF166*(1+AE167)</f>
        <v>113.59980289810989</v>
      </c>
      <c r="AG167" s="14">
        <f t="shared" ref="AG167" si="3060">AF167/$AF$151-1</f>
        <v>-4.3839581961446772E-4</v>
      </c>
      <c r="AH167" s="14">
        <f t="shared" ref="AH167" si="3061">AF167/$AF$3-1</f>
        <v>0.13599802898109892</v>
      </c>
      <c r="AI167" s="14">
        <f t="shared" ref="AI167" si="3062">AH167-AD167</f>
        <v>4.6565671503626893E-2</v>
      </c>
      <c r="AJ167" s="27">
        <v>31.251000000000001</v>
      </c>
      <c r="AK167" s="2">
        <f t="shared" ref="AK167" si="3063">AJ167/AJ166-1</f>
        <v>-6.5612542676762864E-3</v>
      </c>
      <c r="AL167" s="9">
        <f t="shared" ref="AL167" si="3064">AL166*(1+AK167)</f>
        <v>103.42807593529081</v>
      </c>
      <c r="AM167" s="2">
        <f t="shared" ref="AM167" si="3065">AL167/$AL$151-1</f>
        <v>4.2288733073259088E-3</v>
      </c>
      <c r="AN167" s="2">
        <f t="shared" ref="AN167" si="3066">AL167/$AL$27-1</f>
        <v>3.4280759352907975E-2</v>
      </c>
      <c r="AO167" s="1">
        <f>MIN(0,(AF167/MAX($AF$3:AF166)-1))</f>
        <v>-1.5000222663531959E-2</v>
      </c>
      <c r="AP167" s="1">
        <f>MIN(0,(AB167/MAX($AB$3:AB166)-1))</f>
        <v>-4.9968605251308196E-3</v>
      </c>
    </row>
    <row r="168" spans="1:42" x14ac:dyDescent="0.25">
      <c r="A168" s="13">
        <v>43761</v>
      </c>
      <c r="B168">
        <v>19853.740000000002</v>
      </c>
      <c r="C168">
        <v>19.440000000000001</v>
      </c>
      <c r="D168">
        <f t="shared" si="2544"/>
        <v>19873.18</v>
      </c>
      <c r="E168" s="14">
        <f t="shared" si="2545"/>
        <v>0.9990217972161477</v>
      </c>
      <c r="F168" s="14">
        <f t="shared" si="2546"/>
        <v>9.7820278385240818E-4</v>
      </c>
      <c r="G168" s="1">
        <f t="shared" si="2668"/>
        <v>1</v>
      </c>
      <c r="H168" s="15">
        <v>3004.52</v>
      </c>
      <c r="I168" s="2">
        <f t="shared" ref="I168" si="3067">H168/H167-1</f>
        <v>2.8471390091422411E-3</v>
      </c>
      <c r="J168" s="2">
        <f t="shared" ref="J168" si="3068">D168/D167-1</f>
        <v>1.0472290741823098E-3</v>
      </c>
      <c r="K168" s="9">
        <f t="shared" ref="K168" si="3069">K167*(1+I168)</f>
        <v>107.90198564189501</v>
      </c>
      <c r="L168" s="9">
        <f t="shared" ref="L168" si="3070">L167*(1+J168)</f>
        <v>114.4561409975385</v>
      </c>
      <c r="M168" s="50">
        <f t="shared" ref="M168" si="3071">K168/$K$151-1</f>
        <v>9.3323568736272122E-3</v>
      </c>
      <c r="N168" s="50">
        <f t="shared" ref="N168" si="3072">L168/$L$151-1</f>
        <v>1.2439233412719908E-3</v>
      </c>
      <c r="O168" s="22">
        <f t="shared" ref="O168" si="3073">K168/$K$3-1</f>
        <v>7.9019856418950152E-2</v>
      </c>
      <c r="P168" s="34">
        <f t="shared" ref="P168" si="3074">L168/$L$3-1</f>
        <v>0.14456140997538491</v>
      </c>
      <c r="Q168" s="4">
        <v>19853.739999999998</v>
      </c>
      <c r="R168">
        <f t="shared" ref="R168" si="3075">Q168+C168</f>
        <v>19873.179999999997</v>
      </c>
      <c r="S168" s="25">
        <f t="shared" ref="S168" si="3076">R168/R167-1</f>
        <v>1.0472290741818657E-3</v>
      </c>
      <c r="T168" s="26">
        <f t="shared" ref="T168" si="3077">R168/$R$151-1</f>
        <v>1.2439233412715467E-3</v>
      </c>
      <c r="U168" s="26">
        <f t="shared" ref="U168" si="3078">R168/$R$3-1</f>
        <v>0.14484493203462878</v>
      </c>
      <c r="V168" s="2">
        <f t="shared" ref="V168" si="3079">AG168-AC168</f>
        <v>-9.7964515344559633E-3</v>
      </c>
      <c r="W168" s="2">
        <f t="shared" ref="W168" si="3080">U168-AD168</f>
        <v>5.2272102784508778E-2</v>
      </c>
      <c r="X168" s="14">
        <f t="shared" ref="X168" si="3081">MIN(0,(AB168/AB$3-1))</f>
        <v>0</v>
      </c>
      <c r="Y168" s="14">
        <f t="shared" ref="Y168" si="3082">MIN(0,(L168/L$3-1))</f>
        <v>0</v>
      </c>
      <c r="Z168" s="45">
        <v>6070.87</v>
      </c>
      <c r="AA168" s="2">
        <f t="shared" ref="AA168" si="3083">Z168/Z167-1</f>
        <v>2.8826679794231591E-3</v>
      </c>
      <c r="AB168" s="9">
        <f t="shared" ref="AB168" si="3084">AB167*(1+AA168)</f>
        <v>109.25728292501199</v>
      </c>
      <c r="AC168" s="50">
        <f t="shared" ref="AC168" si="3085">AB168/$AB$151-1</f>
        <v>1.0365160545152685E-2</v>
      </c>
      <c r="AD168" s="37">
        <f t="shared" ref="AD168" si="3086">AB168/$AB$3-1</f>
        <v>9.2572829250120003E-2</v>
      </c>
      <c r="AE168" s="14">
        <f t="shared" ref="AE168" si="3087">J168-($AE$1/252)</f>
        <v>1.0075465344997702E-3</v>
      </c>
      <c r="AF168">
        <f t="shared" ref="AF168" si="3088">AF167*(1+AE168)</f>
        <v>113.71425998583975</v>
      </c>
      <c r="AG168" s="14">
        <f t="shared" ref="AG168" si="3089">AF168/$AF$151-1</f>
        <v>5.6870901069672186E-4</v>
      </c>
      <c r="AH168" s="14">
        <f t="shared" ref="AH168" si="3090">AF168/$AF$3-1</f>
        <v>0.1371425998583975</v>
      </c>
      <c r="AI168" s="14">
        <f t="shared" ref="AI168" si="3091">AH168-AD168</f>
        <v>4.4569770608277492E-2</v>
      </c>
      <c r="AJ168" s="27">
        <v>31.335100000000001</v>
      </c>
      <c r="AK168" s="2">
        <f t="shared" ref="AK168" si="3092">AJ168/AJ167-1</f>
        <v>2.6911138843557225E-3</v>
      </c>
      <c r="AL168" s="9">
        <f t="shared" ref="AL168" si="3093">AL167*(1+AK168)</f>
        <v>103.70641266647246</v>
      </c>
      <c r="AM168" s="2">
        <f t="shared" ref="AM168" si="3094">AL168/$AL$151-1</f>
        <v>6.9313675713542633E-3</v>
      </c>
      <c r="AN168" s="2">
        <f t="shared" ref="AN168" si="3095">AL168/$AL$27-1</f>
        <v>3.7064126664724695E-2</v>
      </c>
      <c r="AO168" s="1">
        <f>MIN(0,(AF168/MAX($AF$3:AF167)-1))</f>
        <v>-1.4007789551393479E-2</v>
      </c>
      <c r="AP168" s="1">
        <f>MIN(0,(AB168/MAX($AB$3:AB167)-1))</f>
        <v>-2.1285968355410079E-3</v>
      </c>
    </row>
    <row r="169" spans="1:42" x14ac:dyDescent="0.25">
      <c r="A169" s="13">
        <v>43762</v>
      </c>
      <c r="B169">
        <v>19909.379999999997</v>
      </c>
      <c r="C169">
        <v>19.440000000000001</v>
      </c>
      <c r="D169">
        <f t="shared" si="2544"/>
        <v>19928.819999999996</v>
      </c>
      <c r="E169" s="14">
        <f t="shared" si="2545"/>
        <v>0.99902452829620625</v>
      </c>
      <c r="F169" s="14">
        <f t="shared" si="2546"/>
        <v>9.7547170379380242E-4</v>
      </c>
      <c r="G169" s="1">
        <f t="shared" si="2668"/>
        <v>1</v>
      </c>
      <c r="H169" s="15">
        <v>3010.29</v>
      </c>
      <c r="I169" s="2">
        <f t="shared" ref="I169" si="3096">H169/H168-1</f>
        <v>1.920439870594981E-3</v>
      </c>
      <c r="J169" s="2">
        <f t="shared" ref="J169" si="3097">D169/D168-1</f>
        <v>2.7997532352646015E-3</v>
      </c>
      <c r="K169" s="9">
        <f t="shared" ref="K169" si="3098">K168*(1+I169)</f>
        <v>108.10920491723807</v>
      </c>
      <c r="L169" s="9">
        <f t="shared" ref="L169" si="3099">L168*(1+J169)</f>
        <v>114.77658994859226</v>
      </c>
      <c r="M169" s="50">
        <f t="shared" ref="M169" si="3100">K169/$K$151-1</f>
        <v>1.1270718974448979E-2</v>
      </c>
      <c r="N169" s="50">
        <f t="shared" ref="N169" si="3101">L169/$L$151-1</f>
        <v>4.0471592549358171E-3</v>
      </c>
      <c r="O169" s="22">
        <f t="shared" ref="O169" si="3102">K169/$K$3-1</f>
        <v>8.1092049172380776E-2</v>
      </c>
      <c r="P169" s="34">
        <f t="shared" ref="P169" si="3103">L169/$L$3-1</f>
        <v>0.14776589948592256</v>
      </c>
      <c r="Q169" s="4">
        <v>19909.38</v>
      </c>
      <c r="R169">
        <f t="shared" ref="R169:R171" si="3104">Q169+C169</f>
        <v>19928.82</v>
      </c>
      <c r="S169" s="25">
        <f t="shared" ref="S169" si="3105">R169/R168-1</f>
        <v>2.7997532352650456E-3</v>
      </c>
      <c r="T169" s="26">
        <f t="shared" ref="T169" si="3106">R169/$R$151-1</f>
        <v>4.047159254935595E-3</v>
      </c>
      <c r="U169" s="26">
        <f t="shared" ref="U169" si="3107">R169/$R$3-1</f>
        <v>0.1480502153369696</v>
      </c>
      <c r="V169" s="2">
        <f t="shared" ref="V169" si="3108">AG169-AC169</f>
        <v>-8.9770305510403769E-3</v>
      </c>
      <c r="W169" s="2">
        <f t="shared" ref="W169" si="3109">U169-AD169</f>
        <v>5.3377139348350866E-2</v>
      </c>
      <c r="X169" s="14">
        <f t="shared" ref="X169" si="3110">MIN(0,(AB169/AB$3-1))</f>
        <v>0</v>
      </c>
      <c r="Y169" s="14">
        <f t="shared" ref="Y169" si="3111">MIN(0,(L169/L$3-1))</f>
        <v>0</v>
      </c>
      <c r="Z169" s="45">
        <v>6082.54</v>
      </c>
      <c r="AA169" s="2">
        <f t="shared" ref="AA169" si="3112">Z169/Z168-1</f>
        <v>1.9222944981527323E-3</v>
      </c>
      <c r="AB169" s="9">
        <f t="shared" ref="AB169" si="3113">AB168*(1+AA169)</f>
        <v>109.46730759886186</v>
      </c>
      <c r="AC169" s="50">
        <f t="shared" ref="AC169" si="3114">AB169/$AB$151-1</f>
        <v>1.2307379934394014E-2</v>
      </c>
      <c r="AD169" s="37">
        <f t="shared" ref="AD169" si="3115">AB169/$AB$3-1</f>
        <v>9.4673075988618738E-2</v>
      </c>
      <c r="AE169" s="14">
        <f t="shared" ref="AE169" si="3116">J169-($AE$1/252)</f>
        <v>2.7600706955820619E-3</v>
      </c>
      <c r="AF169">
        <f t="shared" ref="AF169" si="3117">AF168*(1+AE169)</f>
        <v>114.02811938249647</v>
      </c>
      <c r="AG169" s="14">
        <f t="shared" ref="AG169" si="3118">AF169/$AF$151-1</f>
        <v>3.3303493833536368E-3</v>
      </c>
      <c r="AH169" s="14">
        <f t="shared" ref="AH169" si="3119">AF169/$AF$3-1</f>
        <v>0.14028119382496462</v>
      </c>
      <c r="AI169" s="14">
        <f t="shared" ref="AI169" si="3120">AH169-AD169</f>
        <v>4.5608117836345885E-2</v>
      </c>
      <c r="AJ169" s="27">
        <v>31.404199999999999</v>
      </c>
      <c r="AK169" s="2">
        <f t="shared" ref="AK169" si="3121">AJ169/AJ168-1</f>
        <v>2.2051948134838018E-3</v>
      </c>
      <c r="AL169" s="9">
        <f t="shared" ref="AL169" si="3122">AL168*(1+AK169)</f>
        <v>103.93510550980957</v>
      </c>
      <c r="AM169" s="2">
        <f t="shared" ref="AM169" si="3123">AL169/$AL$151-1</f>
        <v>9.1518474006566652E-3</v>
      </c>
      <c r="AN169" s="2">
        <f t="shared" ref="AN169" si="3124">AL169/$AL$27-1</f>
        <v>3.9351055098095777E-2</v>
      </c>
      <c r="AO169" s="1">
        <f>MIN(0,(AF169/MAX($AF$3:AF168)-1))</f>
        <v>-1.1286381345262053E-2</v>
      </c>
      <c r="AP169" s="1">
        <f>MIN(0,(AB169/MAX($AB$3:AB168)-1))</f>
        <v>-2.1039412737400287E-4</v>
      </c>
    </row>
    <row r="170" spans="1:42" x14ac:dyDescent="0.25">
      <c r="A170" s="13">
        <v>43763</v>
      </c>
      <c r="B170">
        <v>20034.600000000002</v>
      </c>
      <c r="C170">
        <v>19.440000000000001</v>
      </c>
      <c r="D170">
        <f t="shared" si="2544"/>
        <v>20054.04</v>
      </c>
      <c r="E170" s="14">
        <f t="shared" si="2545"/>
        <v>0.9990306192667413</v>
      </c>
      <c r="F170" s="14">
        <f t="shared" si="2546"/>
        <v>9.6938073325873492E-4</v>
      </c>
      <c r="G170" s="1">
        <f t="shared" si="2668"/>
        <v>1</v>
      </c>
      <c r="H170" s="15">
        <v>3022.55</v>
      </c>
      <c r="I170" s="2">
        <f t="shared" ref="I170" si="3125">H170/H169-1</f>
        <v>4.0726973148768053E-3</v>
      </c>
      <c r="J170" s="2">
        <f t="shared" ref="J170" si="3126">D170/D169-1</f>
        <v>6.2833624870917149E-3</v>
      </c>
      <c r="K170" s="9">
        <f t="shared" ref="K170" si="3127">K169*(1+I170)</f>
        <v>108.54950098581797</v>
      </c>
      <c r="L170" s="9">
        <f t="shared" ref="L170" si="3128">L169*(1+J170)</f>
        <v>115.49777286827155</v>
      </c>
      <c r="M170" s="50">
        <f t="shared" ref="M170" si="3129">K170/$K$151-1</f>
        <v>1.5389318516229711E-2</v>
      </c>
      <c r="N170" s="50">
        <f t="shared" ref="N170" si="3130">L170/$L$151-1</f>
        <v>1.0355951510669259E-2</v>
      </c>
      <c r="O170" s="22">
        <f t="shared" ref="O170" si="3131">K170/$K$3-1</f>
        <v>8.5495009858179705E-2</v>
      </c>
      <c r="P170" s="34">
        <f t="shared" ref="P170" si="3132">L170/$L$3-1</f>
        <v>0.15497772868271564</v>
      </c>
      <c r="Q170" s="4">
        <v>20034.599999999999</v>
      </c>
      <c r="R170">
        <f t="shared" si="3104"/>
        <v>20054.039999999997</v>
      </c>
      <c r="S170" s="25">
        <f t="shared" ref="S170:S171" si="3133">R170/R169-1</f>
        <v>6.2833624870914928E-3</v>
      </c>
      <c r="T170" s="26">
        <f t="shared" ref="T170:T171" si="3134">R170/$R$151-1</f>
        <v>1.0355951510668815E-2</v>
      </c>
      <c r="U170" s="26">
        <f t="shared" ref="U170:U171" si="3135">R170/$R$3-1</f>
        <v>0.15526383099331498</v>
      </c>
      <c r="V170" s="2">
        <f t="shared" ref="V170" si="3136">AG170-AC170</f>
        <v>-6.853295477335708E-3</v>
      </c>
      <c r="W170" s="2">
        <f t="shared" ref="W170" si="3137">U170-AD170</f>
        <v>5.6113108144898227E-2</v>
      </c>
      <c r="X170" s="14">
        <f t="shared" ref="X170" si="3138">MIN(0,(AB170/AB$3-1))</f>
        <v>0</v>
      </c>
      <c r="Y170" s="14">
        <f t="shared" ref="Y170" si="3139">MIN(0,(L170/L$3-1))</f>
        <v>0</v>
      </c>
      <c r="Z170" s="45">
        <v>6107.42</v>
      </c>
      <c r="AA170" s="2">
        <f t="shared" ref="AA170" si="3140">Z170/Z169-1</f>
        <v>4.0903964462215558E-3</v>
      </c>
      <c r="AB170" s="9">
        <f t="shared" ref="AB170" si="3141">AB169*(1+AA170)</f>
        <v>109.91507228484168</v>
      </c>
      <c r="AC170" s="50">
        <f t="shared" ref="AC170" si="3142">AB170/$AB$151-1</f>
        <v>1.6448118443761262E-2</v>
      </c>
      <c r="AD170" s="37">
        <f t="shared" ref="AD170" si="3143">AB170/$AB$3-1</f>
        <v>9.915072284841675E-2</v>
      </c>
      <c r="AE170" s="14">
        <f t="shared" ref="AE170" si="3144">J170-($AE$1/252)</f>
        <v>6.2436799474091748E-3</v>
      </c>
      <c r="AF170">
        <f t="shared" ref="AF170" si="3145">AF169*(1+AE170)</f>
        <v>114.74007446492575</v>
      </c>
      <c r="AG170" s="14">
        <f t="shared" ref="AG170" si="3146">AF170/$AF$151-1</f>
        <v>9.5948229664255535E-3</v>
      </c>
      <c r="AH170" s="14">
        <f t="shared" ref="AH170" si="3147">AF170/$AF$3-1</f>
        <v>0.14740074464925756</v>
      </c>
      <c r="AI170" s="14">
        <f t="shared" ref="AI170" si="3148">AH170-AD170</f>
        <v>4.8250021800840814E-2</v>
      </c>
      <c r="AJ170" s="27">
        <v>31.551200000000001</v>
      </c>
      <c r="AK170" s="2">
        <f t="shared" ref="AK170" si="3149">AJ170/AJ169-1</f>
        <v>4.6809025544354288E-3</v>
      </c>
      <c r="AL170" s="9">
        <f t="shared" ref="AL170" si="3150">AL169*(1+AK170)</f>
        <v>104.42161561068596</v>
      </c>
      <c r="AM170" s="2">
        <f t="shared" ref="AM170" si="3151">AL170/$AL$151-1</f>
        <v>1.3875588860967625E-2</v>
      </c>
      <c r="AN170" s="2">
        <f t="shared" ref="AN170" si="3152">AL170/$AL$27-1</f>
        <v>4.4216156106859694E-2</v>
      </c>
      <c r="AO170" s="1">
        <f>MIN(0,(AF170/MAX($AF$3:AF169)-1))</f>
        <v>-5.1131699507369621E-3</v>
      </c>
      <c r="AP170" s="1">
        <f>MIN(0,(AB170/MAX($AB$3:AB169)-1))</f>
        <v>0</v>
      </c>
    </row>
    <row r="171" spans="1:42" x14ac:dyDescent="0.25">
      <c r="A171" s="13">
        <v>43766</v>
      </c>
      <c r="B171">
        <v>20100.25</v>
      </c>
      <c r="C171">
        <v>19.440000000000001</v>
      </c>
      <c r="D171">
        <f t="shared" si="2544"/>
        <v>20119.689999999999</v>
      </c>
      <c r="E171" s="14">
        <f t="shared" si="2545"/>
        <v>0.99903378232964823</v>
      </c>
      <c r="F171" s="14">
        <f t="shared" si="2546"/>
        <v>9.6621767035177995E-4</v>
      </c>
      <c r="G171" s="1">
        <f t="shared" si="2668"/>
        <v>1</v>
      </c>
      <c r="H171" s="15">
        <v>3039.42</v>
      </c>
      <c r="I171" s="2">
        <f t="shared" ref="I171" si="3153">H171/H170-1</f>
        <v>5.5813799606292402E-3</v>
      </c>
      <c r="J171" s="2">
        <f t="shared" ref="J171" si="3154">D171/D170-1</f>
        <v>3.2736545853104815E-3</v>
      </c>
      <c r="K171" s="9">
        <f t="shared" ref="K171" si="3155">K170*(1+I171)</f>
        <v>109.15535699535651</v>
      </c>
      <c r="L171" s="9">
        <f t="shared" ref="L171" si="3156">L170*(1+J171)</f>
        <v>115.87587268201491</v>
      </c>
      <c r="M171" s="50">
        <f t="shared" ref="M171" si="3157">K171/$K$151-1</f>
        <v>2.1056592110833217E-2</v>
      </c>
      <c r="N171" s="50">
        <f t="shared" ref="N171" si="3158">L171/$L$151-1</f>
        <v>1.3663507904127847E-2</v>
      </c>
      <c r="O171" s="22">
        <f t="shared" ref="O171" si="3159">K171/$K$3-1</f>
        <v>9.1553569953565228E-2</v>
      </c>
      <c r="P171" s="34">
        <f t="shared" ref="P171" si="3160">L171/$L$3-1</f>
        <v>0.15875872682014913</v>
      </c>
      <c r="Q171" s="4">
        <v>20100.25</v>
      </c>
      <c r="R171">
        <f t="shared" si="3104"/>
        <v>20119.689999999999</v>
      </c>
      <c r="S171" s="25">
        <f t="shared" si="3133"/>
        <v>3.2736545853104815E-3</v>
      </c>
      <c r="T171" s="26">
        <f t="shared" si="3134"/>
        <v>1.3663507904127625E-2</v>
      </c>
      <c r="U171" s="26">
        <f t="shared" si="3135"/>
        <v>0.15904576573088969</v>
      </c>
      <c r="V171" s="2">
        <f t="shared" ref="V171" si="3161">AG171-AC171</f>
        <v>-9.2618380852305116E-3</v>
      </c>
      <c r="W171" s="2">
        <f t="shared" ref="W171" si="3162">U171-AD171</f>
        <v>5.3759874817741027E-2</v>
      </c>
      <c r="X171" s="14">
        <f t="shared" ref="X171" si="3163">MIN(0,(AB171/AB$3-1))</f>
        <v>0</v>
      </c>
      <c r="Y171" s="14">
        <f t="shared" ref="Y171" si="3164">MIN(0,(L171/L$3-1))</f>
        <v>0</v>
      </c>
      <c r="Z171" s="45">
        <v>6141.51</v>
      </c>
      <c r="AA171" s="2">
        <f t="shared" ref="AA171" si="3165">Z171/Z170-1</f>
        <v>5.5817350043063652E-3</v>
      </c>
      <c r="AB171" s="9">
        <f t="shared" ref="AB171" si="3166">AB170*(1+AA171)</f>
        <v>110.52858909131486</v>
      </c>
      <c r="AC171" s="50">
        <f t="shared" ref="AC171" si="3167">AB171/$AB$151-1</f>
        <v>2.212166248654035E-2</v>
      </c>
      <c r="AD171" s="37">
        <f t="shared" ref="AD171" si="3168">AB171/$AB$3-1</f>
        <v>0.10528589091314866</v>
      </c>
      <c r="AE171" s="14">
        <f t="shared" ref="AE171" si="3169">J171-($AE$1/252)</f>
        <v>3.2339720456279419E-3</v>
      </c>
      <c r="AF171">
        <f t="shared" ref="AF171" si="3170">AF170*(1+AE171)</f>
        <v>115.11114065825861</v>
      </c>
      <c r="AG171" s="14">
        <f t="shared" ref="AG171" si="3171">AF171/$AF$151-1</f>
        <v>1.2859824401309838E-2</v>
      </c>
      <c r="AH171" s="14">
        <f t="shared" ref="AH171" si="3172">AF171/$AF$3-1</f>
        <v>0.15111140658258604</v>
      </c>
      <c r="AI171" s="14">
        <f t="shared" ref="AI171" si="3173">AH171-AD171</f>
        <v>4.5825515669437378E-2</v>
      </c>
      <c r="AJ171" s="27">
        <v>31.762</v>
      </c>
      <c r="AK171" s="2">
        <f t="shared" ref="AK171" si="3174">AJ171/AJ170-1</f>
        <v>6.6812038844799027E-3</v>
      </c>
      <c r="AL171" s="9">
        <f t="shared" ref="AL171" si="3175">AL170*(1+AK171)</f>
        <v>105.11927771452774</v>
      </c>
      <c r="AM171" s="2">
        <f t="shared" ref="AM171" si="3176">AL171/$AL$151-1</f>
        <v>2.0649498383644938E-2</v>
      </c>
      <c r="AN171" s="2">
        <f t="shared" ref="AN171" si="3177">AL171/$AL$27-1</f>
        <v>5.1192777145277368E-2</v>
      </c>
      <c r="AO171" s="1">
        <f>MIN(0,(AF171/MAX($AF$3:AF170)-1))</f>
        <v>-1.8957337537941488E-3</v>
      </c>
      <c r="AP171" s="1">
        <f>MIN(0,(AB171/MAX($AB$3:AB170)-1))</f>
        <v>0</v>
      </c>
    </row>
    <row r="172" spans="1:42" x14ac:dyDescent="0.25">
      <c r="A172" s="13">
        <v>43767</v>
      </c>
      <c r="B172">
        <v>20061.21</v>
      </c>
      <c r="C172">
        <v>19.440000000000001</v>
      </c>
      <c r="D172">
        <f t="shared" si="2544"/>
        <v>20080.649999999998</v>
      </c>
      <c r="E172" s="14">
        <f t="shared" si="2545"/>
        <v>0.9990319038477341</v>
      </c>
      <c r="F172" s="14">
        <f t="shared" si="2546"/>
        <v>9.6809615226598757E-4</v>
      </c>
      <c r="G172" s="1">
        <f t="shared" si="2668"/>
        <v>1</v>
      </c>
      <c r="H172" s="15">
        <v>3036.89</v>
      </c>
      <c r="I172" s="2">
        <f t="shared" ref="I172" si="3178">H172/H171-1</f>
        <v>-8.323956544341593E-4</v>
      </c>
      <c r="J172" s="2">
        <f t="shared" ref="J172" si="3179">D172/D171-1</f>
        <v>-1.9403877495131061E-3</v>
      </c>
      <c r="K172" s="9">
        <f t="shared" ref="K172" si="3180">K171*(1+I172)</f>
        <v>109.06449655053537</v>
      </c>
      <c r="L172" s="9">
        <f t="shared" ref="L172" si="3181">L171*(1+J172)</f>
        <v>115.65102855819859</v>
      </c>
      <c r="M172" s="50">
        <f t="shared" ref="M172" si="3182">K172/$K$151-1</f>
        <v>2.0206669040628622E-2</v>
      </c>
      <c r="N172" s="50">
        <f t="shared" ref="N172" si="3183">L172/$L$151-1</f>
        <v>1.1696607651262125E-2</v>
      </c>
      <c r="O172" s="22">
        <f t="shared" ref="O172" si="3184">K172/$K$3-1</f>
        <v>9.0644965505353614E-2</v>
      </c>
      <c r="P172" s="34">
        <f t="shared" ref="P172" si="3185">L172/$L$3-1</f>
        <v>0.15651028558198599</v>
      </c>
      <c r="Q172" s="4">
        <v>20061.21</v>
      </c>
      <c r="R172">
        <f t="shared" ref="R172" si="3186">Q172+C172</f>
        <v>20080.649999999998</v>
      </c>
      <c r="S172" s="25">
        <f t="shared" ref="S172" si="3187">R172/R171-1</f>
        <v>-1.9403877495131061E-3</v>
      </c>
      <c r="T172" s="26">
        <f t="shared" ref="T172" si="3188">R172/$R$151-1</f>
        <v>1.1696607651261903E-2</v>
      </c>
      <c r="U172" s="26">
        <f t="shared" ref="U172" si="3189">R172/$R$3-1</f>
        <v>0.15679676752594052</v>
      </c>
      <c r="V172" s="2">
        <f t="shared" ref="V172" si="3190">AG172-AC172</f>
        <v>-1.0428572611386411E-2</v>
      </c>
      <c r="W172" s="2">
        <f t="shared" ref="W172" si="3191">U172-AD172</f>
        <v>5.2417924047413411E-2</v>
      </c>
      <c r="X172" s="14">
        <f t="shared" ref="X172" si="3192">MIN(0,(AB172/AB$3-1))</f>
        <v>0</v>
      </c>
      <c r="Y172" s="14">
        <f t="shared" ref="Y172" si="3193">MIN(0,(L172/L$3-1))</f>
        <v>0</v>
      </c>
      <c r="Z172" s="45">
        <v>6136.47</v>
      </c>
      <c r="AA172" s="2">
        <f t="shared" ref="AA172" si="3194">Z172/Z171-1</f>
        <v>-8.206450856548253E-4</v>
      </c>
      <c r="AB172" s="9">
        <f t="shared" ref="AB172" si="3195">AB171*(1+AA172)</f>
        <v>110.4378843478527</v>
      </c>
      <c r="AC172" s="50">
        <f t="shared" ref="AC172" si="3196">AB172/$AB$151-1</f>
        <v>2.1282863367279248E-2</v>
      </c>
      <c r="AD172" s="37">
        <f t="shared" ref="AD172" si="3197">AB172/$AB$3-1</f>
        <v>0.10437884347852711</v>
      </c>
      <c r="AE172" s="14">
        <f t="shared" ref="AE172" si="3198">J172-($AE$1/252)</f>
        <v>-1.9800702891956457E-3</v>
      </c>
      <c r="AF172">
        <f t="shared" ref="AF172" si="3199">AF171*(1+AE172)</f>
        <v>114.88321250868576</v>
      </c>
      <c r="AG172" s="14">
        <f t="shared" ref="AG172" si="3200">AF172/$AF$151-1</f>
        <v>1.0854290755892837E-2</v>
      </c>
      <c r="AH172" s="14">
        <f t="shared" ref="AH172" si="3201">AF172/$AF$3-1</f>
        <v>0.14883212508685761</v>
      </c>
      <c r="AI172" s="14">
        <f t="shared" ref="AI172" si="3202">AH172-AD172</f>
        <v>4.4453281608330508E-2</v>
      </c>
      <c r="AJ172" s="27">
        <v>31.6889</v>
      </c>
      <c r="AK172" s="2">
        <f t="shared" ref="AK172" si="3203">AJ172/AJ171-1</f>
        <v>-2.3014923493482886E-3</v>
      </c>
      <c r="AL172" s="9">
        <f t="shared" ref="AL172" si="3204">AL171*(1+AK172)</f>
        <v>104.87734650109874</v>
      </c>
      <c r="AM172" s="2">
        <f t="shared" ref="AM172" si="3205">AL172/$AL$151-1</f>
        <v>1.8300481371748889E-2</v>
      </c>
      <c r="AN172" s="2">
        <f t="shared" ref="AN172" si="3206">AL172/$AL$27-1</f>
        <v>4.8773465010987449E-2</v>
      </c>
      <c r="AO172" s="1">
        <f>MIN(0,(AF172/MAX($AF$3:AF171)-1))</f>
        <v>-3.8720503569077414E-3</v>
      </c>
      <c r="AP172" s="1">
        <f>MIN(0,(AB172/MAX($AB$3:AB171)-1))</f>
        <v>-8.206450856548253E-4</v>
      </c>
    </row>
    <row r="173" spans="1:42" x14ac:dyDescent="0.25">
      <c r="A173" s="13">
        <v>43768</v>
      </c>
      <c r="B173">
        <v>20041.030000000002</v>
      </c>
      <c r="C173">
        <v>19.440000000000001</v>
      </c>
      <c r="D173">
        <f t="shared" si="2544"/>
        <v>20060.47</v>
      </c>
      <c r="E173" s="14">
        <f t="shared" si="2545"/>
        <v>0.99903092998319587</v>
      </c>
      <c r="F173" s="14">
        <f t="shared" si="2546"/>
        <v>9.6907001680419252E-4</v>
      </c>
      <c r="G173" s="1">
        <f t="shared" si="2668"/>
        <v>1</v>
      </c>
      <c r="H173" s="15">
        <v>3046.77</v>
      </c>
      <c r="I173" s="2">
        <f t="shared" ref="I173" si="3207">H173/H172-1</f>
        <v>3.2533282404039188E-3</v>
      </c>
      <c r="J173" s="2">
        <f t="shared" ref="J173" si="3208">D173/D172-1</f>
        <v>-1.0049475490084836E-3</v>
      </c>
      <c r="K173" s="9">
        <f t="shared" ref="K173" si="3209">K172*(1+I173)</f>
        <v>109.41931915718865</v>
      </c>
      <c r="L173" s="9">
        <f t="shared" ref="L173" si="3210">L172*(1+J173)</f>
        <v>115.53480534050871</v>
      </c>
      <c r="M173" s="50">
        <f t="shared" ref="M173" si="3211">K173/$K$151-1</f>
        <v>2.3525736208066972E-2</v>
      </c>
      <c r="N173" s="50">
        <f t="shared" ref="N173" si="3212">L173/$L$151-1</f>
        <v>1.0679905625062824E-2</v>
      </c>
      <c r="O173" s="22">
        <f t="shared" ref="O173" si="3213">K173/$K$3-1</f>
        <v>9.4193191571886548E-2</v>
      </c>
      <c r="P173" s="34">
        <f t="shared" ref="P173" si="3214">L173/$L$3-1</f>
        <v>0.15534805340508706</v>
      </c>
      <c r="Q173" s="4">
        <v>20041.03</v>
      </c>
      <c r="R173">
        <f t="shared" ref="R173:R178" si="3215">Q173+C173</f>
        <v>20060.469999999998</v>
      </c>
      <c r="S173" s="25">
        <f t="shared" ref="S173" si="3216">R173/R172-1</f>
        <v>-1.0049475490085946E-3</v>
      </c>
      <c r="T173" s="26">
        <f t="shared" ref="T173" si="3217">R173/$R$151-1</f>
        <v>1.067990562506238E-2</v>
      </c>
      <c r="U173" s="26">
        <f t="shared" ref="U173" si="3218">R173/$R$3-1</f>
        <v>0.15563424744971432</v>
      </c>
      <c r="V173" s="2">
        <f t="shared" ref="V173" si="3219">AG173-AC173</f>
        <v>-1.4889666414839908E-2</v>
      </c>
      <c r="W173" s="2">
        <f t="shared" ref="W173" si="3220">U173-AD173</f>
        <v>4.7573223313973845E-2</v>
      </c>
      <c r="X173" s="14">
        <f t="shared" ref="X173" si="3221">MIN(0,(AB173/AB$3-1))</f>
        <v>0</v>
      </c>
      <c r="Y173" s="14">
        <f t="shared" ref="Y173" si="3222">MIN(0,(L173/L$3-1))</f>
        <v>0</v>
      </c>
      <c r="Z173" s="45">
        <v>6156.93</v>
      </c>
      <c r="AA173" s="2">
        <f t="shared" ref="AA173" si="3223">Z173/Z172-1</f>
        <v>3.3341644300388662E-3</v>
      </c>
      <c r="AB173" s="9">
        <f t="shared" ref="AB173" si="3224">AB172*(1+AA173)</f>
        <v>110.80610241357405</v>
      </c>
      <c r="AC173" s="50">
        <f t="shared" ref="AC173" si="3225">AB173/$AB$151-1</f>
        <v>2.4687988363326641E-2</v>
      </c>
      <c r="AD173" s="37">
        <f t="shared" ref="AD173" si="3226">AB173/$AB$3-1</f>
        <v>0.10806102413574048</v>
      </c>
      <c r="AE173" s="14">
        <f t="shared" ref="AE173" si="3227">J173-($AE$1/252)</f>
        <v>-1.0446300886910232E-3</v>
      </c>
      <c r="AF173">
        <f t="shared" ref="AF173" si="3228">AF172*(1+AE173)</f>
        <v>114.7632020482137</v>
      </c>
      <c r="AG173" s="14">
        <f t="shared" ref="AG173" si="3229">AF173/$AF$151-1</f>
        <v>9.7983219484867323E-3</v>
      </c>
      <c r="AH173" s="14">
        <f t="shared" ref="AH173" si="3230">AF173/$AF$3-1</f>
        <v>0.14763202048213708</v>
      </c>
      <c r="AI173" s="14">
        <f t="shared" ref="AI173" si="3231">AH173-AD173</f>
        <v>3.9570996346396603E-2</v>
      </c>
      <c r="AJ173" s="27">
        <v>31.847000000000001</v>
      </c>
      <c r="AK173" s="2">
        <f t="shared" ref="AK173" si="3232">AJ173/AJ172-1</f>
        <v>4.9891286854388817E-3</v>
      </c>
      <c r="AL173" s="9">
        <f t="shared" ref="AL173" si="3233">AL172*(1+AK173)</f>
        <v>105.40059307898008</v>
      </c>
      <c r="AM173" s="2">
        <f t="shared" ref="AM173" si="3234">AL173/$AL$151-1</f>
        <v>2.3380913513756818E-2</v>
      </c>
      <c r="AN173" s="2">
        <f t="shared" ref="AN173" si="3235">AL173/$AL$27-1</f>
        <v>5.4005930789800871E-2</v>
      </c>
      <c r="AO173" s="1">
        <f>MIN(0,(AF173/MAX($AF$3:AF172)-1))</f>
        <v>-4.9126355852909809E-3</v>
      </c>
      <c r="AP173" s="1">
        <f>MIN(0,(AB173/MAX($AB$3:AB172)-1))</f>
        <v>0</v>
      </c>
    </row>
    <row r="174" spans="1:42" ht="14.25" customHeight="1" x14ac:dyDescent="0.25">
      <c r="A174" s="20">
        <v>43769</v>
      </c>
      <c r="B174">
        <v>19936.38</v>
      </c>
      <c r="C174">
        <v>19.440000000000001</v>
      </c>
      <c r="D174">
        <f t="shared" si="2544"/>
        <v>19955.82</v>
      </c>
      <c r="E174" s="14">
        <f t="shared" si="2545"/>
        <v>0.99902584809844952</v>
      </c>
      <c r="F174" s="14">
        <f t="shared" si="2546"/>
        <v>9.7415190155052524E-4</v>
      </c>
      <c r="G174" s="1">
        <f t="shared" si="2668"/>
        <v>1</v>
      </c>
      <c r="H174" s="15">
        <v>3037.56</v>
      </c>
      <c r="I174" s="2">
        <f t="shared" ref="I174" si="3236">H174/H173-1</f>
        <v>-3.0228734036372717E-3</v>
      </c>
      <c r="J174" s="2">
        <f t="shared" ref="J174" si="3237">D174/D173-1</f>
        <v>-5.2167272252345853E-3</v>
      </c>
      <c r="K174" s="9">
        <f t="shared" ref="K174" si="3238">K173*(1+I174)</f>
        <v>109.08855840746429</v>
      </c>
      <c r="L174" s="9">
        <f t="shared" ref="L174" si="3239">L173*(1+J174)</f>
        <v>114.9320917760267</v>
      </c>
      <c r="M174" s="50">
        <f t="shared" ref="M174" si="3240">K174/$K$151-1</f>
        <v>2.0431747482145379E-2</v>
      </c>
      <c r="N174" s="50">
        <f t="shared" ref="N174" si="3241">L174/$L$151-1</f>
        <v>5.4074642453909583E-3</v>
      </c>
      <c r="O174" s="22">
        <f t="shared" ref="O174" si="3242">K174/$K$3-1</f>
        <v>9.0885584074642978E-2</v>
      </c>
      <c r="P174" s="34">
        <f t="shared" ref="P174" si="3243">L174/$L$3-1</f>
        <v>0.14932091776026701</v>
      </c>
      <c r="Q174" s="4">
        <v>19936.38</v>
      </c>
      <c r="R174">
        <f t="shared" si="3215"/>
        <v>19955.82</v>
      </c>
      <c r="S174" s="25">
        <f t="shared" ref="S174:S179" si="3244">R174/R173-1</f>
        <v>-5.2167272252343633E-3</v>
      </c>
      <c r="T174" s="26">
        <f t="shared" ref="T174" si="3245">R174/$R$151-1</f>
        <v>5.4074642453909583E-3</v>
      </c>
      <c r="U174" s="26">
        <f t="shared" ref="U174" si="3246">R174/$R$3-1</f>
        <v>0.1496056188086301</v>
      </c>
      <c r="V174" s="2">
        <f t="shared" ref="V174" si="3247">AG174-AC174</f>
        <v>-1.7168583355373412E-2</v>
      </c>
      <c r="W174" s="2">
        <f t="shared" ref="W174" si="3248">U174-AD174</f>
        <v>4.4820043742356042E-2</v>
      </c>
      <c r="X174" s="14">
        <f t="shared" ref="X174" si="3249">MIN(0,(AB174/AB$3-1))</f>
        <v>0</v>
      </c>
      <c r="Y174" s="14">
        <f t="shared" ref="Y174" si="3250">MIN(0,(L174/L$3-1))</f>
        <v>0</v>
      </c>
      <c r="Z174" s="45">
        <v>6138.73</v>
      </c>
      <c r="AA174" s="2">
        <f t="shared" ref="AA174" si="3251">Z174/Z173-1</f>
        <v>-2.9560186651464981E-3</v>
      </c>
      <c r="AB174" s="9">
        <f t="shared" ref="AB174" si="3252">AB173*(1+AA174)</f>
        <v>110.4785575066274</v>
      </c>
      <c r="AC174" s="50">
        <f t="shared" ref="AC174" si="3253">AB174/$AB$151-1</f>
        <v>2.1658991543773265E-2</v>
      </c>
      <c r="AD174" s="37">
        <f t="shared" ref="AD174" si="3254">AB174/$AB$3-1</f>
        <v>0.10478557506627406</v>
      </c>
      <c r="AE174" s="14">
        <f t="shared" ref="AE174" si="3255">J174-($AE$1/252)</f>
        <v>-5.2564097649171254E-3</v>
      </c>
      <c r="AF174">
        <f t="shared" ref="AF174" si="3256">AF173*(1+AE174)</f>
        <v>114.15995963231431</v>
      </c>
      <c r="AG174" s="14">
        <f t="shared" ref="AG174" si="3257">AF174/$AF$151-1</f>
        <v>4.4904081883998526E-3</v>
      </c>
      <c r="AH174" s="14">
        <f t="shared" ref="AH174" si="3258">AF174/$AF$3-1</f>
        <v>0.14159959632314312</v>
      </c>
      <c r="AI174" s="14">
        <f t="shared" ref="AI174" si="3259">AH174-AD174</f>
        <v>3.6814021256869056E-2</v>
      </c>
      <c r="AJ174" s="27">
        <v>31.777699999999999</v>
      </c>
      <c r="AK174" s="2">
        <f t="shared" ref="AK174" si="3260">AJ174/AJ173-1</f>
        <v>-2.1760291393224662E-3</v>
      </c>
      <c r="AL174" s="9">
        <f t="shared" ref="AL174" si="3261">AL173*(1+AK174)</f>
        <v>105.17123831713835</v>
      </c>
      <c r="AM174" s="2">
        <f t="shared" ref="AM174" si="3262">AL174/$AL$151-1</f>
        <v>2.1154006825324423E-2</v>
      </c>
      <c r="AN174" s="2">
        <f t="shared" ref="AN174" si="3263">AL174/$AL$27-1</f>
        <v>5.1712383171383491E-2</v>
      </c>
      <c r="AO174" s="1">
        <f>MIN(0,(AF174/MAX($AF$3:AF173)-1))</f>
        <v>-1.0143222524546136E-2</v>
      </c>
      <c r="AP174" s="1">
        <f>MIN(0,(AB174/MAX($AB$3:AB173)-1))</f>
        <v>-2.9560186651464981E-3</v>
      </c>
    </row>
    <row r="175" spans="1:42" x14ac:dyDescent="0.25">
      <c r="A175" s="13">
        <v>43770</v>
      </c>
      <c r="B175">
        <v>20222.27</v>
      </c>
      <c r="C175">
        <v>36</v>
      </c>
      <c r="D175">
        <f t="shared" si="2544"/>
        <v>20258.27</v>
      </c>
      <c r="E175" s="14">
        <f t="shared" si="2545"/>
        <v>0.99822294796149913</v>
      </c>
      <c r="F175" s="14">
        <f t="shared" si="2546"/>
        <v>1.7770520385008196E-3</v>
      </c>
      <c r="G175" s="1">
        <f t="shared" si="2668"/>
        <v>1</v>
      </c>
      <c r="H175" s="15">
        <v>3066.91</v>
      </c>
      <c r="I175" s="2">
        <f t="shared" ref="I175" si="3264">H175/H174-1</f>
        <v>9.6623605788856981E-3</v>
      </c>
      <c r="J175" s="2">
        <f t="shared" ref="J175" si="3265">D175/D174-1</f>
        <v>1.5155979558845623E-2</v>
      </c>
      <c r="K175" s="9">
        <f t="shared" ref="K175" si="3266">K174*(1+I175)</f>
        <v>110.14261139382805</v>
      </c>
      <c r="L175" s="9">
        <f t="shared" ref="L175" si="3267">L174*(1+J175)</f>
        <v>116.67400020963953</v>
      </c>
      <c r="M175" s="50">
        <f t="shared" ref="M175:M180" si="3268">K175/$K$174-1</f>
        <v>9.6623605788856981E-3</v>
      </c>
      <c r="N175" s="50">
        <f t="shared" ref="N175:N180" si="3269">L175/$L$174-1</f>
        <v>1.5155979558845623E-2</v>
      </c>
      <c r="O175" s="22">
        <f t="shared" ref="O175" si="3270">K175/$K$3-1</f>
        <v>0.10142611393828038</v>
      </c>
      <c r="P175" s="34">
        <f t="shared" ref="P175" si="3271">L175/$L$3-1</f>
        <v>0.16674000209639539</v>
      </c>
      <c r="Q175" s="4">
        <v>20222.27</v>
      </c>
      <c r="R175">
        <f t="shared" si="3215"/>
        <v>20258.27</v>
      </c>
      <c r="S175" s="25">
        <f t="shared" si="3244"/>
        <v>1.5155979558845623E-2</v>
      </c>
      <c r="T175" s="26">
        <f t="shared" ref="T175:T180" si="3272">R175/$R$174-1</f>
        <v>1.5155979558845623E-2</v>
      </c>
      <c r="U175" s="26">
        <f t="shared" ref="U175" si="3273">R175/$R$3-1</f>
        <v>0.16702901806802761</v>
      </c>
      <c r="V175" s="2">
        <f t="shared" ref="V175" si="3274">AG175-AC175</f>
        <v>5.3650944088512453E-3</v>
      </c>
      <c r="W175" s="2">
        <f t="shared" ref="W175" si="3275">U175-AD175</f>
        <v>5.1470455018332473E-2</v>
      </c>
      <c r="X175" s="14">
        <f t="shared" ref="X175" si="3276">MIN(0,(AB175/AB$3-1))</f>
        <v>0</v>
      </c>
      <c r="Y175" s="14">
        <f t="shared" ref="Y175" si="3277">MIN(0,(L175/L$3-1))</f>
        <v>0</v>
      </c>
      <c r="Z175" s="45">
        <v>6198.59</v>
      </c>
      <c r="AA175" s="2">
        <f t="shared" ref="AA175" si="3278">Z175/Z174-1</f>
        <v>9.7512026103119265E-3</v>
      </c>
      <c r="AB175" s="9">
        <f t="shared" ref="AB175" si="3279">AB174*(1+AA175)</f>
        <v>111.55585630496952</v>
      </c>
      <c r="AC175" s="50">
        <f t="shared" ref="AC175:AC182" si="3280">AB175/$AB$174-1</f>
        <v>9.7512026103119265E-3</v>
      </c>
      <c r="AD175" s="37">
        <f t="shared" ref="AD175" si="3281">AB175/$AB$3-1</f>
        <v>0.11555856304969514</v>
      </c>
      <c r="AE175" s="14">
        <f t="shared" ref="AE175" si="3282">J175-($AE$1/252)</f>
        <v>1.5116297019163083E-2</v>
      </c>
      <c r="AF175">
        <f t="shared" ref="AF175" si="3283">AF174*(1+AE175)</f>
        <v>115.88563548981205</v>
      </c>
      <c r="AG175" s="14">
        <f t="shared" ref="AG175:AG182" si="3284">AF175/$AF$174-1</f>
        <v>1.5116297019163172E-2</v>
      </c>
      <c r="AH175" s="14">
        <f t="shared" ref="AH175" si="3285">AF175/$AF$3-1</f>
        <v>0.15885635489812056</v>
      </c>
      <c r="AI175" s="14">
        <f t="shared" ref="AI175" si="3286">AH175-AD175</f>
        <v>4.3297791848425415E-2</v>
      </c>
      <c r="AJ175" s="27">
        <v>32.000799999999998</v>
      </c>
      <c r="AK175" s="2">
        <f t="shared" ref="AK175" si="3287">AJ175/AJ174-1</f>
        <v>7.0206465540298968E-3</v>
      </c>
      <c r="AL175" s="9">
        <f t="shared" ref="AL175" si="3288">AL174*(1+AK175)</f>
        <v>105.90960840901262</v>
      </c>
      <c r="AM175" s="2">
        <f t="shared" ref="AM175:AM182" si="3289">AL175/$AL$174-1</f>
        <v>7.0206465540298968E-3</v>
      </c>
      <c r="AN175" s="2">
        <f t="shared" ref="AN175" si="3290">AL175/$AL$27-1</f>
        <v>5.9096084090126233E-2</v>
      </c>
      <c r="AO175" s="1">
        <f>MIN(0,(AF175/MAX($AF$3:AF174)-1))</f>
        <v>0</v>
      </c>
      <c r="AP175" s="1">
        <f>MIN(0,(AB175/MAX($AB$3:AB174)-1))</f>
        <v>0</v>
      </c>
    </row>
    <row r="176" spans="1:42" x14ac:dyDescent="0.25">
      <c r="A176" s="13">
        <v>43773</v>
      </c>
      <c r="B176">
        <v>20480.79</v>
      </c>
      <c r="C176">
        <v>36</v>
      </c>
      <c r="D176">
        <f t="shared" si="2544"/>
        <v>20516.79</v>
      </c>
      <c r="E176" s="14">
        <f t="shared" si="2545"/>
        <v>0.99824533954873063</v>
      </c>
      <c r="F176" s="14">
        <f t="shared" si="2546"/>
        <v>1.7546604512694236E-3</v>
      </c>
      <c r="G176" s="1">
        <f t="shared" si="2668"/>
        <v>1</v>
      </c>
      <c r="H176" s="15">
        <v>3078.27</v>
      </c>
      <c r="I176" s="2">
        <f t="shared" ref="I176" si="3291">H176/H175-1</f>
        <v>3.70405391746087E-3</v>
      </c>
      <c r="J176" s="2">
        <f t="shared" ref="J176" si="3292">D176/D175-1</f>
        <v>1.2761208138700963E-2</v>
      </c>
      <c r="K176" s="9">
        <f t="shared" ref="K176" si="3293">K175*(1+I176)</f>
        <v>110.55058556504073</v>
      </c>
      <c r="L176" s="9">
        <f t="shared" ref="L176" si="3294">L175*(1+J176)</f>
        <v>118.16290141068959</v>
      </c>
      <c r="M176" s="50">
        <f t="shared" si="3268"/>
        <v>1.3402204400900786E-2</v>
      </c>
      <c r="N176" s="50">
        <f t="shared" si="3269"/>
        <v>2.8110596307242997E-2</v>
      </c>
      <c r="O176" s="22">
        <f t="shared" ref="O176" si="3295">K176/$K$3-1</f>
        <v>0.10550585565040738</v>
      </c>
      <c r="P176" s="34">
        <f t="shared" ref="P176" si="3296">L176/$L$3-1</f>
        <v>0.18162901410689591</v>
      </c>
      <c r="Q176" s="4">
        <v>20480.79</v>
      </c>
      <c r="R176">
        <f t="shared" si="3215"/>
        <v>20516.79</v>
      </c>
      <c r="S176" s="25">
        <f t="shared" si="3244"/>
        <v>1.2761208138700963E-2</v>
      </c>
      <c r="T176" s="26">
        <f t="shared" si="3272"/>
        <v>2.8110596307242774E-2</v>
      </c>
      <c r="U176" s="26">
        <f t="shared" ref="U176" si="3297">R176/$R$3-1</f>
        <v>0.18192171827149739</v>
      </c>
      <c r="V176" s="2">
        <f t="shared" ref="V176" si="3298">AG176-AC176</f>
        <v>1.4525703053268613E-2</v>
      </c>
      <c r="W176" s="2">
        <f t="shared" ref="W176" si="3299">U176-AD176</f>
        <v>6.2216652663532379E-2</v>
      </c>
      <c r="X176" s="14">
        <f t="shared" ref="X176" si="3300">MIN(0,(AB176/AB$3-1))</f>
        <v>0</v>
      </c>
      <c r="Y176" s="14">
        <f t="shared" ref="Y176" si="3301">MIN(0,(L176/L$3-1))</f>
        <v>0</v>
      </c>
      <c r="Z176" s="45">
        <v>6221.63</v>
      </c>
      <c r="AA176" s="2">
        <f t="shared" ref="AA176" si="3302">Z176/Z175-1</f>
        <v>3.7169743441654024E-3</v>
      </c>
      <c r="AB176" s="9">
        <f t="shared" ref="AB176" si="3303">AB175*(1+AA176)</f>
        <v>111.97050656079649</v>
      </c>
      <c r="AC176" s="50">
        <f t="shared" si="3280"/>
        <v>1.3504421924404708E-2</v>
      </c>
      <c r="AD176" s="37">
        <f t="shared" ref="AD176" si="3304">AB176/$AB$3-1</f>
        <v>0.11970506560796501</v>
      </c>
      <c r="AE176" s="14">
        <f t="shared" ref="AE176" si="3305">J176-($AE$1/252)</f>
        <v>1.2721525599018424E-2</v>
      </c>
      <c r="AF176">
        <f t="shared" ref="AF176" si="3306">AF175*(1+AE176)</f>
        <v>117.35987756825422</v>
      </c>
      <c r="AG176" s="14">
        <f t="shared" si="3284"/>
        <v>2.8030124977673321E-2</v>
      </c>
      <c r="AH176" s="14">
        <f t="shared" ref="AH176" si="3307">AF176/$AF$3-1</f>
        <v>0.17359877568254212</v>
      </c>
      <c r="AI176" s="14">
        <f t="shared" ref="AI176" si="3308">AH176-AD176</f>
        <v>5.3893710074577106E-2</v>
      </c>
      <c r="AJ176" s="27">
        <v>32.087899999999998</v>
      </c>
      <c r="AK176" s="2">
        <f t="shared" ref="AK176" si="3309">AJ176/AJ175-1</f>
        <v>2.7218069548260448E-3</v>
      </c>
      <c r="AL176" s="9">
        <f t="shared" ref="AL176" si="3310">AL175*(1+AK176)</f>
        <v>106.19787391776318</v>
      </c>
      <c r="AM176" s="2">
        <f t="shared" si="3289"/>
        <v>9.7615623534741403E-3</v>
      </c>
      <c r="AN176" s="2">
        <f t="shared" ref="AN176" si="3311">AL176/$AL$27-1</f>
        <v>6.1978739177631859E-2</v>
      </c>
      <c r="AO176" s="1">
        <f>MIN(0,(AF176/MAX($AF$3:AF175)-1))</f>
        <v>0</v>
      </c>
      <c r="AP176" s="1">
        <f>MIN(0,(AB176/MAX($AB$3:AB175)-1))</f>
        <v>0</v>
      </c>
    </row>
    <row r="177" spans="1:42" x14ac:dyDescent="0.25">
      <c r="A177" s="13">
        <v>43774</v>
      </c>
      <c r="B177">
        <v>20491.810000000001</v>
      </c>
      <c r="C177">
        <v>36</v>
      </c>
      <c r="D177">
        <f t="shared" si="2544"/>
        <v>20527.810000000001</v>
      </c>
      <c r="E177" s="14">
        <f t="shared" si="2545"/>
        <v>0.99824628150786665</v>
      </c>
      <c r="F177" s="14">
        <f t="shared" si="2546"/>
        <v>1.7537184921333545E-3</v>
      </c>
      <c r="G177" s="1">
        <f t="shared" si="2668"/>
        <v>1</v>
      </c>
      <c r="H177" s="15">
        <v>3074.62</v>
      </c>
      <c r="I177" s="2">
        <f t="shared" ref="I177" si="3312">H177/H176-1</f>
        <v>-1.1857309462782739E-3</v>
      </c>
      <c r="J177" s="2">
        <f t="shared" ref="J177" si="3313">D177/D176-1</f>
        <v>5.3712106036085672E-4</v>
      </c>
      <c r="K177" s="9">
        <f t="shared" ref="K177" si="3314">K176*(1+I177)</f>
        <v>110.41950231460709</v>
      </c>
      <c r="L177" s="9">
        <f t="shared" ref="L177" si="3315">L176*(1+J177)</f>
        <v>118.22636919359061</v>
      </c>
      <c r="M177" s="50">
        <f t="shared" si="3268"/>
        <v>1.2200582046116182E-2</v>
      </c>
      <c r="N177" s="50">
        <f t="shared" si="3269"/>
        <v>2.8662816160899718E-2</v>
      </c>
      <c r="O177" s="22">
        <f t="shared" ref="O177" si="3316">K177/$K$3-1</f>
        <v>0.10419502314607088</v>
      </c>
      <c r="P177" s="34">
        <f t="shared" ref="P177" si="3317">L177/$L$3-1</f>
        <v>0.18226369193590619</v>
      </c>
      <c r="Q177" s="4">
        <v>20491.809999999998</v>
      </c>
      <c r="R177">
        <f t="shared" si="3215"/>
        <v>20527.809999999998</v>
      </c>
      <c r="S177" s="25">
        <f t="shared" si="3244"/>
        <v>5.3712106036063467E-4</v>
      </c>
      <c r="T177" s="26">
        <f t="shared" si="3272"/>
        <v>2.8662816160899274E-2</v>
      </c>
      <c r="U177" s="26">
        <f t="shared" ref="U177" si="3318">R177/$R$3-1</f>
        <v>0.18255655331807863</v>
      </c>
      <c r="V177" s="2">
        <f t="shared" ref="V177" si="3319">AG177-AC177</f>
        <v>1.6234400895080547E-2</v>
      </c>
      <c r="W177" s="2">
        <f t="shared" ref="W177" si="3320">U177-AD177</f>
        <v>6.4174265218936766E-2</v>
      </c>
      <c r="X177" s="14">
        <f t="shared" ref="X177" si="3321">MIN(0,(AB177/AB$3-1))</f>
        <v>0</v>
      </c>
      <c r="Y177" s="14">
        <f t="shared" ref="Y177" si="3322">MIN(0,(L177/L$3-1))</f>
        <v>0</v>
      </c>
      <c r="Z177" s="45">
        <v>6214.28</v>
      </c>
      <c r="AA177" s="2">
        <f t="shared" ref="AA177" si="3323">Z177/Z176-1</f>
        <v>-1.1813624403894663E-3</v>
      </c>
      <c r="AB177" s="9">
        <f t="shared" ref="AB177" si="3324">AB176*(1+AA177)</f>
        <v>111.83822880991418</v>
      </c>
      <c r="AC177" s="50">
        <f t="shared" si="3280"/>
        <v>1.2307105867174428E-2</v>
      </c>
      <c r="AD177" s="37">
        <f t="shared" ref="AD177" si="3325">AB177/$AB$3-1</f>
        <v>0.11838228809914186</v>
      </c>
      <c r="AE177" s="14">
        <f t="shared" ref="AE177" si="3326">J177-($AE$1/252)</f>
        <v>4.9743852067831709E-4</v>
      </c>
      <c r="AF177">
        <f t="shared" ref="AF177" si="3327">AF176*(1+AE177)</f>
        <v>117.41825689213877</v>
      </c>
      <c r="AG177" s="14">
        <f t="shared" si="3284"/>
        <v>2.8541506762254976E-2</v>
      </c>
      <c r="AH177" s="14">
        <f t="shared" ref="AH177" si="3328">AF177/$AF$3-1</f>
        <v>0.17418256892138761</v>
      </c>
      <c r="AI177" s="14">
        <f t="shared" ref="AI177" si="3329">AH177-AD177</f>
        <v>5.5800280822245751E-2</v>
      </c>
      <c r="AJ177" s="27">
        <v>31.947399999999998</v>
      </c>
      <c r="AK177" s="2">
        <f t="shared" ref="AK177" si="3330">AJ177/AJ176-1</f>
        <v>-4.3785975398825672E-3</v>
      </c>
      <c r="AL177" s="9">
        <f t="shared" ref="AL177" si="3331">AL176*(1+AK177)</f>
        <v>105.7328761682861</v>
      </c>
      <c r="AM177" s="2">
        <f t="shared" si="3289"/>
        <v>5.3402228606851398E-3</v>
      </c>
      <c r="AN177" s="2">
        <f t="shared" ref="AN177" si="3332">AL177/$AL$27-1</f>
        <v>5.7328761682861051E-2</v>
      </c>
      <c r="AO177" s="1">
        <f>MIN(0,(AF177/MAX($AF$3:AF176)-1))</f>
        <v>0</v>
      </c>
      <c r="AP177" s="1">
        <f>MIN(0,(AB177/MAX($AB$3:AB176)-1))</f>
        <v>-1.1813624403894663E-3</v>
      </c>
    </row>
    <row r="178" spans="1:42" x14ac:dyDescent="0.25">
      <c r="A178" s="13">
        <v>43775</v>
      </c>
      <c r="B178">
        <v>20353.260000000002</v>
      </c>
      <c r="C178">
        <v>36</v>
      </c>
      <c r="D178">
        <f t="shared" si="2544"/>
        <v>20389.260000000002</v>
      </c>
      <c r="E178" s="14">
        <f t="shared" si="2545"/>
        <v>0.99823436456251968</v>
      </c>
      <c r="F178" s="14">
        <f t="shared" si="2546"/>
        <v>1.7656354374803204E-3</v>
      </c>
      <c r="G178" s="1">
        <f t="shared" si="2668"/>
        <v>1</v>
      </c>
      <c r="H178" s="15">
        <v>3076.78</v>
      </c>
      <c r="I178" s="2">
        <f t="shared" ref="I178" si="3333">H178/H177-1</f>
        <v>7.0252584059171674E-4</v>
      </c>
      <c r="J178" s="2">
        <f t="shared" ref="J178" si="3334">D178/D177-1</f>
        <v>-6.749380474585398E-3</v>
      </c>
      <c r="K178" s="9">
        <f t="shared" ref="K178" si="3335">K177*(1+I178)</f>
        <v>110.49707486828838</v>
      </c>
      <c r="L178" s="9">
        <f t="shared" ref="L178" si="3336">L177*(1+J178)</f>
        <v>117.42841444577427</v>
      </c>
      <c r="M178" s="50">
        <f t="shared" si="3268"/>
        <v>1.2911679110865437E-2</v>
      </c>
      <c r="N178" s="50">
        <f t="shared" si="3269"/>
        <v>2.171997943457149E-2</v>
      </c>
      <c r="O178" s="22">
        <f t="shared" ref="O178" si="3337">K178/$K$3-1</f>
        <v>0.1049707486828837</v>
      </c>
      <c r="P178" s="34">
        <f t="shared" ref="P178" si="3338">L178/$L$3-1</f>
        <v>0.17428414445774276</v>
      </c>
      <c r="Q178" s="4">
        <v>20353.260000000002</v>
      </c>
      <c r="R178">
        <f t="shared" si="3215"/>
        <v>20389.260000000002</v>
      </c>
      <c r="S178" s="25">
        <f t="shared" si="3244"/>
        <v>-6.749380474585287E-3</v>
      </c>
      <c r="T178" s="26">
        <f t="shared" si="3272"/>
        <v>2.1719979434571046E-2</v>
      </c>
      <c r="U178" s="26">
        <f t="shared" ref="U178" si="3339">R178/$R$3-1</f>
        <v>0.17457502920702095</v>
      </c>
      <c r="V178" s="2">
        <f t="shared" ref="V178:V183" si="3340">AG178-AC178</f>
        <v>8.4663890995684277E-3</v>
      </c>
      <c r="W178" s="2">
        <f t="shared" ref="W178" si="3341">U178-AD178</f>
        <v>5.5325287013657576E-2</v>
      </c>
      <c r="X178" s="14">
        <f t="shared" ref="X178" si="3342">MIN(0,(AB178/AB$3-1))</f>
        <v>0</v>
      </c>
      <c r="Y178" s="14">
        <f t="shared" ref="Y178" si="3343">MIN(0,(L178/L$3-1))</f>
        <v>0</v>
      </c>
      <c r="Z178" s="45">
        <v>6219.1</v>
      </c>
      <c r="AA178" s="2">
        <f t="shared" ref="AA178" si="3344">Z178/Z177-1</f>
        <v>7.7563289713378225E-4</v>
      </c>
      <c r="AB178" s="9">
        <f t="shared" ref="AB178" si="3345">AB177*(1+AA178)</f>
        <v>111.92497421933633</v>
      </c>
      <c r="AC178" s="50">
        <f t="shared" si="3280"/>
        <v>1.3092284560487499E-2</v>
      </c>
      <c r="AD178" s="37">
        <f t="shared" ref="AD178" si="3346">AB178/$AB$3-1</f>
        <v>0.11924974219336337</v>
      </c>
      <c r="AE178" s="14">
        <f t="shared" ref="AE178" si="3347">J178-($AE$1/252)</f>
        <v>-6.7890630142679381E-3</v>
      </c>
      <c r="AF178">
        <f t="shared" ref="AF178" si="3348">AF177*(1+AE178)</f>
        <v>116.62109694707254</v>
      </c>
      <c r="AG178" s="14">
        <f t="shared" si="3284"/>
        <v>2.1558673660055927E-2</v>
      </c>
      <c r="AH178" s="14">
        <f t="shared" ref="AH178" si="3349">AF178/$AF$3-1</f>
        <v>0.16621096947072544</v>
      </c>
      <c r="AI178" s="14">
        <f t="shared" ref="AI178" si="3350">AH178-AD178</f>
        <v>4.6961227277362072E-2</v>
      </c>
      <c r="AJ178" s="27">
        <v>31.934999999999999</v>
      </c>
      <c r="AK178" s="2">
        <f t="shared" ref="AK178" si="3351">AJ178/AJ177-1</f>
        <v>-3.8813800184056557E-4</v>
      </c>
      <c r="AL178" s="9">
        <f t="shared" ref="AL178" si="3352">AL177*(1+AK178)</f>
        <v>105.69183722100128</v>
      </c>
      <c r="AM178" s="2">
        <f t="shared" si="3289"/>
        <v>4.9500121154140153E-3</v>
      </c>
      <c r="AN178" s="2">
        <f t="shared" ref="AN178" si="3353">AL178/$AL$27-1</f>
        <v>5.6918372210012835E-2</v>
      </c>
      <c r="AO178" s="1">
        <f>MIN(0,(AF178/MAX($AF$3:AF177)-1))</f>
        <v>-6.7890630142679598E-3</v>
      </c>
      <c r="AP178" s="1">
        <f>MIN(0,(AB178/MAX($AB$3:AB177)-1))</f>
        <v>-4.0664584682781335E-4</v>
      </c>
    </row>
    <row r="179" spans="1:42" x14ac:dyDescent="0.25">
      <c r="A179" s="13">
        <v>43776</v>
      </c>
      <c r="B179">
        <v>20469.309999999998</v>
      </c>
      <c r="C179">
        <v>36</v>
      </c>
      <c r="D179">
        <f t="shared" si="2544"/>
        <v>20505.309999999998</v>
      </c>
      <c r="E179" s="14">
        <f t="shared" si="2545"/>
        <v>0.99824435719333182</v>
      </c>
      <c r="F179" s="14">
        <f t="shared" si="2546"/>
        <v>1.7556428066681266E-3</v>
      </c>
      <c r="G179" s="1">
        <f t="shared" si="2668"/>
        <v>1</v>
      </c>
      <c r="H179" s="15">
        <v>3085.18</v>
      </c>
      <c r="I179" s="2">
        <f t="shared" ref="I179" si="3354">H179/H178-1</f>
        <v>2.7301269509030224E-3</v>
      </c>
      <c r="J179" s="2">
        <f t="shared" ref="J179" si="3355">D179/D178-1</f>
        <v>5.6917220144327985E-3</v>
      </c>
      <c r="K179" s="9">
        <f t="shared" ref="K179" si="3356">K178*(1+I179)</f>
        <v>110.79874591038224</v>
      </c>
      <c r="L179" s="9">
        <f t="shared" ref="L179" si="3357">L178*(1+J179)</f>
        <v>118.09678433739522</v>
      </c>
      <c r="M179" s="50">
        <f t="shared" si="3268"/>
        <v>1.5677056584890492E-2</v>
      </c>
      <c r="N179" s="50">
        <f t="shared" si="3269"/>
        <v>2.7535325534105093E-2</v>
      </c>
      <c r="O179" s="22">
        <f t="shared" ref="O179" si="3358">K179/$K$3-1</f>
        <v>0.10798745910382235</v>
      </c>
      <c r="P179" s="34">
        <f t="shared" ref="P179" si="3359">L179/$L$3-1</f>
        <v>0.18096784337395211</v>
      </c>
      <c r="Q179" s="4">
        <v>20469.310000000001</v>
      </c>
      <c r="R179">
        <f t="shared" ref="R179:R184" si="3360">Q179+C179</f>
        <v>20505.310000000001</v>
      </c>
      <c r="S179" s="25">
        <f t="shared" si="3244"/>
        <v>5.6917220144330205E-3</v>
      </c>
      <c r="T179" s="26">
        <f t="shared" si="3272"/>
        <v>2.7535325534104871E-2</v>
      </c>
      <c r="U179" s="26">
        <f t="shared" ref="U179" si="3361">R179/$R$3-1</f>
        <v>0.18126038375836173</v>
      </c>
      <c r="V179" s="2">
        <f t="shared" si="3340"/>
        <v>1.1000195187874651E-2</v>
      </c>
      <c r="W179" s="2">
        <f t="shared" ref="W179" si="3362">U179-AD179</f>
        <v>5.8431043653367043E-2</v>
      </c>
      <c r="X179" s="14">
        <f t="shared" ref="X179" si="3363">MIN(0,(AB179/AB$3-1))</f>
        <v>0</v>
      </c>
      <c r="Y179" s="14">
        <f t="shared" ref="Y179" si="3364">MIN(0,(L179/L$3-1))</f>
        <v>0</v>
      </c>
      <c r="Z179" s="45">
        <v>6238.99</v>
      </c>
      <c r="AA179" s="2">
        <f t="shared" ref="AA179" si="3365">Z179/Z178-1</f>
        <v>3.1982119599298642E-3</v>
      </c>
      <c r="AB179" s="9">
        <f t="shared" ref="AB179" si="3366">AB178*(1+AA179)</f>
        <v>112.28293401049946</v>
      </c>
      <c r="AC179" s="50">
        <f t="shared" si="3280"/>
        <v>1.6332368421481558E-2</v>
      </c>
      <c r="AD179" s="37">
        <f t="shared" ref="AD179" si="3367">AB179/$AB$3-1</f>
        <v>0.12282934010499469</v>
      </c>
      <c r="AE179" s="14">
        <f t="shared" ref="AE179" si="3368">J179-($AE$1/252)</f>
        <v>5.6520394747502584E-3</v>
      </c>
      <c r="AF179">
        <f t="shared" ref="AF179" si="3369">AF178*(1+AE179)</f>
        <v>117.28024399060608</v>
      </c>
      <c r="AG179" s="14">
        <f t="shared" si="3284"/>
        <v>2.7332563609356209E-2</v>
      </c>
      <c r="AH179" s="14">
        <f t="shared" ref="AH179" si="3370">AF179/$AF$3-1</f>
        <v>0.17280243990606081</v>
      </c>
      <c r="AI179" s="14">
        <f t="shared" ref="AI179" si="3371">AH179-AD179</f>
        <v>4.9973099801066123E-2</v>
      </c>
      <c r="AJ179" s="27">
        <v>32.017800000000001</v>
      </c>
      <c r="AK179" s="2">
        <f t="shared" ref="AK179" si="3372">AJ179/AJ178-1</f>
        <v>2.5927665570690817E-3</v>
      </c>
      <c r="AL179" s="9">
        <f t="shared" ref="AL179" si="3373">AL178*(1+AK179)</f>
        <v>105.96587148190308</v>
      </c>
      <c r="AM179" s="2">
        <f t="shared" si="3289"/>
        <v>7.5556128983529369E-3</v>
      </c>
      <c r="AN179" s="2">
        <f t="shared" ref="AN179" si="3374">AL179/$AL$27-1</f>
        <v>5.9658714819030845E-2</v>
      </c>
      <c r="AO179" s="1">
        <f>MIN(0,(AF179/MAX($AF$3:AF178)-1))</f>
        <v>-1.1753955916707914E-3</v>
      </c>
      <c r="AP179" s="1">
        <f>MIN(0,(AB179/MAX($AB$3:AB178)-1))</f>
        <v>0</v>
      </c>
    </row>
    <row r="180" spans="1:42" x14ac:dyDescent="0.25">
      <c r="A180" s="13">
        <v>43777</v>
      </c>
      <c r="B180">
        <v>20481.960000000003</v>
      </c>
      <c r="C180">
        <v>36</v>
      </c>
      <c r="D180">
        <f t="shared" si="2544"/>
        <v>20517.960000000003</v>
      </c>
      <c r="E180" s="14">
        <f t="shared" si="2545"/>
        <v>0.99824543960510692</v>
      </c>
      <c r="F180" s="14">
        <f t="shared" si="2546"/>
        <v>1.7545603948930593E-3</v>
      </c>
      <c r="G180" s="1">
        <f t="shared" si="2668"/>
        <v>1</v>
      </c>
      <c r="H180" s="15">
        <v>3093.08</v>
      </c>
      <c r="I180" s="2">
        <f t="shared" ref="I180" si="3375">H180/H179-1</f>
        <v>2.5606285532773221E-3</v>
      </c>
      <c r="J180" s="2">
        <f t="shared" ref="J180" si="3376">D180/D179-1</f>
        <v>6.1691337512104205E-4</v>
      </c>
      <c r="K180" s="9">
        <f t="shared" ref="K180" si="3377">K179*(1+I180)</f>
        <v>111.08246034282769</v>
      </c>
      <c r="L180" s="9">
        <f t="shared" ref="L180" si="3378">L179*(1+J180)</f>
        <v>118.16963982321174</v>
      </c>
      <c r="M180" s="50">
        <f t="shared" si="3268"/>
        <v>1.8277828256890505E-2</v>
      </c>
      <c r="N180" s="50">
        <f t="shared" si="3269"/>
        <v>2.8169225819836274E-2</v>
      </c>
      <c r="O180" s="22">
        <f t="shared" ref="O180" si="3379">K180/$K$3-1</f>
        <v>0.11082460342827694</v>
      </c>
      <c r="P180" s="34">
        <f t="shared" ref="P180" si="3380">L180/$L$3-1</f>
        <v>0.18169639823211736</v>
      </c>
      <c r="Q180" s="4">
        <v>20481.96</v>
      </c>
      <c r="R180">
        <f t="shared" si="3360"/>
        <v>20517.96</v>
      </c>
      <c r="S180" s="25">
        <f t="shared" ref="S180" si="3381">R180/R179-1</f>
        <v>6.1691337512082001E-4</v>
      </c>
      <c r="T180" s="26">
        <f t="shared" si="3272"/>
        <v>2.8169225819836052E-2</v>
      </c>
      <c r="U180" s="26">
        <f t="shared" ref="U180" si="3382">R180/$R$3-1</f>
        <v>0.18198911908860271</v>
      </c>
      <c r="V180" s="2">
        <f t="shared" si="3340"/>
        <v>8.8043527592853721E-3</v>
      </c>
      <c r="W180" s="2">
        <f t="shared" ref="W180" si="3383">U180-AD180</f>
        <v>5.6078697221560336E-2</v>
      </c>
      <c r="X180" s="14">
        <f t="shared" ref="X180" si="3384">MIN(0,(AB180/AB$3-1))</f>
        <v>0</v>
      </c>
      <c r="Y180" s="14">
        <f t="shared" ref="Y180:Y181" si="3385">MIN(0,(L180/L$3-1))</f>
        <v>0</v>
      </c>
      <c r="Z180" s="45">
        <v>6256.11</v>
      </c>
      <c r="AA180" s="2">
        <f t="shared" ref="AA180" si="3386">Z180/Z179-1</f>
        <v>2.7440338901008055E-3</v>
      </c>
      <c r="AB180" s="9">
        <f t="shared" ref="AB180" si="3387">AB179*(1+AA180)</f>
        <v>112.59104218670423</v>
      </c>
      <c r="AC180" s="50">
        <f t="shared" si="3280"/>
        <v>1.9121218884036395E-2</v>
      </c>
      <c r="AD180" s="37">
        <f t="shared" ref="AD180" si="3388">AB180/$AB$3-1</f>
        <v>0.12591042186704238</v>
      </c>
      <c r="AE180" s="14">
        <f t="shared" ref="AE180" si="3389">J180-($AE$1/252)</f>
        <v>5.7723083543850242E-4</v>
      </c>
      <c r="AF180">
        <f t="shared" ref="AF180" si="3390">AF179*(1+AE180)</f>
        <v>117.34794176382522</v>
      </c>
      <c r="AG180" s="14">
        <f t="shared" si="3284"/>
        <v>2.7925571643321767E-2</v>
      </c>
      <c r="AH180" s="14">
        <f t="shared" ref="AH180" si="3391">AF180/$AF$3-1</f>
        <v>0.17347941763825214</v>
      </c>
      <c r="AI180" s="14">
        <f t="shared" ref="AI180" si="3392">AH180-AD180</f>
        <v>4.7568995771209766E-2</v>
      </c>
      <c r="AJ180" s="27">
        <v>32.137900000000002</v>
      </c>
      <c r="AK180" s="2">
        <f t="shared" ref="AK180" si="3393">AJ180/AJ179-1</f>
        <v>3.7510384848429279E-3</v>
      </c>
      <c r="AL180" s="9">
        <f t="shared" ref="AL180" si="3394">AL179*(1+AK180)</f>
        <v>106.36335354391161</v>
      </c>
      <c r="AM180" s="2">
        <f t="shared" si="3289"/>
        <v>1.1334992777954245E-2</v>
      </c>
      <c r="AN180" s="2">
        <f t="shared" ref="AN180" si="3395">AL180/$AL$27-1</f>
        <v>6.3633535439116207E-2</v>
      </c>
      <c r="AO180" s="1">
        <f>MIN(0,(AF180/MAX($AF$3:AF179)-1))</f>
        <v>-5.9884323081160762E-4</v>
      </c>
      <c r="AP180" s="1">
        <f>MIN(0,(AB180/MAX($AB$3:AB179)-1))</f>
        <v>0</v>
      </c>
    </row>
    <row r="181" spans="1:42" x14ac:dyDescent="0.25">
      <c r="A181" s="13">
        <v>43780</v>
      </c>
      <c r="B181">
        <v>20432.650000000001</v>
      </c>
      <c r="C181">
        <v>36</v>
      </c>
      <c r="D181">
        <f t="shared" si="2544"/>
        <v>20468.650000000001</v>
      </c>
      <c r="E181" s="14">
        <f t="shared" ref="E181" si="3396">B181/D181</f>
        <v>0.99824121278149758</v>
      </c>
      <c r="F181" s="14">
        <f t="shared" ref="F181" si="3397">C181/D181</f>
        <v>1.7587872185024413E-3</v>
      </c>
      <c r="G181" s="1">
        <f t="shared" ref="G181" si="3398">SUM(E181:F181)</f>
        <v>1</v>
      </c>
      <c r="H181" s="15">
        <v>3087.01</v>
      </c>
      <c r="I181" s="2">
        <f t="shared" ref="I181" si="3399">H181/H180-1</f>
        <v>-1.9624452002533488E-3</v>
      </c>
      <c r="J181" s="2">
        <f t="shared" ref="J181" si="3400">D181/D180-1</f>
        <v>-2.4032603631161109E-3</v>
      </c>
      <c r="K181" s="9">
        <f t="shared" ref="K181" si="3401">K180*(1+I181)</f>
        <v>110.86446710169557</v>
      </c>
      <c r="L181" s="9">
        <f t="shared" ref="L181" si="3402">L180*(1+J181)</f>
        <v>117.8856474117009</v>
      </c>
      <c r="M181" s="50">
        <f t="shared" ref="M181" si="3403">K181/$K$174-1</f>
        <v>1.6279513820303348E-2</v>
      </c>
      <c r="N181" s="50">
        <f t="shared" ref="N181" si="3404">L181/$L$174-1</f>
        <v>2.5698267472847647E-2</v>
      </c>
      <c r="O181" s="22">
        <f t="shared" ref="O181" si="3405">K181/$K$3-1</f>
        <v>0.10864467101695574</v>
      </c>
      <c r="P181" s="34">
        <f t="shared" ref="P181" si="3406">L181/$L$3-1</f>
        <v>0.17885647411700911</v>
      </c>
      <c r="Q181" s="4">
        <v>20432.650000000001</v>
      </c>
      <c r="R181">
        <f t="shared" si="3360"/>
        <v>20468.650000000001</v>
      </c>
      <c r="S181" s="25">
        <f t="shared" ref="S181" si="3407">R181/R180-1</f>
        <v>-2.4032603631158889E-3</v>
      </c>
      <c r="T181" s="26">
        <f t="shared" ref="T181" si="3408">R181/$R$174-1</f>
        <v>2.5698267472847647E-2</v>
      </c>
      <c r="U181" s="26">
        <f t="shared" ref="U181" si="3409">R181/$R$3-1</f>
        <v>0.17914849148906264</v>
      </c>
      <c r="V181" s="2">
        <f t="shared" si="3340"/>
        <v>8.2968610486759964E-3</v>
      </c>
      <c r="W181" s="2">
        <f t="shared" ref="W181" si="3410">U181-AD181</f>
        <v>5.5451697289846447E-2</v>
      </c>
      <c r="X181" s="14">
        <f t="shared" ref="X181" si="3411">MIN(0,(AB181/AB$3-1))</f>
        <v>0</v>
      </c>
      <c r="Y181" s="14">
        <f t="shared" si="3385"/>
        <v>0</v>
      </c>
      <c r="Z181" s="45">
        <v>6243.81</v>
      </c>
      <c r="AA181" s="2">
        <f t="shared" ref="AA181" si="3412">Z181/Z180-1</f>
        <v>-1.9660779621840652E-3</v>
      </c>
      <c r="AB181" s="9">
        <f t="shared" ref="AB181" si="3413">AB180*(1+AA181)</f>
        <v>112.36967941992161</v>
      </c>
      <c r="AC181" s="50">
        <f t="shared" si="3280"/>
        <v>1.7117547114794407E-2</v>
      </c>
      <c r="AD181" s="37">
        <f t="shared" ref="AD181" si="3414">AB181/$AB$3-1</f>
        <v>0.1236967941992162</v>
      </c>
      <c r="AE181" s="14">
        <f t="shared" ref="AE181" si="3415">J181-($AE$1/252)</f>
        <v>-2.4429429027986505E-3</v>
      </c>
      <c r="AF181">
        <f t="shared" ref="AF181" si="3416">AF180*(1+AE181)</f>
        <v>117.06126744233525</v>
      </c>
      <c r="AG181" s="14">
        <f t="shared" si="3284"/>
        <v>2.5414408163470403E-2</v>
      </c>
      <c r="AH181" s="14">
        <f t="shared" ref="AH181" si="3417">AF181/$AF$3-1</f>
        <v>0.17061267442335248</v>
      </c>
      <c r="AI181" s="14">
        <f t="shared" ref="AI181" si="3418">AH181-AD181</f>
        <v>4.6915880224136286E-2</v>
      </c>
      <c r="AJ181" s="27">
        <v>32.124899999999997</v>
      </c>
      <c r="AK181" s="2">
        <f t="shared" ref="AK181" si="3419">AJ181/AJ180-1</f>
        <v>-4.0450682838655272E-4</v>
      </c>
      <c r="AL181" s="9">
        <f t="shared" ref="AL181" si="3420">AL180*(1+AK181)</f>
        <v>106.32032884111301</v>
      </c>
      <c r="AM181" s="2">
        <f t="shared" si="3289"/>
        <v>1.0925900867589267E-2</v>
      </c>
      <c r="AN181" s="2">
        <f t="shared" ref="AN181" si="3421">AL181/$AL$27-1</f>
        <v>6.320328841113021E-2</v>
      </c>
      <c r="AO181" s="1">
        <f>MIN(0,(AF181/MAX($AF$3:AF180)-1))</f>
        <v>-3.0403231937896624E-3</v>
      </c>
      <c r="AP181" s="1">
        <f>MIN(0,(AB181/MAX($AB$3:AB180)-1))</f>
        <v>-1.9660779621840652E-3</v>
      </c>
    </row>
    <row r="182" spans="1:42" x14ac:dyDescent="0.25">
      <c r="A182" s="13">
        <v>43781</v>
      </c>
      <c r="B182">
        <v>20416.11</v>
      </c>
      <c r="C182">
        <v>36</v>
      </c>
      <c r="D182">
        <f t="shared" ref="D182:D183" si="3422">B182+C182</f>
        <v>20452.11</v>
      </c>
      <c r="E182" s="14">
        <f t="shared" ref="E182:E183" si="3423">B182/D182</f>
        <v>0.99823979041771238</v>
      </c>
      <c r="F182" s="14">
        <f t="shared" ref="F182:F183" si="3424">C182/D182</f>
        <v>1.7602095822875977E-3</v>
      </c>
      <c r="G182" s="1">
        <f t="shared" ref="G182:G183" si="3425">SUM(E182:F182)</f>
        <v>1</v>
      </c>
      <c r="H182" s="15">
        <v>3091.84</v>
      </c>
      <c r="I182" s="2">
        <f t="shared" ref="I182" si="3426">H182/H181-1</f>
        <v>1.5646207819215441E-3</v>
      </c>
      <c r="J182" s="2">
        <f t="shared" ref="J182" si="3427">D182/D181-1</f>
        <v>-8.080650165008807E-4</v>
      </c>
      <c r="K182" s="9">
        <f t="shared" ref="K182" si="3428">K181*(1+I182)</f>
        <v>111.03792795089954</v>
      </c>
      <c r="L182" s="9">
        <f t="shared" ref="L182" si="3429">L181*(1+J182)</f>
        <v>117.79038814407996</v>
      </c>
      <c r="M182" s="50">
        <f t="shared" ref="M182" si="3430">K182/$K$174-1</f>
        <v>1.7869605867867788E-2</v>
      </c>
      <c r="N182" s="50">
        <f t="shared" ref="N182" si="3431">L182/$L$174-1</f>
        <v>2.4869436585417404E-2</v>
      </c>
      <c r="O182" s="22">
        <f t="shared" ref="O182" si="3432">K182/$K$3-1</f>
        <v>0.11037927950899551</v>
      </c>
      <c r="P182" s="34">
        <f t="shared" ref="P182" si="3433">L182/$L$3-1</f>
        <v>0.1779038814407996</v>
      </c>
      <c r="Q182" s="4">
        <v>20416.11</v>
      </c>
      <c r="R182">
        <f t="shared" si="3360"/>
        <v>20452.11</v>
      </c>
      <c r="S182" s="25">
        <f t="shared" ref="S182" si="3434">R182/R181-1</f>
        <v>-8.080650165008807E-4</v>
      </c>
      <c r="T182" s="26">
        <f t="shared" ref="T182" si="3435">R182/$R$174-1</f>
        <v>2.4869436585417182E-2</v>
      </c>
      <c r="U182" s="26">
        <f t="shared" ref="U182" si="3436">R182/$R$3-1</f>
        <v>0.17819566284383059</v>
      </c>
      <c r="V182" s="2">
        <f t="shared" si="3340"/>
        <v>5.7822770372879528E-3</v>
      </c>
      <c r="W182" s="2">
        <f t="shared" ref="W182" si="3437">U182-AD182</f>
        <v>5.2681174380789786E-2</v>
      </c>
      <c r="X182" s="14">
        <f t="shared" ref="X182" si="3438">MIN(0,(AB182/AB$3-1))</f>
        <v>0</v>
      </c>
      <c r="Y182" s="14">
        <f t="shared" ref="Y182" si="3439">MIN(0,(L182/L$3-1))</f>
        <v>0</v>
      </c>
      <c r="Z182" s="45">
        <v>6253.91</v>
      </c>
      <c r="AA182" s="2">
        <f t="shared" ref="AA182" si="3440">Z182/Z181-1</f>
        <v>1.6176020730931384E-3</v>
      </c>
      <c r="AB182" s="9">
        <f t="shared" ref="AB182" si="3441">AB181*(1+AA182)</f>
        <v>112.55144884630408</v>
      </c>
      <c r="AC182" s="50">
        <f t="shared" si="3280"/>
        <v>1.8762838567586648E-2</v>
      </c>
      <c r="AD182" s="37">
        <f t="shared" ref="AD182" si="3442">AB182/$AB$3-1</f>
        <v>0.12551448846304081</v>
      </c>
      <c r="AE182" s="14">
        <f t="shared" ref="AE182" si="3443">J182-($AE$1/252)</f>
        <v>-8.4774755618342032E-4</v>
      </c>
      <c r="AF182">
        <f t="shared" ref="AF182" si="3444">AF181*(1+AE182)</f>
        <v>116.96202903893727</v>
      </c>
      <c r="AG182" s="14">
        <f t="shared" si="3284"/>
        <v>2.4545115604874601E-2</v>
      </c>
      <c r="AH182" s="14">
        <f t="shared" ref="AH182" si="3445">AF182/$AF$3-1</f>
        <v>0.16962029038937265</v>
      </c>
      <c r="AI182" s="14">
        <f t="shared" ref="AI182" si="3446">AH182-AD182</f>
        <v>4.4105801926331845E-2</v>
      </c>
      <c r="AJ182" s="27">
        <v>32.165199999999999</v>
      </c>
      <c r="AK182" s="2">
        <f t="shared" ref="AK182" si="3447">AJ182/AJ181-1</f>
        <v>1.2544786131629682E-3</v>
      </c>
      <c r="AL182" s="9">
        <f t="shared" ref="AL182" si="3448">AL181*(1+AK182)</f>
        <v>106.45370541978863</v>
      </c>
      <c r="AM182" s="2">
        <f t="shared" si="3289"/>
        <v>1.2194085789720033E-2</v>
      </c>
      <c r="AN182" s="2">
        <f t="shared" ref="AN182" si="3449">AL182/$AL$27-1</f>
        <v>6.4537054197886246E-2</v>
      </c>
      <c r="AO182" s="1">
        <f>MIN(0,(AF182/MAX($AF$3:AF181)-1))</f>
        <v>-3.8854933234155897E-3</v>
      </c>
      <c r="AP182" s="1">
        <f>MIN(0,(AB182/MAX($AB$3:AB181)-1))</f>
        <v>-3.5165622087851567E-4</v>
      </c>
    </row>
    <row r="183" spans="1:42" x14ac:dyDescent="0.25">
      <c r="A183" s="13">
        <v>43782</v>
      </c>
      <c r="B183">
        <v>20380.77</v>
      </c>
      <c r="C183">
        <v>36</v>
      </c>
      <c r="D183">
        <f t="shared" si="3422"/>
        <v>20416.77</v>
      </c>
      <c r="E183" s="14">
        <f t="shared" si="3423"/>
        <v>0.99823674361811399</v>
      </c>
      <c r="F183" s="14">
        <f t="shared" si="3424"/>
        <v>1.7632563818860672E-3</v>
      </c>
      <c r="G183" s="1">
        <f t="shared" si="3425"/>
        <v>1</v>
      </c>
      <c r="H183" s="15">
        <v>3094.04</v>
      </c>
      <c r="I183" s="2">
        <f t="shared" ref="I183" si="3450">H183/H182-1</f>
        <v>7.1155040364301314E-4</v>
      </c>
      <c r="J183" s="2">
        <f t="shared" ref="J183" si="3451">D183/D182-1</f>
        <v>-1.7279390732789501E-3</v>
      </c>
      <c r="K183" s="9">
        <f t="shared" ref="K183" si="3452">K182*(1+I183)</f>
        <v>111.11693703335268</v>
      </c>
      <c r="L183" s="9">
        <f t="shared" ref="L183" si="3453">L182*(1+J183)</f>
        <v>117.58685352994911</v>
      </c>
      <c r="M183" s="50">
        <f t="shared" ref="M183" si="3454">K183/$K$174-1</f>
        <v>1.8593871396778816E-2</v>
      </c>
      <c r="N183" s="50">
        <f t="shared" ref="N183" si="3455">L183/$L$174-1</f>
        <v>2.3098524640932094E-2</v>
      </c>
      <c r="O183" s="22">
        <f t="shared" ref="O183" si="3456">K183/$K$3-1</f>
        <v>0.11116937033352681</v>
      </c>
      <c r="P183" s="34">
        <f t="shared" ref="P183" si="3457">L183/$L$3-1</f>
        <v>0.17586853529949109</v>
      </c>
      <c r="Q183" s="4">
        <v>20380.769999999997</v>
      </c>
      <c r="R183">
        <f t="shared" si="3360"/>
        <v>20416.769999999997</v>
      </c>
      <c r="S183" s="25">
        <f t="shared" ref="S183:S184" si="3458">R183/R182-1</f>
        <v>-1.7279390732791722E-3</v>
      </c>
      <c r="T183" s="26">
        <f t="shared" ref="T183:T184" si="3459">R183/$R$174-1</f>
        <v>2.309852464093165E-2</v>
      </c>
      <c r="U183" s="26">
        <f t="shared" ref="U183:U184" si="3460">R183/$R$3-1</f>
        <v>0.17615981252203472</v>
      </c>
      <c r="V183" s="2">
        <f t="shared" si="3340"/>
        <v>3.2105252757539393E-3</v>
      </c>
      <c r="W183" s="2">
        <f t="shared" ref="W183" si="3461">U183-AD183</f>
        <v>4.9804865424136313E-2</v>
      </c>
      <c r="X183" s="14">
        <f t="shared" ref="X183" si="3462">MIN(0,(AB183/AB$3-1))</f>
        <v>0</v>
      </c>
      <c r="Y183" s="14">
        <f t="shared" ref="Y183" si="3463">MIN(0,(L183/L$3-1))</f>
        <v>0</v>
      </c>
      <c r="Z183" s="45">
        <v>6258.58</v>
      </c>
      <c r="AA183" s="2">
        <f t="shared" ref="AA183" si="3464">Z183/Z182-1</f>
        <v>7.4673284393278472E-4</v>
      </c>
      <c r="AB183" s="9">
        <f t="shared" ref="AB183" si="3465">AB182*(1+AA183)</f>
        <v>112.63549470978984</v>
      </c>
      <c r="AC183" s="50">
        <f t="shared" ref="AC183" si="3466">AB183/$AB$174-1</f>
        <v>1.9523582239323156E-2</v>
      </c>
      <c r="AD183" s="37">
        <f t="shared" ref="AD183" si="3467">AB183/$AB$3-1</f>
        <v>0.12635494709789841</v>
      </c>
      <c r="AE183" s="14">
        <f t="shared" ref="AE183" si="3468">J183-($AE$1/252)</f>
        <v>-1.7676216129614898E-3</v>
      </c>
      <c r="AF183">
        <f t="shared" ref="AF183" si="3469">AF182*(1+AE183)</f>
        <v>116.75528442851221</v>
      </c>
      <c r="AG183" s="14">
        <f t="shared" ref="AG183" si="3470">AF183/$AF$174-1</f>
        <v>2.2734107515077095E-2</v>
      </c>
      <c r="AH183" s="14">
        <f t="shared" ref="AH183" si="3471">AF183/$AF$3-1</f>
        <v>0.16755284428512218</v>
      </c>
      <c r="AI183" s="14">
        <f t="shared" ref="AI183" si="3472">AH183-AD183</f>
        <v>4.1197897187223775E-2</v>
      </c>
      <c r="AJ183" s="27">
        <v>32.224299999999999</v>
      </c>
      <c r="AK183" s="2">
        <f t="shared" ref="AK183" si="3473">AJ183/AJ182-1</f>
        <v>1.8373894768259902E-3</v>
      </c>
      <c r="AL183" s="9">
        <f t="shared" ref="AL183" si="3474">AL182*(1+AK183)</f>
        <v>106.64930233789609</v>
      </c>
      <c r="AM183" s="2">
        <f t="shared" ref="AM183" si="3475">AL183/$AL$174-1</f>
        <v>1.4053880551455622E-2</v>
      </c>
      <c r="AN183" s="2">
        <f t="shared" ref="AN183" si="3476">AL183/$AL$27-1</f>
        <v>6.6493023378960903E-2</v>
      </c>
      <c r="AO183" s="1">
        <f>MIN(0,(AF183/MAX($AF$3:AF182)-1))</f>
        <v>-5.6462468544016264E-3</v>
      </c>
      <c r="AP183" s="1">
        <f>MIN(0,(AB183/MAX($AB$3:AB182)-1))</f>
        <v>0</v>
      </c>
    </row>
    <row r="184" spans="1:42" x14ac:dyDescent="0.25">
      <c r="A184" s="13">
        <v>43783</v>
      </c>
      <c r="B184">
        <v>20383.129999999997</v>
      </c>
      <c r="C184">
        <v>36</v>
      </c>
      <c r="D184">
        <f t="shared" ref="D184:D186" si="3477">B184+C184</f>
        <v>20419.129999999997</v>
      </c>
      <c r="E184" s="14">
        <f t="shared" ref="E184:E186" si="3478">B184/D184</f>
        <v>0.99823694741156943</v>
      </c>
      <c r="F184" s="14">
        <f t="shared" ref="F184:F186" si="3479">C184/D184</f>
        <v>1.7630525884305553E-3</v>
      </c>
      <c r="G184" s="1">
        <f t="shared" ref="G184:G185" si="3480">SUM(E184:F184)</f>
        <v>1</v>
      </c>
      <c r="H184" s="15">
        <v>3096.63</v>
      </c>
      <c r="I184" s="2">
        <f t="shared" ref="I184" si="3481">H184/H183-1</f>
        <v>8.3709325024883263E-4</v>
      </c>
      <c r="J184" s="2">
        <f t="shared" ref="J184" si="3482">D184/D183-1</f>
        <v>1.155912517012414E-4</v>
      </c>
      <c r="K184" s="9">
        <f t="shared" ref="K184" si="3483">K183*(1+I184)</f>
        <v>111.20995227133163</v>
      </c>
      <c r="L184" s="9">
        <f t="shared" ref="L184" si="3484">L183*(1+J184)</f>
        <v>117.60044554153225</v>
      </c>
      <c r="M184" s="50">
        <f t="shared" ref="M184" si="3485">K184/$K$174-1</f>
        <v>1.9446529451270012E-2</v>
      </c>
      <c r="N184" s="50">
        <f t="shared" ref="N184" si="3486">L184/$L$174-1</f>
        <v>2.3216785880008972E-2</v>
      </c>
      <c r="O184" s="22">
        <f t="shared" ref="O184" si="3487">K184/$K$3-1</f>
        <v>0.11209952271331636</v>
      </c>
      <c r="P184" s="34">
        <f t="shared" ref="P184" si="3488">L184/$L$3-1</f>
        <v>0.17600445541532261</v>
      </c>
      <c r="Q184" s="4">
        <v>20383.13</v>
      </c>
      <c r="R184">
        <f t="shared" si="3360"/>
        <v>20419.13</v>
      </c>
      <c r="S184" s="25">
        <f t="shared" si="3458"/>
        <v>1.1559125170168549E-4</v>
      </c>
      <c r="T184" s="26">
        <f t="shared" si="3459"/>
        <v>2.3216785880008972E-2</v>
      </c>
      <c r="U184" s="26">
        <f t="shared" si="3460"/>
        <v>0.17629576630696531</v>
      </c>
      <c r="V184" s="2">
        <f t="shared" ref="V184" si="3489">AG184-AC184</f>
        <v>2.1739227207218104E-3</v>
      </c>
      <c r="W184" s="2">
        <f t="shared" ref="W184" si="3490">U184-AD184</f>
        <v>4.8709826262080647E-2</v>
      </c>
      <c r="X184" s="14">
        <f t="shared" ref="X184" si="3491">MIN(0,(AB184/AB$3-1))</f>
        <v>0</v>
      </c>
      <c r="Y184" s="14">
        <f t="shared" ref="Y184" si="3492">MIN(0,(L184/L$3-1))</f>
        <v>0</v>
      </c>
      <c r="Z184" s="45">
        <v>6265.42</v>
      </c>
      <c r="AA184" s="2">
        <f t="shared" ref="AA184" si="3493">Z184/Z183-1</f>
        <v>1.0928996673367219E-3</v>
      </c>
      <c r="AB184" s="9">
        <f t="shared" ref="AB184" si="3494">AB183*(1+AA184)</f>
        <v>112.75859400448847</v>
      </c>
      <c r="AC184" s="50">
        <f t="shared" ref="AC184" si="3495">AB184/$AB$174-1</f>
        <v>2.0637819223194409E-2</v>
      </c>
      <c r="AD184" s="37">
        <f t="shared" ref="AD184" si="3496">AB184/$AB$3-1</f>
        <v>0.12758594004488466</v>
      </c>
      <c r="AE184" s="14">
        <f t="shared" ref="AE184" si="3497">J184-($AE$1/252)</f>
        <v>7.5908712018701722E-5</v>
      </c>
      <c r="AF184">
        <f t="shared" ref="AF184" si="3498">AF183*(1+AE184)</f>
        <v>116.76414717177457</v>
      </c>
      <c r="AG184" s="14">
        <f t="shared" ref="AG184" si="3499">AF184/$AF$174-1</f>
        <v>2.2811741943916219E-2</v>
      </c>
      <c r="AH184" s="14">
        <f t="shared" ref="AH184" si="3500">AF184/$AF$3-1</f>
        <v>0.16764147171774568</v>
      </c>
      <c r="AI184" s="14">
        <f t="shared" ref="AI184" si="3501">AH184-AD184</f>
        <v>4.0055531672861022E-2</v>
      </c>
      <c r="AJ184" s="27">
        <v>32.251199999999997</v>
      </c>
      <c r="AK184" s="2">
        <f t="shared" ref="AK184" si="3502">AJ184/AJ183-1</f>
        <v>8.3477375769214213E-4</v>
      </c>
      <c r="AL184" s="9">
        <f t="shared" ref="AL184" si="3503">AL183*(1+AK184)</f>
        <v>106.73833037676394</v>
      </c>
      <c r="AM184" s="2">
        <f t="shared" ref="AM184" si="3504">AL184/$AL$174-1</f>
        <v>1.4900386119826026E-2</v>
      </c>
      <c r="AN184" s="2">
        <f t="shared" ref="AN184" si="3505">AL184/$AL$27-1</f>
        <v>6.7383303767639458E-2</v>
      </c>
      <c r="AO184" s="1">
        <f>MIN(0,(AF184/MAX($AF$3:AF183)-1))</f>
        <v>-5.5707667417093099E-3</v>
      </c>
      <c r="AP184" s="1">
        <f>MIN(0,(AB184/MAX($AB$3:AB183)-1))</f>
        <v>0</v>
      </c>
    </row>
    <row r="185" spans="1:42" x14ac:dyDescent="0.25">
      <c r="A185" s="13">
        <v>43784</v>
      </c>
      <c r="B185">
        <v>20503.670000000002</v>
      </c>
      <c r="C185">
        <v>36</v>
      </c>
      <c r="D185">
        <f t="shared" si="3477"/>
        <v>20539.670000000002</v>
      </c>
      <c r="E185" s="14">
        <f t="shared" si="3478"/>
        <v>0.9982472941386108</v>
      </c>
      <c r="F185" s="14">
        <f t="shared" si="3479"/>
        <v>1.7527058613892043E-3</v>
      </c>
      <c r="G185" s="1">
        <f t="shared" si="3480"/>
        <v>1</v>
      </c>
      <c r="H185" s="15">
        <v>3120.46</v>
      </c>
      <c r="I185" s="2">
        <f t="shared" ref="I185" si="3506">H185/H184-1</f>
        <v>7.6954624866387711E-3</v>
      </c>
      <c r="J185" s="2">
        <f t="shared" ref="J185" si="3507">D185/D184-1</f>
        <v>5.9032877502618319E-3</v>
      </c>
      <c r="K185" s="9">
        <f t="shared" ref="K185" si="3508">K184*(1+I185)</f>
        <v>112.06576428717655</v>
      </c>
      <c r="L185" s="9">
        <f t="shared" ref="L185" si="3509">L184*(1+J185)</f>
        <v>118.29467481112292</v>
      </c>
      <c r="M185" s="50">
        <f t="shared" ref="M185" si="3510">K185/$K$174-1</f>
        <v>2.7291641975796255E-2</v>
      </c>
      <c r="N185" s="50">
        <f t="shared" ref="N185" si="3511">L185/$L$174-1</f>
        <v>2.9257128997956849E-2</v>
      </c>
      <c r="O185" s="22">
        <f t="shared" ref="O185" si="3512">K185/$K$3-1</f>
        <v>0.12065764287176539</v>
      </c>
      <c r="P185" s="34">
        <f t="shared" ref="P185" si="3513">L185/$L$3-1</f>
        <v>0.18294674811122924</v>
      </c>
      <c r="Q185" s="4">
        <v>20503.669999999998</v>
      </c>
      <c r="R185">
        <f t="shared" ref="R185" si="3514">Q185+C185</f>
        <v>20539.669999999998</v>
      </c>
      <c r="S185" s="25">
        <f t="shared" ref="S185" si="3515">R185/R184-1</f>
        <v>5.9032877502616099E-3</v>
      </c>
      <c r="T185" s="26">
        <f t="shared" ref="T185" si="3516">R185/$R$174-1</f>
        <v>2.9257128997956405E-2</v>
      </c>
      <c r="U185" s="26">
        <f t="shared" ref="U185" si="3517">R185/$R$3-1</f>
        <v>0.18323977869488961</v>
      </c>
      <c r="V185" s="2">
        <f t="shared" ref="V185" si="3518">AG185-AC185</f>
        <v>1.3705188599621998E-4</v>
      </c>
      <c r="W185" s="2">
        <f t="shared" ref="W185" si="3519">U185-AD185</f>
        <v>4.6777731611208795E-2</v>
      </c>
      <c r="X185" s="14">
        <f t="shared" ref="X185" si="3520">MIN(0,(AB185/AB$3-1))</f>
        <v>0</v>
      </c>
      <c r="Y185" s="14">
        <f t="shared" ref="Y185" si="3521">MIN(0,(L185/L$3-1))</f>
        <v>0</v>
      </c>
      <c r="Z185" s="45">
        <v>6314.74</v>
      </c>
      <c r="AA185" s="2">
        <f t="shared" ref="AA185" si="3522">Z185/Z184-1</f>
        <v>7.8717787474742451E-3</v>
      </c>
      <c r="AB185" s="9">
        <f t="shared" ref="AB185" si="3523">AB184*(1+AA185)</f>
        <v>113.64620470836807</v>
      </c>
      <c r="AC185" s="50">
        <f t="shared" ref="AC185" si="3524">AB185/$AB$174-1</f>
        <v>2.8672054317424145E-2</v>
      </c>
      <c r="AD185" s="37">
        <f t="shared" ref="AD185" si="3525">AB185/$AB$3-1</f>
        <v>0.13646204708368082</v>
      </c>
      <c r="AE185" s="14">
        <f t="shared" ref="AE185" si="3526">J185-($AE$1/252)</f>
        <v>5.8636052105792919E-3</v>
      </c>
      <c r="AF185">
        <f t="shared" ref="AF185" si="3527">AF184*(1+AE185)</f>
        <v>117.44880603353984</v>
      </c>
      <c r="AG185" s="14">
        <f t="shared" ref="AG185" si="3528">AF185/$AF$174-1</f>
        <v>2.8809106203420365E-2</v>
      </c>
      <c r="AH185" s="14">
        <f t="shared" ref="AH185" si="3529">AF185/$AF$3-1</f>
        <v>0.17448806033539843</v>
      </c>
      <c r="AI185" s="14">
        <f t="shared" ref="AI185" si="3530">AH185-AD185</f>
        <v>3.8026013251717616E-2</v>
      </c>
      <c r="AJ185" s="27">
        <v>32.603499999999997</v>
      </c>
      <c r="AK185" s="2">
        <f t="shared" ref="AK185" si="3531">AJ185/AJ184-1</f>
        <v>1.0923624547303667E-2</v>
      </c>
      <c r="AL185" s="9">
        <f t="shared" ref="AL185" si="3532">AL184*(1+AK185)</f>
        <v>107.90429982260576</v>
      </c>
      <c r="AM185" s="2">
        <f t="shared" ref="AM185" si="3533">AL185/$AL$174-1</f>
        <v>2.5986776890712493E-2</v>
      </c>
      <c r="AN185" s="2">
        <f t="shared" ref="AN185" si="3534">AL185/$AL$27-1</f>
        <v>7.9042998226057648E-2</v>
      </c>
      <c r="AO185" s="1">
        <f>MIN(0,(AF185/MAX($AF$3:AF184)-1))</f>
        <v>0</v>
      </c>
      <c r="AP185" s="1">
        <f>MIN(0,(AB185/MAX($AB$3:AB184)-1))</f>
        <v>0</v>
      </c>
    </row>
    <row r="186" spans="1:42" x14ac:dyDescent="0.25">
      <c r="A186" s="13">
        <v>43787</v>
      </c>
      <c r="B186">
        <v>20464.349999999999</v>
      </c>
      <c r="C186">
        <v>36</v>
      </c>
      <c r="D186">
        <f t="shared" si="3477"/>
        <v>20500.349999999999</v>
      </c>
      <c r="E186" s="14">
        <f t="shared" si="3478"/>
        <v>0.998243932420666</v>
      </c>
      <c r="F186" s="14">
        <f t="shared" si="3479"/>
        <v>1.7560675793340116E-3</v>
      </c>
      <c r="G186" s="1">
        <f t="shared" ref="G186" si="3535">SUM(E186:F186)</f>
        <v>1</v>
      </c>
      <c r="H186" s="15">
        <v>3122.03</v>
      </c>
      <c r="I186" s="2">
        <f t="shared" ref="I186" si="3536">H186/H185-1</f>
        <v>5.0313094864229413E-4</v>
      </c>
      <c r="J186" s="2">
        <f t="shared" ref="J186" si="3537">D186/D185-1</f>
        <v>-1.9143442908285957E-3</v>
      </c>
      <c r="K186" s="9">
        <f t="shared" ref="K186" si="3538">K185*(1+I186)</f>
        <v>112.12214804147268</v>
      </c>
      <c r="L186" s="9">
        <f t="shared" ref="L186" si="3539">L185*(1+J186)</f>
        <v>118.06821807576281</v>
      </c>
      <c r="M186" s="50">
        <f t="shared" ref="M186" si="3540">K186/$K$174-1</f>
        <v>2.7808504194155814E-2</v>
      </c>
      <c r="N186" s="50">
        <f t="shared" ref="N186" si="3541">L186/$L$174-1</f>
        <v>2.7286776489264808E-2</v>
      </c>
      <c r="O186" s="22">
        <f t="shared" ref="O186" si="3542">K186/$K$3-1</f>
        <v>0.12122148041472691</v>
      </c>
      <c r="P186" s="34">
        <f t="shared" ref="P186" si="3543">L186/$L$3-1</f>
        <v>0.18068218075762821</v>
      </c>
      <c r="Q186" s="4">
        <v>20464.350000000002</v>
      </c>
      <c r="R186">
        <f t="shared" ref="R186" si="3544">Q186+C186</f>
        <v>20500.350000000002</v>
      </c>
      <c r="S186" s="25">
        <f t="shared" ref="S186" si="3545">R186/R185-1</f>
        <v>-1.9143442908282626E-3</v>
      </c>
      <c r="T186" s="26">
        <f t="shared" ref="T186" si="3546">R186/$R$174-1</f>
        <v>2.7286776489264808E-2</v>
      </c>
      <c r="U186" s="26">
        <f t="shared" ref="U186" si="3547">R186/$R$3-1</f>
        <v>0.18097465037986415</v>
      </c>
      <c r="V186" s="2">
        <f t="shared" ref="V186" si="3548">AG186-AC186</f>
        <v>-2.4075811827974913E-3</v>
      </c>
      <c r="W186" s="2">
        <f t="shared" ref="W186" si="3549">U186-AD186</f>
        <v>4.392230258476304E-2</v>
      </c>
      <c r="X186" s="14">
        <f t="shared" ref="X186" si="3550">MIN(0,(AB186/AB$3-1))</f>
        <v>0</v>
      </c>
      <c r="Y186" s="14">
        <f t="shared" ref="Y186" si="3551">MIN(0,(L186/L$3-1))</f>
        <v>0</v>
      </c>
      <c r="Z186" s="45">
        <v>6318.02</v>
      </c>
      <c r="AA186" s="2">
        <f t="shared" ref="AA186" si="3552">Z186/Z185-1</f>
        <v>5.1941964356427839E-4</v>
      </c>
      <c r="AB186" s="9">
        <f t="shared" ref="AB186" si="3553">AB185*(1+AA186)</f>
        <v>113.70523477951012</v>
      </c>
      <c r="AC186" s="50">
        <f t="shared" ref="AC186" si="3554">AB186/$AB$174-1</f>
        <v>2.9206366789222171E-2</v>
      </c>
      <c r="AD186" s="37">
        <f t="shared" ref="AD186" si="3555">AB186/$AB$3-1</f>
        <v>0.13705234779510111</v>
      </c>
      <c r="AE186" s="14">
        <f t="shared" ref="AE186" si="3556">J186-($AE$1/252)</f>
        <v>-1.9540268305111353E-3</v>
      </c>
      <c r="AF186">
        <f t="shared" ref="AF186" si="3557">AF185*(1+AE186)</f>
        <v>117.2193079153388</v>
      </c>
      <c r="AG186" s="14">
        <f t="shared" ref="AG186" si="3558">AF186/$AF$174-1</f>
        <v>2.679878560642468E-2</v>
      </c>
      <c r="AH186" s="14">
        <f t="shared" ref="AH186" si="3559">AF186/$AF$3-1</f>
        <v>0.17219307915338811</v>
      </c>
      <c r="AI186" s="14">
        <f t="shared" ref="AI186" si="3560">AH186-AD186</f>
        <v>3.5140731358286992E-2</v>
      </c>
      <c r="AJ186" s="27">
        <v>32.658499999999997</v>
      </c>
      <c r="AK186" s="2">
        <f t="shared" ref="AK186" si="3561">AJ186/AJ185-1</f>
        <v>1.6869354517152768E-3</v>
      </c>
      <c r="AL186" s="9">
        <f t="shared" ref="AL186" si="3562">AL185*(1+AK186)</f>
        <v>108.08632741136903</v>
      </c>
      <c r="AM186" s="2">
        <f t="shared" ref="AM186" si="3563">AL186/$AL$174-1</f>
        <v>2.7717550357640341E-2</v>
      </c>
      <c r="AN186" s="2">
        <f t="shared" ref="AN186" si="3564">AL186/$AL$27-1</f>
        <v>8.086327411369032E-2</v>
      </c>
      <c r="AO186" s="1">
        <f>MIN(0,(AF186/MAX($AF$3:AF185)-1))</f>
        <v>-1.9540268305111574E-3</v>
      </c>
      <c r="AP186" s="1">
        <f>MIN(0,(AB186/MAX($AB$3:AB185)-1))</f>
        <v>0</v>
      </c>
    </row>
    <row r="187" spans="1:42" x14ac:dyDescent="0.25">
      <c r="A187" s="13">
        <v>43788</v>
      </c>
      <c r="B187">
        <v>20302.79</v>
      </c>
      <c r="C187">
        <v>36</v>
      </c>
      <c r="D187">
        <f t="shared" ref="D187:D191" si="3565">B187+C187</f>
        <v>20338.79</v>
      </c>
      <c r="E187" s="14">
        <f t="shared" ref="E187:E191" si="3566">B187/D187</f>
        <v>0.99822998319959055</v>
      </c>
      <c r="F187" s="14">
        <f t="shared" ref="F187:F191" si="3567">C187/D187</f>
        <v>1.7700168004094639E-3</v>
      </c>
      <c r="G187" s="1">
        <f t="shared" ref="G187" si="3568">SUM(E187:F187)</f>
        <v>1</v>
      </c>
      <c r="H187" s="15">
        <v>3120.18</v>
      </c>
      <c r="I187" s="2">
        <f t="shared" ref="I187" si="3569">H187/H186-1</f>
        <v>-5.9256317203881803E-4</v>
      </c>
      <c r="J187" s="2">
        <f t="shared" ref="J187" si="3570">D187/D186-1</f>
        <v>-7.8808410588110389E-3</v>
      </c>
      <c r="K187" s="9">
        <f t="shared" ref="K187" si="3571">K186*(1+I187)</f>
        <v>112.05570858577342</v>
      </c>
      <c r="L187" s="9">
        <f t="shared" ref="L187" si="3572">L186*(1+J187)</f>
        <v>117.13774121501069</v>
      </c>
      <c r="M187" s="50">
        <f t="shared" ref="M187" si="3573">K187/$K$174-1</f>
        <v>2.7199462726662071E-2</v>
      </c>
      <c r="N187" s="50">
        <f t="shared" ref="N187" si="3574">L187/$L$174-1</f>
        <v>1.9190892681934635E-2</v>
      </c>
      <c r="O187" s="22">
        <f t="shared" ref="O187" si="3575">K187/$K$3-1</f>
        <v>0.12055708585773406</v>
      </c>
      <c r="P187" s="34">
        <f t="shared" ref="P187" si="3576">L187/$L$3-1</f>
        <v>0.17137741215010682</v>
      </c>
      <c r="Q187" s="4">
        <v>20303.93</v>
      </c>
      <c r="R187">
        <f t="shared" ref="R187" si="3577">Q187+C187</f>
        <v>20339.93</v>
      </c>
      <c r="S187" s="25">
        <f t="shared" ref="S187" si="3578">R187/R186-1</f>
        <v>-7.8252322521323858E-3</v>
      </c>
      <c r="T187" s="26">
        <f t="shared" ref="T187" si="3579">R187/$R$174-1</f>
        <v>1.9248018873692097E-2</v>
      </c>
      <c r="U187" s="26">
        <f t="shared" ref="U187" si="3580">R187/$R$3-1</f>
        <v>0.17173324945676094</v>
      </c>
      <c r="V187" s="2">
        <f t="shared" ref="V187" si="3581">AG187-AC187</f>
        <v>-9.9930207117921999E-3</v>
      </c>
      <c r="W187" s="2">
        <f t="shared" ref="W187" si="3582">U187-AD187</f>
        <v>3.5285599951407676E-2</v>
      </c>
      <c r="X187" s="14">
        <f t="shared" ref="X187" si="3583">MIN(0,(AB187/AB$3-1))</f>
        <v>0</v>
      </c>
      <c r="Y187" s="14">
        <f t="shared" ref="Y187" si="3584">MIN(0,(L187/L$3-1))</f>
        <v>0</v>
      </c>
      <c r="Z187" s="45">
        <v>6314.66</v>
      </c>
      <c r="AA187" s="2">
        <f t="shared" ref="AA187" si="3585">Z187/Z186-1</f>
        <v>-5.3181218166464816E-4</v>
      </c>
      <c r="AB187" s="9">
        <f t="shared" ref="AB187" si="3586">AB186*(1+AA187)</f>
        <v>113.64476495053533</v>
      </c>
      <c r="AC187" s="50">
        <f t="shared" ref="AC187" si="3587">AB187/$AB$174-1</f>
        <v>2.8659022305916659E-2</v>
      </c>
      <c r="AD187" s="37">
        <f t="shared" ref="AD187" si="3588">AB187/$AB$3-1</f>
        <v>0.13644764950535326</v>
      </c>
      <c r="AE187" s="14">
        <f t="shared" ref="AE187" si="3589">J187-($AE$1/252)</f>
        <v>-7.9205235984935781E-3</v>
      </c>
      <c r="AF187">
        <f t="shared" ref="AF187" si="3590">AF186*(1+AE187)</f>
        <v>116.29086962079627</v>
      </c>
      <c r="AG187" s="14">
        <f t="shared" ref="AG187" si="3591">AF187/$AF$174-1</f>
        <v>1.8666001594124459E-2</v>
      </c>
      <c r="AH187" s="14">
        <f t="shared" ref="AH187" si="3592">AF187/$AF$3-1</f>
        <v>0.16290869620796267</v>
      </c>
      <c r="AI187" s="14">
        <f t="shared" ref="AI187" si="3593">AH187-AD187</f>
        <v>2.6461046702609403E-2</v>
      </c>
      <c r="AJ187" s="27">
        <v>32.788899999999998</v>
      </c>
      <c r="AK187" s="2">
        <f t="shared" ref="AK187" si="3594">AJ187/AJ186-1</f>
        <v>3.9928349434297239E-3</v>
      </c>
      <c r="AL187" s="9">
        <f t="shared" ref="AL187" si="3595">AL186*(1+AK187)</f>
        <v>108.51789827636412</v>
      </c>
      <c r="AM187" s="2">
        <f t="shared" ref="AM187" si="3596">AL187/$AL$174-1</f>
        <v>3.1821056904684397E-2</v>
      </c>
      <c r="AN187" s="2">
        <f t="shared" ref="AN187" si="3597">AL187/$AL$27-1</f>
        <v>8.5178982763641109E-2</v>
      </c>
      <c r="AO187" s="1">
        <f>MIN(0,(AF187/MAX($AF$3:AF186)-1))</f>
        <v>-9.8590735133815555E-3</v>
      </c>
      <c r="AP187" s="1">
        <f>MIN(0,(AB187/MAX($AB$3:AB186)-1))</f>
        <v>-5.3181218166475919E-4</v>
      </c>
    </row>
    <row r="188" spans="1:42" x14ac:dyDescent="0.25">
      <c r="A188" s="13">
        <v>43789</v>
      </c>
      <c r="B188">
        <v>20313.940000000002</v>
      </c>
      <c r="C188">
        <v>36</v>
      </c>
      <c r="D188">
        <f>B188+C188</f>
        <v>20349.940000000002</v>
      </c>
      <c r="E188" s="14">
        <f t="shared" si="3566"/>
        <v>0.9982309530150949</v>
      </c>
      <c r="F188" s="14">
        <f t="shared" si="3567"/>
        <v>1.769046984905115E-3</v>
      </c>
      <c r="G188" s="1">
        <f t="shared" ref="G188" si="3598">SUM(E188:F188)</f>
        <v>1</v>
      </c>
      <c r="H188" s="15">
        <v>3108.46</v>
      </c>
      <c r="I188" s="2">
        <f t="shared" ref="I188" si="3599">H188/H187-1</f>
        <v>-3.7561935529359936E-3</v>
      </c>
      <c r="J188" s="2">
        <f t="shared" ref="J188" si="3600">D188/D187-1</f>
        <v>5.4821353679357365E-4</v>
      </c>
      <c r="K188" s="9">
        <f t="shared" ref="K188" si="3601">K187*(1+I188)</f>
        <v>111.63480565561386</v>
      </c>
      <c r="L188" s="9">
        <f t="shared" ref="L188" si="3602">L187*(1+J188)</f>
        <v>117.20195771041418</v>
      </c>
      <c r="M188" s="50">
        <f t="shared" ref="M188" si="3603">K188/$K$174-1</f>
        <v>2.3341102727188812E-2</v>
      </c>
      <c r="N188" s="50">
        <f t="shared" ref="N188" si="3604">L188/$L$174-1</f>
        <v>1.9749626925879671E-2</v>
      </c>
      <c r="O188" s="22">
        <f t="shared" ref="O188" si="3605">K188/$K$3-1</f>
        <v>0.11634805655613856</v>
      </c>
      <c r="P188" s="34">
        <f t="shared" ref="P188" si="3606">L188/$L$3-1</f>
        <v>0.17201957710414173</v>
      </c>
      <c r="Q188" s="4">
        <v>20313.39</v>
      </c>
      <c r="R188">
        <f>Q188+C188</f>
        <v>20349.39</v>
      </c>
      <c r="S188" s="25">
        <f t="shared" ref="S188" si="3607">R188/R187-1</f>
        <v>4.6509501261793318E-4</v>
      </c>
      <c r="T188" s="26">
        <f t="shared" ref="T188" si="3608">R188/$R$174-1</f>
        <v>1.972206604389104E-2</v>
      </c>
      <c r="U188" s="26">
        <f t="shared" ref="U188" si="3609">R188/$R$3-1</f>
        <v>0.1722782167472019</v>
      </c>
      <c r="V188" s="2">
        <f t="shared" ref="V188" si="3610">AG188-AC188</f>
        <v>-5.8113732392983675E-3</v>
      </c>
      <c r="W188" s="2">
        <f t="shared" ref="W188" si="3611">U188-AD188</f>
        <v>3.9878086449117722E-2</v>
      </c>
      <c r="X188" s="14">
        <f t="shared" ref="X188" si="3612">MIN(0,(AB188/AB$3-1))</f>
        <v>0</v>
      </c>
      <c r="Y188" s="14">
        <f t="shared" ref="Y188" si="3613">MIN(0,(L188/L$3-1))</f>
        <v>0</v>
      </c>
      <c r="Z188" s="45">
        <v>6292.17</v>
      </c>
      <c r="AA188" s="2">
        <f t="shared" ref="AA188" si="3614">Z188/Z187-1</f>
        <v>-3.5615535911671659E-3</v>
      </c>
      <c r="AB188" s="9">
        <f t="shared" ref="AB188" si="3615">AB187*(1+AA188)</f>
        <v>113.24001302980841</v>
      </c>
      <c r="AC188" s="50">
        <f t="shared" ref="AC188" si="3616">AB188/$AB$174-1</f>
        <v>2.4995398070936536E-2</v>
      </c>
      <c r="AD188" s="37">
        <f t="shared" ref="AD188" si="3617">AB188/$AB$3-1</f>
        <v>0.13240013029808417</v>
      </c>
      <c r="AE188" s="14">
        <f t="shared" ref="AE188" si="3618">J188-($AE$1/252)</f>
        <v>5.0853099711103402E-4</v>
      </c>
      <c r="AF188">
        <f t="shared" ref="AF188" si="3619">AF187*(1+AE188)</f>
        <v>116.35000713267945</v>
      </c>
      <c r="AG188" s="14">
        <f t="shared" ref="AG188" si="3620">AF188/$AF$174-1</f>
        <v>1.9184024831638169E-2</v>
      </c>
      <c r="AH188" s="14">
        <f t="shared" ref="AH188" si="3621">AF188/$AF$3-1</f>
        <v>0.16350007132679445</v>
      </c>
      <c r="AI188" s="14">
        <f t="shared" ref="AI188" si="3622">AH188-AD188</f>
        <v>3.1099941028710276E-2</v>
      </c>
      <c r="AJ188" s="27">
        <v>32.628500000000003</v>
      </c>
      <c r="AK188" s="2">
        <f t="shared" ref="AK188" si="3623">AJ188/AJ187-1</f>
        <v>-4.8918993927822285E-3</v>
      </c>
      <c r="AL188" s="9">
        <f t="shared" ref="AL188" si="3624">AL187*(1+AK188)</f>
        <v>107.98703963567998</v>
      </c>
      <c r="AM188" s="2">
        <f t="shared" ref="AM188" si="3625">AL188/$AL$174-1</f>
        <v>2.6773492102952323E-2</v>
      </c>
      <c r="AN188" s="2">
        <f t="shared" ref="AN188" si="3626">AL188/$AL$27-1</f>
        <v>7.9870396356799711E-2</v>
      </c>
      <c r="AO188" s="1">
        <f>MIN(0,(AF188/MAX($AF$3:AF187)-1))</f>
        <v>-9.3555561607548965E-3</v>
      </c>
      <c r="AP188" s="1">
        <f>MIN(0,(AB188/MAX($AB$3:AB187)-1))</f>
        <v>-4.0914716952463737E-3</v>
      </c>
    </row>
    <row r="189" spans="1:42" x14ac:dyDescent="0.25">
      <c r="A189" s="13">
        <v>43790</v>
      </c>
      <c r="B189">
        <v>20351.370000000003</v>
      </c>
      <c r="C189">
        <v>36</v>
      </c>
      <c r="D189">
        <f t="shared" si="3565"/>
        <v>20387.370000000003</v>
      </c>
      <c r="E189" s="14">
        <f t="shared" si="3566"/>
        <v>0.99823420088025083</v>
      </c>
      <c r="F189" s="14">
        <f t="shared" si="3567"/>
        <v>1.7657991197491385E-3</v>
      </c>
      <c r="G189" s="1">
        <f t="shared" ref="G189:G190" si="3627">SUM(E189:F189)</f>
        <v>1</v>
      </c>
      <c r="H189" s="15">
        <v>3103.54</v>
      </c>
      <c r="I189" s="2">
        <f t="shared" ref="I189" si="3628">H189/H188-1</f>
        <v>-1.5827773238195064E-3</v>
      </c>
      <c r="J189" s="2">
        <f t="shared" ref="J189" si="3629">D189/D188-1</f>
        <v>1.8393174623609898E-3</v>
      </c>
      <c r="K189" s="9">
        <f t="shared" ref="K189" si="3630">K188*(1+I189)</f>
        <v>111.45811261667316</v>
      </c>
      <c r="L189" s="9">
        <f t="shared" ref="L189" si="3631">L188*(1+J189)</f>
        <v>117.41752931785383</v>
      </c>
      <c r="M189" s="50">
        <f t="shared" ref="M189" si="3632">K189/$K$174-1</f>
        <v>2.172138163525994E-2</v>
      </c>
      <c r="N189" s="50">
        <f t="shared" ref="N189" si="3633">L189/$L$174-1</f>
        <v>2.1625270221920401E-2</v>
      </c>
      <c r="O189" s="22">
        <f t="shared" ref="O189" si="3634">K189/$K$3-1</f>
        <v>0.11458112616673155</v>
      </c>
      <c r="P189" s="34">
        <f t="shared" ref="P189" si="3635">L189/$L$3-1</f>
        <v>0.1741752931785383</v>
      </c>
      <c r="Q189" s="4">
        <v>20351.370000000003</v>
      </c>
      <c r="R189">
        <f t="shared" ref="R189" si="3636">Q189+C189</f>
        <v>20387.370000000003</v>
      </c>
      <c r="S189" s="25">
        <f t="shared" ref="S189" si="3637">R189/R188-1</f>
        <v>1.8663950123323225E-3</v>
      </c>
      <c r="T189" s="26">
        <f t="shared" ref="T189" si="3638">R189/$R$174-1</f>
        <v>2.1625270221920401E-2</v>
      </c>
      <c r="U189" s="26">
        <f t="shared" ref="U189" si="3639">R189/$R$3-1</f>
        <v>0.17446615096400464</v>
      </c>
      <c r="V189" s="2">
        <f t="shared" ref="V189" si="3640">AG189-AC189</f>
        <v>-2.4166306975801355E-3</v>
      </c>
      <c r="W189" s="2">
        <f t="shared" ref="W189" si="3641">U189-AD189</f>
        <v>4.3790130670617877E-2</v>
      </c>
      <c r="X189" s="14">
        <f t="shared" ref="X189" si="3642">MIN(0,(AB189/AB$3-1))</f>
        <v>0</v>
      </c>
      <c r="Y189" s="14">
        <f t="shared" ref="Y189" si="3643">MIN(0,(L189/L$3-1))</f>
        <v>0</v>
      </c>
      <c r="Z189" s="45">
        <v>6282.59</v>
      </c>
      <c r="AA189" s="2">
        <f t="shared" ref="AA189" si="3644">Z189/Z188-1</f>
        <v>-1.5225272044461224E-3</v>
      </c>
      <c r="AB189" s="9">
        <f t="shared" ref="AB189" si="3645">AB188*(1+AA189)</f>
        <v>113.06760202933869</v>
      </c>
      <c r="AC189" s="50">
        <f t="shared" ref="AC189" si="3646">AB189/$AB$174-1</f>
        <v>2.3434814692941508E-2</v>
      </c>
      <c r="AD189" s="37">
        <f t="shared" ref="AD189" si="3647">AB189/$AB$3-1</f>
        <v>0.13067602029338676</v>
      </c>
      <c r="AE189" s="14">
        <f t="shared" ref="AE189" si="3648">J189-($AE$1/252)</f>
        <v>1.7996349226784502E-3</v>
      </c>
      <c r="AF189">
        <f t="shared" ref="AF189" si="3649">AF188*(1+AE189)</f>
        <v>116.55939466876931</v>
      </c>
      <c r="AG189" s="14">
        <f t="shared" ref="AG189" si="3650">AF189/$AF$174-1</f>
        <v>2.1018183995361372E-2</v>
      </c>
      <c r="AH189" s="14">
        <f t="shared" ref="AH189" si="3651">AF189/$AF$3-1</f>
        <v>0.16559394668769323</v>
      </c>
      <c r="AI189" s="14">
        <f t="shared" ref="AI189" si="3652">AH189-AD189</f>
        <v>3.4917926394306464E-2</v>
      </c>
      <c r="AJ189" s="27">
        <v>32.5869</v>
      </c>
      <c r="AK189" s="2">
        <f t="shared" ref="AK189" si="3653">AJ189/AJ188-1</f>
        <v>-1.2749590082290485E-3</v>
      </c>
      <c r="AL189" s="9">
        <f t="shared" ref="AL189" si="3654">AL188*(1+AK189)</f>
        <v>107.84936058672449</v>
      </c>
      <c r="AM189" s="2">
        <f t="shared" ref="AM189" si="3655">AL189/$AL$174-1</f>
        <v>2.5464397989785059E-2</v>
      </c>
      <c r="AN189" s="2">
        <f t="shared" ref="AN189" si="3656">AL189/$AL$27-1</f>
        <v>7.8493605867244964E-2</v>
      </c>
      <c r="AO189" s="1">
        <f>MIN(0,(AF189/MAX($AF$3:AF188)-1))</f>
        <v>-7.572757823664289E-3</v>
      </c>
      <c r="AP189" s="1">
        <f>MIN(0,(AB189/MAX($AB$3:AB188)-1))</f>
        <v>-5.6077695227303437E-3</v>
      </c>
    </row>
    <row r="190" spans="1:42" x14ac:dyDescent="0.25">
      <c r="A190" s="13">
        <v>43791</v>
      </c>
      <c r="B190">
        <v>20364.87</v>
      </c>
      <c r="C190">
        <v>36</v>
      </c>
      <c r="D190">
        <f t="shared" si="3565"/>
        <v>20400.87</v>
      </c>
      <c r="E190" s="14">
        <f t="shared" si="3566"/>
        <v>0.99823536937395319</v>
      </c>
      <c r="F190" s="14">
        <f t="shared" si="3567"/>
        <v>1.7646306260468304E-3</v>
      </c>
      <c r="G190" s="1">
        <f t="shared" si="3627"/>
        <v>1</v>
      </c>
      <c r="H190" s="15">
        <v>3110.29</v>
      </c>
      <c r="I190" s="2">
        <f t="shared" ref="I190" si="3657">H190/H189-1</f>
        <v>2.1749357185665286E-3</v>
      </c>
      <c r="J190" s="2">
        <f t="shared" ref="J190" si="3658">D190/D189-1</f>
        <v>6.6217466990581286E-4</v>
      </c>
      <c r="K190" s="9">
        <f t="shared" ref="K190" si="3659">K189*(1+I190)</f>
        <v>111.70052684692718</v>
      </c>
      <c r="L190" s="9">
        <f t="shared" ref="L190" si="3660">L189*(1+J190)</f>
        <v>117.49528023157104</v>
      </c>
      <c r="M190" s="50">
        <f t="shared" ref="M190" si="3661">K190/$K$174-1</f>
        <v>2.3943559962601668E-2</v>
      </c>
      <c r="N190" s="50">
        <f t="shared" ref="N190" si="3662">L190/$L$174-1</f>
        <v>2.2301764597997042E-2</v>
      </c>
      <c r="O190" s="22">
        <f t="shared" ref="O190" si="3663">K190/$K$3-1</f>
        <v>0.11700526846927173</v>
      </c>
      <c r="P190" s="34">
        <f t="shared" ref="P190" si="3664">L190/$L$3-1</f>
        <v>0.17495280231571053</v>
      </c>
      <c r="Q190" s="4">
        <v>20364.87</v>
      </c>
      <c r="R190">
        <f t="shared" ref="R190" si="3665">Q190+C190</f>
        <v>20400.87</v>
      </c>
      <c r="S190" s="25">
        <f t="shared" ref="S190" si="3666">R190/R189-1</f>
        <v>6.6217466990581286E-4</v>
      </c>
      <c r="T190" s="26">
        <f t="shared" ref="T190" si="3667">R190/$R$174-1</f>
        <v>2.2301764597997042E-2</v>
      </c>
      <c r="U190" s="26">
        <f t="shared" ref="U190" si="3668">R190/$R$3-1</f>
        <v>0.17524385269983478</v>
      </c>
      <c r="V190" s="2">
        <f t="shared" ref="V190" si="3669">AG190-AC190</f>
        <v>-4.0209318910391367E-3</v>
      </c>
      <c r="W190" s="2">
        <f t="shared" ref="W190" si="3670">U190-AD190</f>
        <v>4.2093248631438929E-2</v>
      </c>
      <c r="X190" s="14">
        <f t="shared" ref="X190" si="3671">MIN(0,(AB190/AB$3-1))</f>
        <v>0</v>
      </c>
      <c r="Y190" s="14">
        <f t="shared" ref="Y190" si="3672">MIN(0,(L190/L$3-1))</f>
        <v>0</v>
      </c>
      <c r="Z190" s="45">
        <v>6296.34</v>
      </c>
      <c r="AA190" s="2">
        <f t="shared" ref="AA190" si="3673">Z190/Z189-1</f>
        <v>2.1885878276315385E-3</v>
      </c>
      <c r="AB190" s="9">
        <f t="shared" ref="AB190" si="3674">AB189*(1+AA190)</f>
        <v>113.31506040683958</v>
      </c>
      <c r="AC190" s="50">
        <f t="shared" ref="AC190" si="3675">AB190/$AB$174-1</f>
        <v>2.5674691670752647E-2</v>
      </c>
      <c r="AD190" s="37">
        <f t="shared" ref="AD190" si="3676">AB190/$AB$3-1</f>
        <v>0.13315060406839585</v>
      </c>
      <c r="AE190" s="14">
        <f t="shared" ref="AE190" si="3677">J190-($AE$1/252)</f>
        <v>6.2249213022327323E-4</v>
      </c>
      <c r="AF190">
        <f t="shared" ref="AF190" si="3678">AF189*(1+AE190)</f>
        <v>116.63195197465423</v>
      </c>
      <c r="AG190" s="14">
        <f t="shared" ref="AG190" si="3679">AF190/$AF$174-1</f>
        <v>2.1653759779713511E-2</v>
      </c>
      <c r="AH190" s="14">
        <f t="shared" ref="AH190" si="3680">AF190/$AF$3-1</f>
        <v>0.16631951974654235</v>
      </c>
      <c r="AI190" s="14">
        <f t="shared" ref="AI190" si="3681">AH190-AD190</f>
        <v>3.3168915678146504E-2</v>
      </c>
      <c r="AJ190" s="27">
        <v>32.590800000000002</v>
      </c>
      <c r="AK190" s="2">
        <f t="shared" ref="AK190" si="3682">AJ190/AJ189-1</f>
        <v>1.1967999410811281E-4</v>
      </c>
      <c r="AL190" s="9">
        <f t="shared" ref="AL190" si="3683">AL189*(1+AK190)</f>
        <v>107.86226799756408</v>
      </c>
      <c r="AM190" s="2">
        <f t="shared" ref="AM190" si="3684">AL190/$AL$174-1</f>
        <v>2.5587125562894553E-2</v>
      </c>
      <c r="AN190" s="2">
        <f t="shared" ref="AN190" si="3685">AL190/$AL$27-1</f>
        <v>7.8622679975640652E-2</v>
      </c>
      <c r="AO190" s="1">
        <f>MIN(0,(AF190/MAX($AF$3:AF189)-1))</f>
        <v>-6.9549796755902227E-3</v>
      </c>
      <c r="AP190" s="1">
        <f>MIN(0,(AB190/MAX($AB$3:AB189)-1))</f>
        <v>-3.4314547912164262E-3</v>
      </c>
    </row>
    <row r="191" spans="1:42" x14ac:dyDescent="0.25">
      <c r="A191" s="13">
        <v>43794</v>
      </c>
      <c r="B191">
        <v>20530.810000000001</v>
      </c>
      <c r="C191">
        <v>36</v>
      </c>
      <c r="D191">
        <f t="shared" si="3565"/>
        <v>20566.810000000001</v>
      </c>
      <c r="E191" s="14">
        <f t="shared" si="3566"/>
        <v>0.99824960701246324</v>
      </c>
      <c r="F191" s="14">
        <f t="shared" si="3567"/>
        <v>1.7503929875367155E-3</v>
      </c>
      <c r="G191" s="1">
        <f t="shared" ref="G191" si="3686">SUM(E191:F191)</f>
        <v>1</v>
      </c>
      <c r="H191" s="15">
        <v>3133.64</v>
      </c>
      <c r="I191" s="2">
        <f t="shared" ref="I191" si="3687">H191/H190-1</f>
        <v>7.5073385439943241E-3</v>
      </c>
      <c r="J191" s="2">
        <f t="shared" ref="J191" si="3688">D191/D190-1</f>
        <v>8.1339668357280903E-3</v>
      </c>
      <c r="K191" s="9">
        <f t="shared" ref="K191" si="3689">K190*(1+I191)</f>
        <v>112.53910051750958</v>
      </c>
      <c r="L191" s="9">
        <f t="shared" ref="L191" si="3690">L190*(1+J191)</f>
        <v>118.45098294432923</v>
      </c>
      <c r="M191" s="50">
        <f t="shared" ref="M191" si="3691">K191/$K$174-1</f>
        <v>3.1630650917183534E-2</v>
      </c>
      <c r="N191" s="50">
        <f t="shared" ref="N191" si="3692">L191/$L$174-1</f>
        <v>3.0617133247343498E-2</v>
      </c>
      <c r="O191" s="22">
        <f t="shared" ref="O191" si="3693">K191/$K$3-1</f>
        <v>0.12539100517509572</v>
      </c>
      <c r="P191" s="34">
        <f t="shared" ref="P191" si="3694">L191/$L$3-1</f>
        <v>0.18450982944329231</v>
      </c>
      <c r="Q191" s="4">
        <v>20530.810000000001</v>
      </c>
      <c r="R191">
        <f t="shared" ref="R191" si="3695">Q191+C191</f>
        <v>20566.810000000001</v>
      </c>
      <c r="S191" s="25">
        <f t="shared" ref="S191" si="3696">R191/R190-1</f>
        <v>8.1339668357280903E-3</v>
      </c>
      <c r="T191" s="26">
        <f t="shared" ref="T191" si="3697">R191/$R$174-1</f>
        <v>3.0617133247343498E-2</v>
      </c>
      <c r="U191" s="26">
        <f t="shared" ref="U191" si="3698">R191/$R$3-1</f>
        <v>0.18480324722158858</v>
      </c>
      <c r="V191" s="2">
        <f t="shared" ref="V191" si="3699">AG191-AC191</f>
        <v>-1.9448393760865823E-3</v>
      </c>
      <c r="W191" s="2">
        <f t="shared" ref="W191" si="3700">U191-AD191</f>
        <v>4.481019405313158E-2</v>
      </c>
      <c r="X191" s="14">
        <f t="shared" ref="X191" si="3701">MIN(0,(AB191/AB$3-1))</f>
        <v>0</v>
      </c>
      <c r="Y191" s="14">
        <f t="shared" ref="Y191" si="3702">MIN(0,(L191/L$3-1))</f>
        <v>0</v>
      </c>
      <c r="Z191" s="45">
        <v>6334.36</v>
      </c>
      <c r="AA191" s="2">
        <f t="shared" ref="AA191" si="3703">Z191/Z190-1</f>
        <v>6.0384286744361582E-3</v>
      </c>
      <c r="AB191" s="9">
        <f t="shared" ref="AB191" si="3704">AB190*(1+AA191)</f>
        <v>113.99930531684571</v>
      </c>
      <c r="AC191" s="50">
        <f t="shared" ref="AC191" si="3705">AB191/$AB$174-1</f>
        <v>3.1868155139580967E-2</v>
      </c>
      <c r="AD191" s="37">
        <f t="shared" ref="AD191" si="3706">AB191/$AB$3-1</f>
        <v>0.139993053168457</v>
      </c>
      <c r="AE191" s="14">
        <f t="shared" ref="AE191" si="3707">J191-($AE$1/252)</f>
        <v>8.0942842960455511E-3</v>
      </c>
      <c r="AF191">
        <f t="shared" ref="AF191" si="3708">AF190*(1+AE191)</f>
        <v>117.57600415193983</v>
      </c>
      <c r="AG191" s="14">
        <f t="shared" ref="AG191" si="3709">AF191/$AF$174-1</f>
        <v>2.9923315763494385E-2</v>
      </c>
      <c r="AH191" s="14">
        <f t="shared" ref="AH191" si="3710">AF191/$AF$3-1</f>
        <v>0.17576004151939828</v>
      </c>
      <c r="AI191" s="14">
        <f t="shared" ref="AI191" si="3711">AH191-AD191</f>
        <v>3.5766988350941276E-2</v>
      </c>
      <c r="AJ191" s="27">
        <v>32.909199999999998</v>
      </c>
      <c r="AK191" s="2">
        <f t="shared" ref="AK191" si="3712">AJ191/AJ190-1</f>
        <v>9.7696282386439126E-3</v>
      </c>
      <c r="AL191" s="9">
        <f t="shared" ref="AL191" si="3713">AL190*(1+AK191)</f>
        <v>108.91604225687725</v>
      </c>
      <c r="AM191" s="2">
        <f t="shared" ref="AM191" si="3714">AL191/$AL$174-1</f>
        <v>3.5606730505983508E-2</v>
      </c>
      <c r="AN191" s="2">
        <f t="shared" ref="AN191" si="3715">AL191/$AL$27-1</f>
        <v>8.9160422568772546E-2</v>
      </c>
      <c r="AO191" s="1">
        <f>MIN(0,(AF191/MAX($AF$3:AF190)-1))</f>
        <v>0</v>
      </c>
      <c r="AP191" s="1">
        <f>MIN(0,(AB191/MAX($AB$3:AB190)-1))</f>
        <v>0</v>
      </c>
    </row>
    <row r="192" spans="1:42" x14ac:dyDescent="0.25">
      <c r="A192" s="13">
        <v>43795</v>
      </c>
      <c r="B192">
        <v>20520.160000000003</v>
      </c>
      <c r="C192">
        <v>36</v>
      </c>
      <c r="D192">
        <f t="shared" ref="D192" si="3716">B192+C192</f>
        <v>20556.160000000003</v>
      </c>
      <c r="E192" s="14">
        <f t="shared" ref="E192" si="3717">B192/D192</f>
        <v>0.99824870014633083</v>
      </c>
      <c r="F192" s="14">
        <f t="shared" ref="F192" si="3718">C192/D192</f>
        <v>1.7512998536691675E-3</v>
      </c>
      <c r="G192" s="1">
        <f t="shared" ref="G192" si="3719">SUM(E192:F192)</f>
        <v>1</v>
      </c>
      <c r="H192" s="15">
        <v>3140.52</v>
      </c>
      <c r="I192" s="2">
        <f t="shared" ref="I192" si="3720">H192/H191-1</f>
        <v>2.1955297992111156E-3</v>
      </c>
      <c r="J192" s="2">
        <f t="shared" ref="J192" si="3721">D192/D191-1</f>
        <v>-5.1782459214622101E-4</v>
      </c>
      <c r="K192" s="9">
        <f t="shared" ref="K192" si="3722">K191*(1+I192)</f>
        <v>112.78618346627219</v>
      </c>
      <c r="L192" s="9">
        <f t="shared" ref="L192" si="3723">L191*(1+J192)</f>
        <v>118.38964611239676</v>
      </c>
      <c r="M192" s="50">
        <f t="shared" ref="M192" si="3724">K192/$K$174-1</f>
        <v>3.3895626753051911E-2</v>
      </c>
      <c r="N192" s="50">
        <f t="shared" ref="N192" si="3725">L192/$L$174-1</f>
        <v>3.0083454350660954E-2</v>
      </c>
      <c r="O192" s="22">
        <f t="shared" ref="O192" si="3726">K192/$K$3-1</f>
        <v>0.12786183466272183</v>
      </c>
      <c r="P192" s="34">
        <f t="shared" ref="P192" si="3727">L192/$L$3-1</f>
        <v>0.18389646112396751</v>
      </c>
      <c r="Q192" s="4">
        <v>20520.160000000003</v>
      </c>
      <c r="R192">
        <f t="shared" ref="R192" si="3728">Q192+C192</f>
        <v>20556.160000000003</v>
      </c>
      <c r="S192" s="25">
        <f t="shared" ref="S192" si="3729">R192/R191-1</f>
        <v>-5.1782459214622101E-4</v>
      </c>
      <c r="T192" s="26">
        <f t="shared" ref="T192" si="3730">R192/$R$174-1</f>
        <v>3.0083454350660732E-2</v>
      </c>
      <c r="U192" s="26">
        <f t="shared" ref="U192" si="3731">R192/$R$3-1</f>
        <v>0.18418972696332259</v>
      </c>
      <c r="V192" s="2">
        <f t="shared" ref="V192" si="3732">AG192-AC192</f>
        <v>-6.4449224364253599E-3</v>
      </c>
      <c r="W192" s="2">
        <f t="shared" ref="W192" si="3733">U192-AD192</f>
        <v>3.9859403323758702E-2</v>
      </c>
      <c r="X192" s="14">
        <f t="shared" ref="X192" si="3734">MIN(0,(AB192/AB$3-1))</f>
        <v>0</v>
      </c>
      <c r="Y192" s="14">
        <f t="shared" ref="Y192" si="3735">MIN(0,(L192/L$3-1))</f>
        <v>0</v>
      </c>
      <c r="Z192" s="45">
        <v>6358.46</v>
      </c>
      <c r="AA192" s="2">
        <f t="shared" ref="AA192" si="3736">Z192/Z191-1</f>
        <v>3.804646404688139E-3</v>
      </c>
      <c r="AB192" s="9">
        <f t="shared" ref="AB192" si="3737">AB191*(1+AA192)</f>
        <v>114.43303236395639</v>
      </c>
      <c r="AC192" s="50">
        <f t="shared" ref="AC192" si="3738">AB192/$AB$174-1</f>
        <v>3.5794048606144768E-2</v>
      </c>
      <c r="AD192" s="37">
        <f t="shared" ref="AD192" si="3739">AB192/$AB$3-1</f>
        <v>0.14433032363956388</v>
      </c>
      <c r="AE192" s="14">
        <f t="shared" ref="AE192" si="3740">J192-($AE$1/252)</f>
        <v>-5.5750713182876064E-4</v>
      </c>
      <c r="AF192">
        <f t="shared" ref="AF192" si="3741">AF191*(1+AE192)</f>
        <v>117.51045469109319</v>
      </c>
      <c r="AG192" s="14">
        <f t="shared" ref="AG192" si="3742">AF192/$AF$174-1</f>
        <v>2.9349126169719408E-2</v>
      </c>
      <c r="AH192" s="14">
        <f t="shared" ref="AH192" si="3743">AF192/$AF$3-1</f>
        <v>0.1751045469109318</v>
      </c>
      <c r="AI192" s="14">
        <f t="shared" ref="AI192" si="3744">AH192-AD192</f>
        <v>3.0774223271367918E-2</v>
      </c>
      <c r="AJ192" s="27">
        <v>33.002499999999998</v>
      </c>
      <c r="AK192" s="2">
        <f t="shared" ref="AK192" si="3745">AJ192/AJ191-1</f>
        <v>2.8350734748945339E-3</v>
      </c>
      <c r="AL192" s="9">
        <f t="shared" ref="AL192" si="3746">AL191*(1+AK192)</f>
        <v>109.22482723927021</v>
      </c>
      <c r="AM192" s="2">
        <f t="shared" ref="AM192" si="3747">AL192/$AL$174-1</f>
        <v>3.8542751678063203E-2</v>
      </c>
      <c r="AN192" s="2">
        <f t="shared" ref="AN192" si="3748">AL192/$AL$27-1</f>
        <v>9.2248272392702058E-2</v>
      </c>
      <c r="AO192" s="1">
        <f>MIN(0,(AF192/MAX($AF$3:AF191)-1))</f>
        <v>-5.5750713182878275E-4</v>
      </c>
      <c r="AP192" s="1">
        <f>MIN(0,(AB192/MAX($AB$3:AB191)-1))</f>
        <v>0</v>
      </c>
    </row>
    <row r="193" spans="1:42" x14ac:dyDescent="0.25">
      <c r="A193" s="13">
        <v>43796</v>
      </c>
      <c r="B193">
        <v>20634.21</v>
      </c>
      <c r="C193">
        <v>36</v>
      </c>
      <c r="D193">
        <f t="shared" ref="D193:D196" si="3749">B193+C193</f>
        <v>20670.21</v>
      </c>
      <c r="E193" s="14">
        <f t="shared" ref="E193:E196" si="3750">B193/D193</f>
        <v>0.99825836312258076</v>
      </c>
      <c r="F193" s="14">
        <f t="shared" ref="F193:F196" si="3751">C193/D193</f>
        <v>1.7416368774192425E-3</v>
      </c>
      <c r="G193" s="1">
        <f t="shared" ref="G193" si="3752">SUM(E193:F193)</f>
        <v>1</v>
      </c>
      <c r="H193" s="15">
        <v>3153.63</v>
      </c>
      <c r="I193" s="2">
        <f t="shared" ref="I193" si="3753">H193/H192-1</f>
        <v>4.1744679225097503E-3</v>
      </c>
      <c r="J193" s="2">
        <f t="shared" ref="J193" si="3754">D193/D192-1</f>
        <v>5.5482152308601318E-3</v>
      </c>
      <c r="K193" s="9">
        <f t="shared" ref="K193" si="3755">K192*(1+I193)</f>
        <v>113.25700577125444</v>
      </c>
      <c r="L193" s="9">
        <f t="shared" ref="L193" si="3756">L192*(1+J193)</f>
        <v>119.04649735013371</v>
      </c>
      <c r="M193" s="50">
        <f t="shared" ref="M193" si="3757">K193/$K$174-1</f>
        <v>3.8211590882155422E-2</v>
      </c>
      <c r="N193" s="50">
        <f t="shared" ref="N193" si="3758">L193/$L$174-1</f>
        <v>3.5798579061146363E-2</v>
      </c>
      <c r="O193" s="22">
        <f t="shared" ref="O193" si="3759">K193/$K$3-1</f>
        <v>0.13257005771254438</v>
      </c>
      <c r="P193" s="34">
        <f t="shared" ref="P193" si="3760">L193/$L$3-1</f>
        <v>0.19046497350133706</v>
      </c>
      <c r="Q193" s="4">
        <v>20634.21</v>
      </c>
      <c r="R193">
        <f t="shared" ref="R193" si="3761">Q193+C193</f>
        <v>20670.21</v>
      </c>
      <c r="S193" s="25">
        <f t="shared" ref="S193" si="3762">R193/R192-1</f>
        <v>5.5482152308601318E-3</v>
      </c>
      <c r="T193" s="26">
        <f t="shared" ref="T193" si="3763">R193/$R$174-1</f>
        <v>3.5798579061146141E-2</v>
      </c>
      <c r="U193" s="26">
        <f t="shared" ref="U193" si="3764">R193/$R$3-1</f>
        <v>0.19075986644268861</v>
      </c>
      <c r="V193" s="2">
        <f t="shared" ref="V193" si="3765">AG193-AC193</f>
        <v>-5.2218930511387374E-3</v>
      </c>
      <c r="W193" s="2">
        <f t="shared" ref="W193" si="3766">U193-AD193</f>
        <v>4.1516369198925096E-2</v>
      </c>
      <c r="X193" s="14">
        <f t="shared" ref="X193" si="3767">MIN(0,(AB193/AB$3-1))</f>
        <v>0</v>
      </c>
      <c r="Y193" s="14">
        <f t="shared" ref="Y193" si="3768">MIN(0,(L193/L$3-1))</f>
        <v>0</v>
      </c>
      <c r="Z193" s="45">
        <v>6385.76</v>
      </c>
      <c r="AA193" s="2">
        <f t="shared" ref="AA193" si="3769">Z193/Z192-1</f>
        <v>4.293492449429559E-3</v>
      </c>
      <c r="AB193" s="9">
        <f t="shared" ref="AB193" si="3770">AB192*(1+AA193)</f>
        <v>114.92434972437636</v>
      </c>
      <c r="AC193" s="50">
        <f t="shared" ref="AC193" si="3771">AB193/$AB$174-1</f>
        <v>4.0241222532999332E-2</v>
      </c>
      <c r="AD193" s="37">
        <f t="shared" ref="AD193" si="3772">AB193/$AB$3-1</f>
        <v>0.14924349724376351</v>
      </c>
      <c r="AE193" s="14">
        <f t="shared" ref="AE193" si="3773">J193-($AE$1/252)</f>
        <v>5.5085326911775917E-3</v>
      </c>
      <c r="AF193">
        <f t="shared" ref="AF193" si="3774">AF192*(1+AE193)</f>
        <v>118.15776487231423</v>
      </c>
      <c r="AG193" s="14">
        <f t="shared" ref="AG193" si="3775">AF193/$AF$174-1</f>
        <v>3.5019329481860595E-2</v>
      </c>
      <c r="AH193" s="14">
        <f t="shared" ref="AH193" si="3776">AF193/$AF$3-1</f>
        <v>0.18157764872314242</v>
      </c>
      <c r="AI193" s="14">
        <f t="shared" ref="AI193" si="3777">AH193-AD193</f>
        <v>3.2334151479378903E-2</v>
      </c>
      <c r="AJ193" s="27">
        <v>33.140300000000003</v>
      </c>
      <c r="AK193" s="2">
        <f t="shared" ref="AK193" si="3778">AJ193/AJ192-1</f>
        <v>4.1754412544505737E-3</v>
      </c>
      <c r="AL193" s="9">
        <f t="shared" ref="AL193" si="3779">AL192*(1+AK193)</f>
        <v>109.6808890889353</v>
      </c>
      <c r="AM193" s="2">
        <f t="shared" ref="AM193" si="3780">AL193/$AL$174-1</f>
        <v>4.2879125927930417E-2</v>
      </c>
      <c r="AN193" s="2">
        <f t="shared" ref="AN193" si="3781">AL193/$AL$27-1</f>
        <v>9.6808890889352961E-2</v>
      </c>
      <c r="AO193" s="1">
        <f>MIN(0,(AF193/MAX($AF$3:AF192)-1))</f>
        <v>0</v>
      </c>
      <c r="AP193" s="1">
        <f>MIN(0,(AB193/MAX($AB$3:AB192)-1))</f>
        <v>0</v>
      </c>
    </row>
    <row r="194" spans="1:42" x14ac:dyDescent="0.25">
      <c r="A194" s="13">
        <v>43798</v>
      </c>
      <c r="B194">
        <v>20501.009999999998</v>
      </c>
      <c r="C194">
        <v>36</v>
      </c>
      <c r="D194">
        <f t="shared" si="3749"/>
        <v>20537.009999999998</v>
      </c>
      <c r="E194" s="14">
        <f t="shared" si="3750"/>
        <v>0.9982470671241821</v>
      </c>
      <c r="F194" s="14">
        <f t="shared" si="3751"/>
        <v>1.7529328758178529E-3</v>
      </c>
      <c r="G194" s="1">
        <f t="shared" ref="G194" si="3782">SUM(E194:F194)</f>
        <v>1</v>
      </c>
      <c r="H194" s="15">
        <v>3140.98</v>
      </c>
      <c r="I194" s="2">
        <f t="shared" ref="I194" si="3783">H194/H193-1</f>
        <v>-4.0112505271703291E-3</v>
      </c>
      <c r="J194" s="2">
        <f t="shared" ref="J194" si="3784">D194/D193-1</f>
        <v>-6.4440564464511851E-3</v>
      </c>
      <c r="K194" s="9">
        <f t="shared" ref="K194" si="3785">K193*(1+I194)</f>
        <v>112.80270354714877</v>
      </c>
      <c r="L194" s="9">
        <f t="shared" ref="L194" si="3786">L193*(1+J194)</f>
        <v>118.27935500145715</v>
      </c>
      <c r="M194" s="50">
        <f t="shared" ref="M194" si="3787">K194/$K$174-1</f>
        <v>3.404706409091518E-2</v>
      </c>
      <c r="N194" s="50">
        <f t="shared" ref="N194" si="3788">L194/$L$174-1</f>
        <v>2.9123834550522254E-2</v>
      </c>
      <c r="O194" s="22">
        <f t="shared" ref="O194" si="3789">K194/$K$3-1</f>
        <v>0.12802703547148764</v>
      </c>
      <c r="P194" s="34">
        <f t="shared" ref="P194" si="3790">L194/$L$3-1</f>
        <v>0.18279355001457143</v>
      </c>
      <c r="Q194" s="4">
        <v>20501.009999999998</v>
      </c>
      <c r="R194">
        <f t="shared" ref="R194" si="3791">Q194+C194</f>
        <v>20537.009999999998</v>
      </c>
      <c r="S194" s="25">
        <f t="shared" ref="S194" si="3792">R194/R193-1</f>
        <v>-6.4440564464511851E-3</v>
      </c>
      <c r="T194" s="26">
        <f t="shared" ref="T194" si="3793">R194/$R$174-1</f>
        <v>2.9123834550522032E-2</v>
      </c>
      <c r="U194" s="26">
        <f t="shared" ref="U194" si="3794">R194/$R$3-1</f>
        <v>0.18308654264916302</v>
      </c>
      <c r="V194" s="2">
        <f t="shared" ref="V194" si="3795">AG194-AC194</f>
        <v>-7.9905047481543257E-3</v>
      </c>
      <c r="W194" s="2">
        <f t="shared" ref="W194" si="3796">U194-AD194</f>
        <v>3.8198312849415217E-2</v>
      </c>
      <c r="X194" s="14">
        <f t="shared" ref="X194" si="3797">MIN(0,(AB194/AB$3-1))</f>
        <v>0</v>
      </c>
      <c r="Y194" s="14">
        <f t="shared" ref="Y194" si="3798">MIN(0,(L194/L$3-1))</f>
        <v>0</v>
      </c>
      <c r="Z194" s="45">
        <v>6361.56</v>
      </c>
      <c r="AA194" s="2">
        <f t="shared" ref="AA194" si="3799">Z194/Z193-1</f>
        <v>-3.7896820425445954E-3</v>
      </c>
      <c r="AB194" s="9">
        <f t="shared" ref="AB194" si="3800">AB193*(1+AA194)</f>
        <v>114.48882297997477</v>
      </c>
      <c r="AC194" s="50">
        <f t="shared" ref="AC194" si="3801">AB194/$AB$174-1</f>
        <v>3.6299039052051452E-2</v>
      </c>
      <c r="AD194" s="37">
        <f t="shared" ref="AD194" si="3802">AB194/$AB$3-1</f>
        <v>0.1448882297997478</v>
      </c>
      <c r="AE194" s="14">
        <f t="shared" ref="AE194" si="3803">J194-($AE$1/252)</f>
        <v>-6.4837389861337252E-3</v>
      </c>
      <c r="AF194">
        <f t="shared" ref="AF194" si="3804">AF193*(1+AE194)</f>
        <v>117.39166076569718</v>
      </c>
      <c r="AG194" s="14">
        <f t="shared" ref="AG194" si="3805">AF194/$AF$174-1</f>
        <v>2.8308534303897126E-2</v>
      </c>
      <c r="AH194" s="14">
        <f t="shared" ref="AH194" si="3806">AF194/$AF$3-1</f>
        <v>0.17391660765697181</v>
      </c>
      <c r="AI194" s="14">
        <f t="shared" ref="AI194" si="3807">AH194-AD194</f>
        <v>2.9028377857224008E-2</v>
      </c>
      <c r="AJ194" s="27">
        <v>33.045200000000001</v>
      </c>
      <c r="AK194" s="2">
        <f t="shared" ref="AK194" si="3808">AJ194/AJ193-1</f>
        <v>-2.8696179575924408E-3</v>
      </c>
      <c r="AL194" s="9">
        <f t="shared" ref="AL194" si="3809">AL193*(1+AK194)</f>
        <v>109.36614684000099</v>
      </c>
      <c r="AM194" s="2">
        <f t="shared" ref="AM194" si="3810">AL194/$AL$174-1</f>
        <v>3.9886461260569384E-2</v>
      </c>
      <c r="AN194" s="2">
        <f t="shared" ref="AN194" si="3811">AL194/$AL$27-1</f>
        <v>9.3661468400009884E-2</v>
      </c>
      <c r="AO194" s="1">
        <f>MIN(0,(AF194/MAX($AF$3:AF193)-1))</f>
        <v>-6.4837389861337469E-3</v>
      </c>
      <c r="AP194" s="1">
        <f>MIN(0,(AB194/MAX($AB$3:AB193)-1))</f>
        <v>-3.7896820425445954E-3</v>
      </c>
    </row>
    <row r="195" spans="1:42" x14ac:dyDescent="0.25">
      <c r="A195" s="13">
        <v>43801</v>
      </c>
      <c r="B195">
        <v>20346.38</v>
      </c>
      <c r="C195">
        <v>14.8</v>
      </c>
      <c r="D195">
        <f t="shared" si="3749"/>
        <v>20361.18</v>
      </c>
      <c r="E195" s="14">
        <f t="shared" si="3750"/>
        <v>0.99927312660661127</v>
      </c>
      <c r="F195" s="14">
        <f t="shared" si="3751"/>
        <v>7.2687339338879187E-4</v>
      </c>
      <c r="G195" s="1">
        <f t="shared" ref="G195" si="3812">SUM(E195:F195)</f>
        <v>1</v>
      </c>
      <c r="H195" s="15">
        <v>3113.87</v>
      </c>
      <c r="I195" s="2">
        <f t="shared" ref="I195" si="3813">H195/H194-1</f>
        <v>-8.6310641901572449E-3</v>
      </c>
      <c r="J195" s="2">
        <f t="shared" ref="J195" si="3814">D195/D194-1</f>
        <v>-8.5616163209736307E-3</v>
      </c>
      <c r="K195" s="9">
        <f t="shared" ref="K195" si="3815">K194*(1+I195)</f>
        <v>111.82909617201005</v>
      </c>
      <c r="L195" s="9">
        <f t="shared" ref="L195" si="3816">L194*(1+J195)</f>
        <v>117.26669254524244</v>
      </c>
      <c r="M195" s="50">
        <f t="shared" ref="M195:M200" si="3817">K195/$K$194-1</f>
        <v>-8.6310641901571339E-3</v>
      </c>
      <c r="N195" s="50">
        <f t="shared" ref="N195:N200" si="3818">L195/$L$194-1</f>
        <v>-8.5616163209736307E-3</v>
      </c>
      <c r="O195" s="22">
        <f t="shared" ref="O195" si="3819">K195/$K$3-1</f>
        <v>0.11829096172010045</v>
      </c>
      <c r="P195" s="34">
        <f t="shared" ref="P195" si="3820">L195/$L$3-1</f>
        <v>0.17266692545242446</v>
      </c>
      <c r="Q195" s="4">
        <v>20346.379999999997</v>
      </c>
      <c r="R195">
        <f t="shared" ref="R195" si="3821">Q195+C195</f>
        <v>20361.179999999997</v>
      </c>
      <c r="S195" s="25">
        <f t="shared" ref="S195" si="3822">R195/R194-1</f>
        <v>-8.5616163209737417E-3</v>
      </c>
      <c r="T195" s="26">
        <f t="shared" ref="T195:T200" si="3823">R195/$R$194-1</f>
        <v>-8.5616163209737417E-3</v>
      </c>
      <c r="U195" s="26">
        <f t="shared" ref="U195" si="3824">R195/$R$3-1</f>
        <v>0.17295740959649364</v>
      </c>
      <c r="V195" s="2">
        <f t="shared" ref="V195" si="3825">AG195-AC195</f>
        <v>-5.9228836944980046E-6</v>
      </c>
      <c r="W195" s="2">
        <f t="shared" ref="W195" si="3826">U195-AD195</f>
        <v>3.7909924583472865E-2</v>
      </c>
      <c r="X195" s="14">
        <f t="shared" ref="X195" si="3827">MIN(0,(AB195/AB$3-1))</f>
        <v>0</v>
      </c>
      <c r="Y195" s="14">
        <f t="shared" ref="Y195" si="3828">MIN(0,(L195/L$3-1))</f>
        <v>0</v>
      </c>
      <c r="Z195" s="45">
        <v>6306.88</v>
      </c>
      <c r="AA195" s="2">
        <f t="shared" ref="AA195" si="3829">Z195/Z194-1</f>
        <v>-8.5953759769616944E-3</v>
      </c>
      <c r="AB195" s="9">
        <f t="shared" ref="AB195" si="3830">AB194*(1+AA195)</f>
        <v>113.50474850130207</v>
      </c>
      <c r="AC195" s="50">
        <f t="shared" ref="AC195:AC200" si="3831">AB195/$AB$194-1</f>
        <v>-8.5953759769616944E-3</v>
      </c>
      <c r="AD195" s="37">
        <f t="shared" ref="AD195" si="3832">AB195/$AB$3-1</f>
        <v>0.13504748501302077</v>
      </c>
      <c r="AE195" s="14">
        <f t="shared" ref="AE195" si="3833">J195-($AE$1/252)</f>
        <v>-8.6012988606561699E-3</v>
      </c>
      <c r="AF195">
        <f t="shared" ref="AF195" si="3834">AF194*(1+AE195)</f>
        <v>116.38194000770265</v>
      </c>
      <c r="AG195" s="14">
        <f t="shared" ref="AG195:AG200" si="3835">AF195/$AF$194-1</f>
        <v>-8.6012988606561924E-3</v>
      </c>
      <c r="AH195" s="14">
        <f t="shared" ref="AH195" si="3836">AF195/$AF$3-1</f>
        <v>0.16381940007702656</v>
      </c>
      <c r="AI195" s="14">
        <f t="shared" ref="AI195" si="3837">AH195-AD195</f>
        <v>2.8771915064005782E-2</v>
      </c>
      <c r="AJ195" s="27">
        <v>32.747900000000001</v>
      </c>
      <c r="AK195" s="2">
        <f t="shared" ref="AK195" si="3838">AJ195/AJ194-1</f>
        <v>-8.9967680631377611E-3</v>
      </c>
      <c r="AL195" s="9">
        <f t="shared" ref="AL195" si="3839">AL194*(1+AK195)</f>
        <v>108.38220498292243</v>
      </c>
      <c r="AM195" s="2">
        <f t="shared" ref="AM195:AM200" si="3840">AL195/$AL$194-1</f>
        <v>-8.9967680631378721E-3</v>
      </c>
      <c r="AN195" s="2">
        <f t="shared" ref="AN195" si="3841">AL195/$AL$27-1</f>
        <v>8.3822049829224365E-2</v>
      </c>
      <c r="AO195" s="1">
        <f>MIN(0,(AF195/MAX($AF$3:AF194)-1))</f>
        <v>-1.5029269270035672E-2</v>
      </c>
      <c r="AP195" s="1">
        <f>MIN(0,(AB195/MAX($AB$3:AB194)-1))</f>
        <v>-1.235248427751745E-2</v>
      </c>
    </row>
    <row r="196" spans="1:42" x14ac:dyDescent="0.25">
      <c r="A196" s="13">
        <v>43802</v>
      </c>
      <c r="B196">
        <v>20414.060000000001</v>
      </c>
      <c r="C196">
        <v>14.8</v>
      </c>
      <c r="D196">
        <f t="shared" si="3749"/>
        <v>20428.86</v>
      </c>
      <c r="E196" s="14">
        <f t="shared" si="3750"/>
        <v>0.99927553470923003</v>
      </c>
      <c r="F196" s="14">
        <f t="shared" si="3751"/>
        <v>7.2446529077001851E-4</v>
      </c>
      <c r="G196" s="1">
        <f t="shared" ref="G196" si="3842">SUM(E196:F196)</f>
        <v>1</v>
      </c>
      <c r="H196" s="15">
        <v>3093.2</v>
      </c>
      <c r="I196" s="2">
        <f t="shared" ref="I196" si="3843">H196/H195-1</f>
        <v>-6.6380420505672832E-3</v>
      </c>
      <c r="J196" s="2">
        <f t="shared" ref="J196" si="3844">D196/D195-1</f>
        <v>3.3239723827400702E-3</v>
      </c>
      <c r="K196" s="9">
        <f t="shared" ref="K196" si="3845">K195*(1+I196)</f>
        <v>111.08676992914332</v>
      </c>
      <c r="L196" s="9">
        <f t="shared" ref="L196" si="3846">L195*(1+J196)</f>
        <v>117.65648379267809</v>
      </c>
      <c r="M196" s="50">
        <f t="shared" si="3817"/>
        <v>-1.5211812873689112E-2</v>
      </c>
      <c r="N196" s="50">
        <f t="shared" si="3818"/>
        <v>-5.2661025144361551E-3</v>
      </c>
      <c r="O196" s="22">
        <f t="shared" ref="O196" si="3847">K196/$K$3-1</f>
        <v>0.11086769929143325</v>
      </c>
      <c r="P196" s="34">
        <f t="shared" ref="P196" si="3848">L196/$L$3-1</f>
        <v>0.17656483792678079</v>
      </c>
      <c r="Q196" s="4">
        <v>20414.060000000001</v>
      </c>
      <c r="R196">
        <f t="shared" ref="R196" si="3849">Q196+C196</f>
        <v>20428.86</v>
      </c>
      <c r="S196" s="25">
        <f t="shared" ref="S196" si="3850">R196/R195-1</f>
        <v>3.3239723827402923E-3</v>
      </c>
      <c r="T196" s="26">
        <f t="shared" si="3823"/>
        <v>-5.266102514436044E-3</v>
      </c>
      <c r="U196" s="26">
        <f t="shared" ref="U196" si="3851">R196/$R$3-1</f>
        <v>0.17685628763212291</v>
      </c>
      <c r="V196" s="2">
        <f t="shared" ref="V196" si="3852">AG196-AC196</f>
        <v>9.798825979375092E-3</v>
      </c>
      <c r="W196" s="2">
        <f t="shared" ref="W196" si="3853">U196-AD196</f>
        <v>4.9306341533056797E-2</v>
      </c>
      <c r="X196" s="14">
        <f t="shared" ref="X196" si="3854">MIN(0,(AB196/AB$3-1))</f>
        <v>0</v>
      </c>
      <c r="Y196" s="14">
        <f t="shared" ref="Y196" si="3855">MIN(0,(L196/L$3-1))</f>
        <v>0</v>
      </c>
      <c r="Z196" s="45">
        <v>6265.22</v>
      </c>
      <c r="AA196" s="2">
        <f t="shared" ref="AA196" si="3856">Z196/Z195-1</f>
        <v>-6.6054848038966663E-3</v>
      </c>
      <c r="AB196" s="9">
        <f t="shared" ref="AB196" si="3857">AB195*(1+AA196)</f>
        <v>112.75499460990662</v>
      </c>
      <c r="AC196" s="50">
        <f t="shared" si="3831"/>
        <v>-1.5144084155458759E-2</v>
      </c>
      <c r="AD196" s="37">
        <f t="shared" ref="AD196" si="3858">AB196/$AB$3-1</f>
        <v>0.12754994609906611</v>
      </c>
      <c r="AE196" s="14">
        <f t="shared" ref="AE196" si="3859">J196-($AE$1/252)</f>
        <v>3.2842898430575306E-3</v>
      </c>
      <c r="AF196">
        <f t="shared" ref="AF196" si="3860">AF195*(1+AE196)</f>
        <v>116.7641720311853</v>
      </c>
      <c r="AG196" s="14">
        <f t="shared" si="3835"/>
        <v>-5.345258176083667E-3</v>
      </c>
      <c r="AH196" s="14">
        <f t="shared" ref="AH196" si="3861">AF196/$AF$3-1</f>
        <v>0.16764172031185298</v>
      </c>
      <c r="AI196" s="14">
        <f t="shared" ref="AI196" si="3862">AH196-AD196</f>
        <v>4.0091774212786868E-2</v>
      </c>
      <c r="AJ196" s="27">
        <v>32.570999999999998</v>
      </c>
      <c r="AK196" s="2">
        <f t="shared" ref="AK196" si="3863">AJ196/AJ195-1</f>
        <v>-5.4018730972063E-3</v>
      </c>
      <c r="AL196" s="9">
        <f t="shared" ref="AL196" si="3864">AL195*(1+AK196)</f>
        <v>107.79673806560929</v>
      </c>
      <c r="AM196" s="2">
        <f t="shared" si="3840"/>
        <v>-1.435004176098198E-2</v>
      </c>
      <c r="AN196" s="2">
        <f t="shared" ref="AN196" si="3865">AL196/$AL$27-1</f>
        <v>7.7967380656092988E-2</v>
      </c>
      <c r="AO196" s="1">
        <f>MIN(0,(AF196/MAX($AF$3:AF195)-1))</f>
        <v>-1.1794339903390183E-2</v>
      </c>
      <c r="AP196" s="1">
        <f>MIN(0,(AB196/MAX($AB$3:AB195)-1))</f>
        <v>-1.8876374934228557E-2</v>
      </c>
    </row>
    <row r="197" spans="1:42" x14ac:dyDescent="0.25">
      <c r="A197" s="13">
        <v>43803</v>
      </c>
      <c r="B197">
        <v>20563.18</v>
      </c>
      <c r="C197">
        <v>14.8</v>
      </c>
      <c r="D197">
        <f t="shared" ref="D197" si="3866">B197+C197</f>
        <v>20577.98</v>
      </c>
      <c r="E197" s="14">
        <f t="shared" ref="E197" si="3867">B197/D197</f>
        <v>0.99928078460568048</v>
      </c>
      <c r="F197" s="14">
        <f t="shared" ref="F197" si="3868">C197/D197</f>
        <v>7.1921539431955915E-4</v>
      </c>
      <c r="G197" s="1">
        <f t="shared" ref="G197" si="3869">SUM(E197:F197)</f>
        <v>1</v>
      </c>
      <c r="H197" s="15">
        <v>3112.76</v>
      </c>
      <c r="I197" s="2">
        <f t="shared" ref="I197" si="3870">H197/H196-1</f>
        <v>6.323548428811776E-3</v>
      </c>
      <c r="J197" s="2">
        <f t="shared" ref="J197" si="3871">D197/D196-1</f>
        <v>7.2994773080827802E-3</v>
      </c>
      <c r="K197" s="9">
        <f t="shared" ref="K197" si="3872">K196*(1+I197)</f>
        <v>111.78923249859052</v>
      </c>
      <c r="L197" s="9">
        <f t="shared" ref="L197" si="3873">L196*(1+J197)</f>
        <v>118.51531462627155</v>
      </c>
      <c r="M197" s="50">
        <f t="shared" si="3817"/>
        <v>-8.9844570802741774E-3</v>
      </c>
      <c r="N197" s="50">
        <f t="shared" si="3818"/>
        <v>1.9949349978403141E-3</v>
      </c>
      <c r="O197" s="22">
        <f t="shared" ref="O197" si="3874">K197/$K$3-1</f>
        <v>0.11789232498590518</v>
      </c>
      <c r="P197" s="34">
        <f t="shared" ref="P197" si="3875">L197/$L$3-1</f>
        <v>0.1851531462627154</v>
      </c>
      <c r="Q197" s="4">
        <v>20563.18</v>
      </c>
      <c r="R197">
        <f t="shared" ref="R197" si="3876">Q197+C197</f>
        <v>20577.98</v>
      </c>
      <c r="S197" s="25">
        <f t="shared" ref="S197" si="3877">R197/R196-1</f>
        <v>7.2994773080827802E-3</v>
      </c>
      <c r="T197" s="26">
        <f t="shared" si="3823"/>
        <v>1.9949349978405362E-3</v>
      </c>
      <c r="U197" s="26">
        <f t="shared" ref="U197" si="3878">R197/$R$3-1</f>
        <v>0.18544672339856816</v>
      </c>
      <c r="V197" s="2">
        <f t="shared" ref="V197" si="3879">AG197-AC197</f>
        <v>1.068960695674892E-2</v>
      </c>
      <c r="W197" s="2">
        <f t="shared" ref="W197" si="3880">U197-AD197</f>
        <v>5.0649396308984684E-2</v>
      </c>
      <c r="X197" s="14">
        <f t="shared" ref="X197" si="3881">MIN(0,(AB197/AB$3-1))</f>
        <v>0</v>
      </c>
      <c r="Y197" s="14">
        <f t="shared" ref="Y197" si="3882">MIN(0,(L197/L$3-1))</f>
        <v>0</v>
      </c>
      <c r="Z197" s="45">
        <v>6305.49</v>
      </c>
      <c r="AA197" s="2">
        <f t="shared" ref="AA197" si="3883">Z197/Z196-1</f>
        <v>6.4275476359967332E-3</v>
      </c>
      <c r="AB197" s="9">
        <f t="shared" ref="AB197" si="3884">AB196*(1+AA197)</f>
        <v>113.47973270895835</v>
      </c>
      <c r="AC197" s="50">
        <f t="shared" si="3831"/>
        <v>-8.813875841774732E-3</v>
      </c>
      <c r="AD197" s="37">
        <f t="shared" ref="AD197" si="3885">AB197/$AB$3-1</f>
        <v>0.13479732708958347</v>
      </c>
      <c r="AE197" s="14">
        <f t="shared" ref="AE197" si="3886">J197-($AE$1/252)</f>
        <v>7.2597947684002401E-3</v>
      </c>
      <c r="AF197">
        <f t="shared" ref="AF197" si="3887">AF196*(1+AE197)</f>
        <v>117.61185595643389</v>
      </c>
      <c r="AG197" s="14">
        <f t="shared" si="3835"/>
        <v>1.8757311149741884E-3</v>
      </c>
      <c r="AH197" s="14">
        <f t="shared" ref="AH197" si="3888">AF197/$AF$3-1</f>
        <v>0.17611855956433886</v>
      </c>
      <c r="AI197" s="14">
        <f t="shared" ref="AI197" si="3889">AH197-AD197</f>
        <v>4.1321232474755387E-2</v>
      </c>
      <c r="AJ197" s="27">
        <v>32.796900000000001</v>
      </c>
      <c r="AK197" s="2">
        <f t="shared" ref="AK197" si="3890">AJ197/AJ196-1</f>
        <v>6.9356175739154757E-3</v>
      </c>
      <c r="AL197" s="9">
        <f t="shared" ref="AL197" si="3891">AL196*(1+AK197)</f>
        <v>108.54437501654789</v>
      </c>
      <c r="AM197" s="2">
        <f t="shared" si="3840"/>
        <v>-7.5139505888904834E-3</v>
      </c>
      <c r="AN197" s="2">
        <f t="shared" ref="AN197" si="3892">AL197/$AL$27-1</f>
        <v>8.5443750165478782E-2</v>
      </c>
      <c r="AO197" s="1">
        <f>MIN(0,(AF197/MAX($AF$3:AF196)-1))</f>
        <v>-4.6201696221173094E-3</v>
      </c>
      <c r="AP197" s="1">
        <f>MIN(0,(AB197/MAX($AB$3:AB196)-1))</f>
        <v>-1.2570156097316487E-2</v>
      </c>
    </row>
    <row r="198" spans="1:42" x14ac:dyDescent="0.25">
      <c r="A198" s="13">
        <v>43804</v>
      </c>
      <c r="B198">
        <v>20583.509999999998</v>
      </c>
      <c r="C198">
        <v>14.8</v>
      </c>
      <c r="D198">
        <f t="shared" ref="D198:D209" si="3893">B198+C198</f>
        <v>20598.309999999998</v>
      </c>
      <c r="E198" s="14">
        <f t="shared" ref="E198:E209" si="3894">B198/D198</f>
        <v>0.99928149445270031</v>
      </c>
      <c r="F198" s="14">
        <f t="shared" ref="F198:F209" si="3895">C198/D198</f>
        <v>7.1850554729975427E-4</v>
      </c>
      <c r="G198" s="1">
        <f t="shared" ref="G198" si="3896">SUM(E198:F198)</f>
        <v>1</v>
      </c>
      <c r="H198" s="15">
        <v>3117.43</v>
      </c>
      <c r="I198" s="2">
        <f t="shared" ref="I198" si="3897">H198/H197-1</f>
        <v>1.500276282141666E-3</v>
      </c>
      <c r="J198" s="2">
        <f t="shared" ref="J198" si="3898">D198/D197-1</f>
        <v>9.8794925449419146E-4</v>
      </c>
      <c r="K198" s="9">
        <f t="shared" ref="K198" si="3899">K197*(1+I198)</f>
        <v>111.95694723270698</v>
      </c>
      <c r="L198" s="9">
        <f t="shared" ref="L198" si="3900">L197*(1+J198)</f>
        <v>118.63240174300272</v>
      </c>
      <c r="M198" s="50">
        <f t="shared" si="3817"/>
        <v>-7.4976599659979382E-3</v>
      </c>
      <c r="N198" s="50">
        <f t="shared" si="3818"/>
        <v>2.9848551468785178E-3</v>
      </c>
      <c r="O198" s="22">
        <f t="shared" ref="O198" si="3901">K198/$K$3-1</f>
        <v>0.11956947232706971</v>
      </c>
      <c r="P198" s="34">
        <f t="shared" ref="P198" si="3902">L198/$L$3-1</f>
        <v>0.18632401743002713</v>
      </c>
      <c r="Q198" s="4">
        <v>20583.509999999998</v>
      </c>
      <c r="R198">
        <f t="shared" ref="R198" si="3903">Q198+C198</f>
        <v>20598.309999999998</v>
      </c>
      <c r="S198" s="25">
        <f t="shared" ref="S198" si="3904">R198/R197-1</f>
        <v>9.8794925449419146E-4</v>
      </c>
      <c r="T198" s="26">
        <f t="shared" si="3823"/>
        <v>2.9848551468787399E-3</v>
      </c>
      <c r="U198" s="26">
        <f t="shared" ref="U198" si="3905">R198/$R$3-1</f>
        <v>0.18661788460519246</v>
      </c>
      <c r="V198" s="2">
        <f t="shared" ref="V198" si="3906">AG198-AC198</f>
        <v>9.8790779146508134E-3</v>
      </c>
      <c r="W198" s="2">
        <f t="shared" ref="W198" si="3907">U198-AD198</f>
        <v>4.9804896549783484E-2</v>
      </c>
      <c r="X198" s="14">
        <f t="shared" ref="X198" si="3908">MIN(0,(AB198/AB$3-1))</f>
        <v>0</v>
      </c>
      <c r="Y198" s="14">
        <f t="shared" ref="Y198" si="3909">MIN(0,(L198/L$3-1))</f>
        <v>0</v>
      </c>
      <c r="Z198" s="45">
        <v>6316.69</v>
      </c>
      <c r="AA198" s="2">
        <f t="shared" ref="AA198" si="3910">Z198/Z197-1</f>
        <v>1.776229920275707E-3</v>
      </c>
      <c r="AB198" s="9">
        <f t="shared" ref="AB198" si="3911">AB197*(1+AA198)</f>
        <v>113.68129880554089</v>
      </c>
      <c r="AC198" s="50">
        <f t="shared" si="3831"/>
        <v>-7.0533013914827469E-3</v>
      </c>
      <c r="AD198" s="37">
        <f t="shared" ref="AD198" si="3912">AB198/$AB$3-1</f>
        <v>0.13681298805540898</v>
      </c>
      <c r="AE198" s="14">
        <f t="shared" ref="AE198" si="3913">J198-($AE$1/252)</f>
        <v>9.4826671481165184E-4</v>
      </c>
      <c r="AF198">
        <f t="shared" ref="AF198" si="3914">AF197*(1+AE198)</f>
        <v>117.7233833647046</v>
      </c>
      <c r="AG198" s="14">
        <f t="shared" si="3835"/>
        <v>2.8257765231680665E-3</v>
      </c>
      <c r="AH198" s="14">
        <f t="shared" ref="AH198" si="3915">AF198/$AF$3-1</f>
        <v>0.17723383364704604</v>
      </c>
      <c r="AI198" s="14">
        <f t="shared" ref="AI198" si="3916">AH198-AD198</f>
        <v>4.0420845591637056E-2</v>
      </c>
      <c r="AJ198" s="27">
        <v>32.866799999999998</v>
      </c>
      <c r="AK198" s="2">
        <f t="shared" ref="AK198" si="3917">AJ198/AJ197-1</f>
        <v>2.1312989947219751E-3</v>
      </c>
      <c r="AL198" s="9">
        <f t="shared" ref="AL198" si="3918">AL197*(1+AK198)</f>
        <v>108.77571553390338</v>
      </c>
      <c r="AM198" s="2">
        <f t="shared" si="3840"/>
        <v>-5.3986660695050093E-3</v>
      </c>
      <c r="AN198" s="2">
        <f t="shared" ref="AN198" si="3919">AL198/$AL$27-1</f>
        <v>8.7757155339033721E-2</v>
      </c>
      <c r="AO198" s="1">
        <f>MIN(0,(AF198/MAX($AF$3:AF197)-1))</f>
        <v>-3.6762840603750124E-3</v>
      </c>
      <c r="AP198" s="1">
        <f>MIN(0,(AB198/MAX($AB$3:AB197)-1))</f>
        <v>-1.0816253664403419E-2</v>
      </c>
    </row>
    <row r="199" spans="1:42" x14ac:dyDescent="0.25">
      <c r="A199" s="13">
        <v>43805</v>
      </c>
      <c r="B199">
        <v>20598.689999999999</v>
      </c>
      <c r="C199">
        <v>14.8</v>
      </c>
      <c r="D199">
        <f t="shared" si="3893"/>
        <v>20613.489999999998</v>
      </c>
      <c r="E199" s="14">
        <f t="shared" si="3894"/>
        <v>0.99928202356806151</v>
      </c>
      <c r="F199" s="14">
        <f t="shared" si="3895"/>
        <v>7.1797643193850249E-4</v>
      </c>
      <c r="G199" s="1">
        <f t="shared" ref="G199:G200" si="3920">SUM(E199:F199)</f>
        <v>1</v>
      </c>
      <c r="H199" s="15">
        <v>3145.91</v>
      </c>
      <c r="I199" s="2">
        <f t="shared" ref="I199" si="3921">H199/H198-1</f>
        <v>9.1357303933048417E-3</v>
      </c>
      <c r="J199" s="2">
        <f t="shared" ref="J199" si="3922">D199/D198-1</f>
        <v>7.369536627033213E-4</v>
      </c>
      <c r="K199" s="9">
        <f t="shared" ref="K199" si="3923">K198*(1+I199)</f>
        <v>112.97975571828245</v>
      </c>
      <c r="L199" s="9">
        <f t="shared" ref="L199" si="3924">L198*(1+J199)</f>
        <v>118.71982832598252</v>
      </c>
      <c r="M199" s="50">
        <f t="shared" si="3817"/>
        <v>1.5695738272769599E-3</v>
      </c>
      <c r="N199" s="50">
        <f t="shared" si="3818"/>
        <v>3.7240085095149311E-3</v>
      </c>
      <c r="O199" s="22">
        <f t="shared" ref="O199" si="3925">K199/$K$3-1</f>
        <v>0.12979755718282449</v>
      </c>
      <c r="P199" s="34">
        <f t="shared" ref="P199" si="3926">L199/$L$3-1</f>
        <v>0.18719828325982513</v>
      </c>
      <c r="Q199" s="4">
        <v>20598.690000000002</v>
      </c>
      <c r="R199">
        <f t="shared" ref="R199" si="3927">Q199+C199</f>
        <v>20613.490000000002</v>
      </c>
      <c r="S199" s="25">
        <f t="shared" ref="S199" si="3928">R199/R198-1</f>
        <v>7.3695366270354334E-4</v>
      </c>
      <c r="T199" s="26">
        <f t="shared" si="3823"/>
        <v>3.7240085095153752E-3</v>
      </c>
      <c r="U199" s="26">
        <f t="shared" ref="U199" si="3929">R199/$R$3-1</f>
        <v>0.18749236700148164</v>
      </c>
      <c r="V199" s="2">
        <f t="shared" ref="V199" si="3930">AG199-AC199</f>
        <v>1.4594868824124863E-3</v>
      </c>
      <c r="W199" s="2">
        <f t="shared" ref="W199" si="3931">U199-AD199</f>
        <v>4.0239334961470918E-2</v>
      </c>
      <c r="X199" s="14">
        <f t="shared" ref="X199" si="3932">MIN(0,(AB199/AB$3-1))</f>
        <v>0</v>
      </c>
      <c r="Y199" s="14">
        <f t="shared" ref="Y199" si="3933">MIN(0,(L199/L$3-1))</f>
        <v>0</v>
      </c>
      <c r="Z199" s="45">
        <v>6374.7</v>
      </c>
      <c r="AA199" s="2">
        <f t="shared" ref="AA199" si="3934">Z199/Z198-1</f>
        <v>9.183607237334801E-3</v>
      </c>
      <c r="AB199" s="9">
        <f t="shared" ref="AB199" si="3935">AB198*(1+AA199)</f>
        <v>114.72530320400108</v>
      </c>
      <c r="AC199" s="50">
        <f t="shared" si="3831"/>
        <v>2.0655310961461559E-3</v>
      </c>
      <c r="AD199" s="37">
        <f t="shared" ref="AD199" si="3936">AB199/$AB$3-1</f>
        <v>0.14725303204001072</v>
      </c>
      <c r="AE199" s="14">
        <f t="shared" ref="AE199" si="3937">J199-($AE$1/252)</f>
        <v>6.9727112302078167E-4</v>
      </c>
      <c r="AF199">
        <f t="shared" ref="AF199" si="3938">AF198*(1+AE199)</f>
        <v>117.80546848042913</v>
      </c>
      <c r="AG199" s="14">
        <f t="shared" si="3835"/>
        <v>3.5250179785586422E-3</v>
      </c>
      <c r="AH199" s="14">
        <f t="shared" ref="AH199" si="3939">AF199/$AF$3-1</f>
        <v>0.17805468480429121</v>
      </c>
      <c r="AI199" s="14">
        <f t="shared" ref="AI199" si="3940">AH199-AD199</f>
        <v>3.0801652764280485E-2</v>
      </c>
      <c r="AJ199" s="27">
        <v>33.113999999999997</v>
      </c>
      <c r="AK199" s="2">
        <f t="shared" ref="AK199" si="3941">AJ199/AJ198-1</f>
        <v>7.5212676622000707E-3</v>
      </c>
      <c r="AL199" s="9">
        <f t="shared" ref="AL199" si="3942">AL198*(1+AK199)</f>
        <v>109.59384680558121</v>
      </c>
      <c r="AM199" s="2">
        <f t="shared" si="3840"/>
        <v>2.0819967801675165E-3</v>
      </c>
      <c r="AN199" s="2">
        <f t="shared" ref="AN199" si="3943">AL199/$AL$27-1</f>
        <v>9.5938468055812187E-2</v>
      </c>
      <c r="AO199" s="1">
        <f>MIN(0,(AF199/MAX($AF$3:AF198)-1))</f>
        <v>-2.9815763040694776E-3</v>
      </c>
      <c r="AP199" s="1">
        <f>MIN(0,(AB199/MAX($AB$3:AB198)-1))</f>
        <v>-1.7319786525018532E-3</v>
      </c>
    </row>
    <row r="200" spans="1:42" x14ac:dyDescent="0.25">
      <c r="A200" s="13">
        <v>43808</v>
      </c>
      <c r="B200">
        <v>20576.32</v>
      </c>
      <c r="C200">
        <v>14.8</v>
      </c>
      <c r="D200">
        <f t="shared" si="3893"/>
        <v>20591.12</v>
      </c>
      <c r="E200" s="14">
        <f t="shared" si="3894"/>
        <v>0.99928124356518733</v>
      </c>
      <c r="F200" s="14">
        <f t="shared" si="3895"/>
        <v>7.1875643481267661E-4</v>
      </c>
      <c r="G200" s="1">
        <f t="shared" si="3920"/>
        <v>1</v>
      </c>
      <c r="H200" s="15">
        <v>3135.96</v>
      </c>
      <c r="I200" s="2">
        <f t="shared" ref="I200" si="3944">H200/H199-1</f>
        <v>-3.1628368262283102E-3</v>
      </c>
      <c r="J200" s="2">
        <f t="shared" ref="J200" si="3945">D200/D199-1</f>
        <v>-1.0852116744908269E-3</v>
      </c>
      <c r="K200" s="9">
        <f t="shared" ref="K200" si="3946">K199*(1+I200)</f>
        <v>112.62241918627839</v>
      </c>
      <c r="L200" s="9">
        <f t="shared" ref="L200" si="3947">L199*(1+J200)</f>
        <v>118.59099218228961</v>
      </c>
      <c r="M200" s="50">
        <f t="shared" si="3817"/>
        <v>-1.5982273048537055E-3</v>
      </c>
      <c r="N200" s="50">
        <f t="shared" si="3818"/>
        <v>2.6347554975136855E-3</v>
      </c>
      <c r="O200" s="22">
        <f t="shared" ref="O200" si="3948">K200/$K$3-1</f>
        <v>0.126224191862784</v>
      </c>
      <c r="P200" s="34">
        <f t="shared" ref="P200" si="3949">L200/$L$3-1</f>
        <v>0.18590992182289612</v>
      </c>
      <c r="Q200" s="4">
        <v>20576.320000000003</v>
      </c>
      <c r="R200">
        <f t="shared" ref="R200" si="3950">Q200+C200</f>
        <v>20591.120000000003</v>
      </c>
      <c r="S200" s="25">
        <f t="shared" ref="S200" si="3951">R200/R199-1</f>
        <v>-1.0852116744908269E-3</v>
      </c>
      <c r="T200" s="26">
        <f t="shared" si="3823"/>
        <v>2.6347554975141296E-3</v>
      </c>
      <c r="U200" s="26">
        <f t="shared" ref="U200" si="3952">R200/$R$3-1</f>
        <v>0.18620368642144314</v>
      </c>
      <c r="V200" s="2">
        <f t="shared" ref="V200" si="3953">AG200-AC200</f>
        <v>3.4163485083416045E-3</v>
      </c>
      <c r="W200" s="2">
        <f t="shared" ref="W200" si="3954">U200-AD200</f>
        <v>4.2483460163499798E-2</v>
      </c>
      <c r="X200" s="14">
        <f t="shared" ref="X200" si="3955">MIN(0,(AB200/AB$3-1))</f>
        <v>0</v>
      </c>
      <c r="Y200" s="14">
        <f t="shared" ref="Y200" si="3956">MIN(0,(L200/L$3-1))</f>
        <v>0</v>
      </c>
      <c r="Z200" s="45">
        <v>6355.07</v>
      </c>
      <c r="AA200" s="2">
        <f t="shared" ref="AA200" si="3957">Z200/Z199-1</f>
        <v>-3.0793605973614691E-3</v>
      </c>
      <c r="AB200" s="9">
        <f t="shared" ref="AB200" si="3958">AB199*(1+AA200)</f>
        <v>114.37202262579433</v>
      </c>
      <c r="AC200" s="50">
        <f t="shared" si="3831"/>
        <v>-1.0201900162853939E-3</v>
      </c>
      <c r="AD200" s="37">
        <f t="shared" ref="AD200" si="3959">AB200/$AB$3-1</f>
        <v>0.14372022625794334</v>
      </c>
      <c r="AE200" s="14">
        <f t="shared" ref="AE200" si="3960">J200-($AE$1/252)</f>
        <v>-1.1248942141733665E-3</v>
      </c>
      <c r="AF200">
        <f t="shared" ref="AF200" si="3961">AF199*(1+AE200)</f>
        <v>117.6729497905375</v>
      </c>
      <c r="AG200" s="14">
        <f t="shared" si="3835"/>
        <v>2.3961584920562107E-3</v>
      </c>
      <c r="AH200" s="14">
        <f t="shared" ref="AH200" si="3962">AF200/$AF$3-1</f>
        <v>0.17672949790537507</v>
      </c>
      <c r="AI200" s="14">
        <f t="shared" ref="AI200" si="3963">AH200-AD200</f>
        <v>3.3009271647431726E-2</v>
      </c>
      <c r="AJ200" s="27">
        <v>33.0075</v>
      </c>
      <c r="AK200" s="2">
        <f t="shared" ref="AK200" si="3964">AJ200/AJ199-1</f>
        <v>-3.2161623482513946E-3</v>
      </c>
      <c r="AL200" s="9">
        <f t="shared" ref="AL200" si="3965">AL199*(1+AK200)</f>
        <v>109.24137520188506</v>
      </c>
      <c r="AM200" s="2">
        <f t="shared" si="3840"/>
        <v>-1.140861607737409E-3</v>
      </c>
      <c r="AN200" s="2">
        <f t="shared" ref="AN200" si="3966">AL200/$AL$27-1</f>
        <v>9.2413752018850603E-2</v>
      </c>
      <c r="AO200" s="1">
        <f>MIN(0,(AF200/MAX($AF$3:AF199)-1))</f>
        <v>-4.1031165603093722E-3</v>
      </c>
      <c r="AP200" s="1">
        <f>MIN(0,(AB200/MAX($AB$3:AB199)-1))</f>
        <v>-4.8060058630453595E-3</v>
      </c>
    </row>
    <row r="201" spans="1:42" x14ac:dyDescent="0.25">
      <c r="A201" s="13">
        <v>43809</v>
      </c>
      <c r="B201">
        <v>20514.12</v>
      </c>
      <c r="C201">
        <v>14.8</v>
      </c>
      <c r="D201">
        <f t="shared" si="3893"/>
        <v>20528.919999999998</v>
      </c>
      <c r="E201" s="14">
        <f t="shared" si="3894"/>
        <v>0.99927906582518711</v>
      </c>
      <c r="F201" s="14">
        <f t="shared" si="3895"/>
        <v>7.2093417481289821E-4</v>
      </c>
      <c r="G201" s="1">
        <f t="shared" ref="G201" si="3967">SUM(E201:F201)</f>
        <v>1</v>
      </c>
      <c r="H201" s="15">
        <v>3132.52</v>
      </c>
      <c r="I201" s="2">
        <f t="shared" ref="I201" si="3968">H201/H200-1</f>
        <v>-1.0969527672547441E-3</v>
      </c>
      <c r="J201" s="2">
        <f t="shared" ref="J201" si="3969">D201/D200-1</f>
        <v>-3.020719611172229E-3</v>
      </c>
      <c r="K201" s="9">
        <f t="shared" ref="K201" si="3970">K200*(1+I201)</f>
        <v>112.49887771189708</v>
      </c>
      <c r="L201" s="9">
        <f t="shared" ref="L201" si="3971">L200*(1+J201)</f>
        <v>118.23276204649619</v>
      </c>
      <c r="M201" s="50">
        <f t="shared" ref="M201" si="3972">K201/$K$194-1</f>
        <v>-2.6934268922437221E-3</v>
      </c>
      <c r="N201" s="50">
        <f t="shared" ref="N201" si="3973">L201/$L$194-1</f>
        <v>-3.9392297126061848E-4</v>
      </c>
      <c r="O201" s="22">
        <f t="shared" ref="O201" si="3974">K201/$K$3-1</f>
        <v>0.12498877711897083</v>
      </c>
      <c r="P201" s="34">
        <f t="shared" ref="P201" si="3975">L201/$L$3-1</f>
        <v>0.18232762046496198</v>
      </c>
      <c r="Q201" s="4">
        <v>20514.120000000003</v>
      </c>
      <c r="R201">
        <f t="shared" ref="R201" si="3976">Q201+C201</f>
        <v>20528.920000000002</v>
      </c>
      <c r="S201" s="25">
        <f t="shared" ref="S201" si="3977">R201/R200-1</f>
        <v>-3.020719611172229E-3</v>
      </c>
      <c r="T201" s="26">
        <f t="shared" ref="T201" si="3978">R201/$R$194-1</f>
        <v>-3.9392297126006337E-4</v>
      </c>
      <c r="U201" s="26">
        <f t="shared" ref="U201" si="3979">R201/$R$3-1</f>
        <v>0.18262049768302502</v>
      </c>
      <c r="V201" s="2">
        <f t="shared" ref="V201" si="3980">AG201-AC201</f>
        <v>1.4112455849529804E-3</v>
      </c>
      <c r="W201" s="2">
        <f t="shared" ref="W201" si="3981">U201-AD201</f>
        <v>4.0116866793740602E-2</v>
      </c>
      <c r="X201" s="14">
        <f t="shared" ref="X201" si="3982">MIN(0,(AB201/AB$3-1))</f>
        <v>0</v>
      </c>
      <c r="Y201" s="14">
        <f t="shared" ref="Y201" si="3983">MIN(0,(L201/L$3-1))</f>
        <v>0</v>
      </c>
      <c r="Z201" s="45">
        <v>6348.31</v>
      </c>
      <c r="AA201" s="2">
        <f t="shared" ref="AA201" si="3984">Z201/Z200-1</f>
        <v>-1.0637176301754314E-3</v>
      </c>
      <c r="AB201" s="9">
        <f t="shared" ref="AB201" si="3985">AB200*(1+AA201)</f>
        <v>114.25036308892845</v>
      </c>
      <c r="AC201" s="50">
        <f t="shared" ref="AC201" si="3986">AB201/$AB$194-1</f>
        <v>-2.0828224523543604E-3</v>
      </c>
      <c r="AD201" s="37">
        <f t="shared" ref="AD201" si="3987">AB201/$AB$3-1</f>
        <v>0.14250363088928442</v>
      </c>
      <c r="AE201" s="14">
        <f t="shared" ref="AE201" si="3988">J201-($AE$1/252)</f>
        <v>-3.0604021508547686E-3</v>
      </c>
      <c r="AF201">
        <f t="shared" ref="AF201" si="3989">AF200*(1+AE201)</f>
        <v>117.31282324190111</v>
      </c>
      <c r="AG201" s="14">
        <f t="shared" ref="AG201" si="3990">AF201/$AF$194-1</f>
        <v>-6.7157686740138001E-4</v>
      </c>
      <c r="AH201" s="14">
        <f t="shared" ref="AH201" si="3991">AF201/$AF$3-1</f>
        <v>0.1731282324190111</v>
      </c>
      <c r="AI201" s="14">
        <f t="shared" ref="AI201" si="3992">AH201-AD201</f>
        <v>3.062460152972668E-2</v>
      </c>
      <c r="AJ201" s="27">
        <v>32.927799999999998</v>
      </c>
      <c r="AK201" s="2">
        <f t="shared" ref="AK201" si="3993">AJ201/AJ200-1</f>
        <v>-2.414602741801164E-3</v>
      </c>
      <c r="AL201" s="9">
        <f t="shared" ref="AL201" si="3994">AL200*(1+AK201)</f>
        <v>108.97760067780446</v>
      </c>
      <c r="AM201" s="2">
        <f t="shared" ref="AM201" si="3995">AL201/$AL$194-1</f>
        <v>-3.5527096219725163E-3</v>
      </c>
      <c r="AN201" s="2">
        <f t="shared" ref="AN201" si="3996">AL201/$AL$27-1</f>
        <v>8.9776006778044648E-2</v>
      </c>
      <c r="AO201" s="1">
        <f>MIN(0,(AF201/MAX($AF$3:AF200)-1))</f>
        <v>-7.1509615244177427E-3</v>
      </c>
      <c r="AP201" s="1">
        <f>MIN(0,(AB201/MAX($AB$3:AB200)-1))</f>
        <v>-5.8646112600534428E-3</v>
      </c>
    </row>
    <row r="202" spans="1:42" x14ac:dyDescent="0.25">
      <c r="A202" s="13">
        <v>43810</v>
      </c>
      <c r="B202">
        <v>20465.28</v>
      </c>
      <c r="C202">
        <v>14.8</v>
      </c>
      <c r="D202">
        <f t="shared" si="3893"/>
        <v>20480.079999999998</v>
      </c>
      <c r="E202" s="14">
        <f t="shared" si="3894"/>
        <v>0.99927734657286493</v>
      </c>
      <c r="F202" s="14">
        <f t="shared" si="3895"/>
        <v>7.2265342713505039E-4</v>
      </c>
      <c r="G202" s="1">
        <f t="shared" ref="G202" si="3997">SUM(E202:F202)</f>
        <v>1</v>
      </c>
      <c r="H202" s="15">
        <v>3141.63</v>
      </c>
      <c r="I202" s="2">
        <f t="shared" ref="I202" si="3998">H202/H201-1</f>
        <v>2.9082017034209873E-3</v>
      </c>
      <c r="J202" s="2">
        <f t="shared" ref="J202" si="3999">D202/D201-1</f>
        <v>-2.3790827768825906E-3</v>
      </c>
      <c r="K202" s="9">
        <f t="shared" ref="K202" si="4000">K201*(1+I202)</f>
        <v>112.82604713969177</v>
      </c>
      <c r="L202" s="9">
        <f t="shared" ref="L202" si="4001">L201*(1+J202)</f>
        <v>117.95147651864812</v>
      </c>
      <c r="M202" s="50">
        <f t="shared" ref="M202" si="4002">K202/$K$194-1</f>
        <v>2.0694178250124651E-4</v>
      </c>
      <c r="N202" s="50">
        <f t="shared" ref="N202" si="4003">L202/$L$194-1</f>
        <v>-2.7720685727867789E-3</v>
      </c>
      <c r="O202" s="22">
        <f t="shared" ref="O202" si="4004">K202/$K$3-1</f>
        <v>0.12826047139691776</v>
      </c>
      <c r="P202" s="34">
        <f t="shared" ref="P202" si="4005">L202/$L$3-1</f>
        <v>0.17951476518648124</v>
      </c>
      <c r="Q202" s="4">
        <v>20465.28</v>
      </c>
      <c r="R202">
        <f t="shared" ref="R202" si="4006">Q202+C202</f>
        <v>20480.079999999998</v>
      </c>
      <c r="S202" s="25">
        <f t="shared" ref="S202" si="4007">R202/R201-1</f>
        <v>-2.3790827768827016E-3</v>
      </c>
      <c r="T202" s="26">
        <f t="shared" ref="T202" si="4008">R202/$R$194-1</f>
        <v>-2.7720685727864458E-3</v>
      </c>
      <c r="U202" s="26">
        <f t="shared" ref="U202" si="4009">R202/$R$3-1</f>
        <v>0.17980694562539878</v>
      </c>
      <c r="V202" s="2">
        <f t="shared" ref="V202" si="4010">AG202-AC202</f>
        <v>-3.9187028951269687E-3</v>
      </c>
      <c r="W202" s="2">
        <f t="shared" ref="W202" si="4011">U202-AD202</f>
        <v>3.3968475656047659E-2</v>
      </c>
      <c r="X202" s="14">
        <f t="shared" ref="X202" si="4012">MIN(0,(AB202/AB$3-1))</f>
        <v>0</v>
      </c>
      <c r="Y202" s="14">
        <f t="shared" ref="Y202" si="4013">MIN(0,(L202/L$3-1))</f>
        <v>0</v>
      </c>
      <c r="Z202" s="45">
        <v>6366.84</v>
      </c>
      <c r="AA202" s="2">
        <f t="shared" ref="AA202" si="4014">Z202/Z201-1</f>
        <v>2.9188870738825479E-3</v>
      </c>
      <c r="AB202" s="9">
        <f t="shared" ref="AB202" si="4015">AB201*(1+AA202)</f>
        <v>114.58384699693511</v>
      </c>
      <c r="AC202" s="50">
        <f t="shared" ref="AC202" si="4016">AB202/$AB$194-1</f>
        <v>8.2998509799470099E-4</v>
      </c>
      <c r="AD202" s="37">
        <f t="shared" ref="AD202" si="4017">AB202/$AB$3-1</f>
        <v>0.14583846996935113</v>
      </c>
      <c r="AE202" s="14">
        <f t="shared" ref="AE202" si="4018">J202-($AE$1/252)</f>
        <v>-2.4187653165651303E-3</v>
      </c>
      <c r="AF202">
        <f t="shared" ref="AF202" si="4019">AF201*(1+AE202)</f>
        <v>117.02907105385526</v>
      </c>
      <c r="AG202" s="14">
        <f t="shared" ref="AG202" si="4020">AF202/$AF$194-1</f>
        <v>-3.0887177971322677E-3</v>
      </c>
      <c r="AH202" s="14">
        <f t="shared" ref="AH202" si="4021">AF202/$AF$3-1</f>
        <v>0.17029071053855271</v>
      </c>
      <c r="AI202" s="14">
        <f t="shared" ref="AI202" si="4022">AH202-AD202</f>
        <v>2.4452240569201589E-2</v>
      </c>
      <c r="AJ202" s="27">
        <v>33.046199999999999</v>
      </c>
      <c r="AK202" s="2">
        <f t="shared" ref="AK202" si="4023">AJ202/AJ201-1</f>
        <v>3.5957458439372925E-3</v>
      </c>
      <c r="AL202" s="9">
        <f t="shared" ref="AL202" si="4024">AL201*(1+AK202)</f>
        <v>109.36945643252393</v>
      </c>
      <c r="AM202" s="2">
        <f t="shared" ref="AM202" si="4025">AL202/$AL$194-1</f>
        <v>3.0261581106749702E-5</v>
      </c>
      <c r="AN202" s="2">
        <f t="shared" ref="AN202" si="4026">AL202/$AL$27-1</f>
        <v>9.3694564325239371E-2</v>
      </c>
      <c r="AO202" s="1">
        <f>MIN(0,(AF202/MAX($AF$3:AF201)-1))</f>
        <v>-9.5524303432675817E-3</v>
      </c>
      <c r="AP202" s="1">
        <f>MIN(0,(AB202/MAX($AB$3:AB201)-1))</f>
        <v>-2.962842324171322E-3</v>
      </c>
    </row>
    <row r="203" spans="1:42" x14ac:dyDescent="0.25">
      <c r="A203" s="13">
        <v>43811</v>
      </c>
      <c r="B203">
        <v>20354.87</v>
      </c>
      <c r="C203">
        <v>14.8</v>
      </c>
      <c r="D203">
        <f t="shared" si="3893"/>
        <v>20369.669999999998</v>
      </c>
      <c r="E203" s="14">
        <f t="shared" si="3894"/>
        <v>0.99927342956464194</v>
      </c>
      <c r="F203" s="14">
        <f t="shared" si="3895"/>
        <v>7.2657043535805945E-4</v>
      </c>
      <c r="G203" s="1">
        <f t="shared" ref="G203:G204" si="4027">SUM(E203:F203)</f>
        <v>1</v>
      </c>
      <c r="H203" s="15">
        <v>3168.57</v>
      </c>
      <c r="I203" s="2">
        <f t="shared" ref="I203" si="4028">H203/H202-1</f>
        <v>8.5751663945150547E-3</v>
      </c>
      <c r="J203" s="2">
        <f t="shared" ref="J203:J208" si="4029">D203/D202-1</f>
        <v>-5.3910922222959456E-3</v>
      </c>
      <c r="K203" s="9">
        <f t="shared" ref="K203" si="4030">K202*(1+I203)</f>
        <v>113.79354926755002</v>
      </c>
      <c r="L203" s="9">
        <f t="shared" ref="L203" si="4031">L202*(1+J203)</f>
        <v>117.31558923098011</v>
      </c>
      <c r="M203" s="50">
        <f t="shared" ref="M203" si="4032">K203/$K$194-1</f>
        <v>8.7838827372350714E-3</v>
      </c>
      <c r="N203" s="50">
        <f t="shared" ref="N203" si="4033">L203/$L$194-1</f>
        <v>-8.148216317760304E-3</v>
      </c>
      <c r="O203" s="22">
        <f t="shared" ref="O203" si="4034">K203/$K$3-1</f>
        <v>0.13793549267550009</v>
      </c>
      <c r="P203" s="34">
        <f t="shared" ref="P203" si="4035">L203/$L$3-1</f>
        <v>0.17315589230980111</v>
      </c>
      <c r="Q203" s="4">
        <v>20354.870000000003</v>
      </c>
      <c r="R203">
        <f t="shared" ref="R203" si="4036">Q203+C203</f>
        <v>20369.670000000002</v>
      </c>
      <c r="S203" s="25">
        <f t="shared" ref="S203" si="4037">R203/R202-1</f>
        <v>-5.3910922222958346E-3</v>
      </c>
      <c r="T203" s="26">
        <f t="shared" ref="T203" si="4038">R203/$R$194-1</f>
        <v>-8.1482163177598599E-3</v>
      </c>
      <c r="U203" s="26">
        <f t="shared" ref="U203" si="4039">R203/$R$3-1</f>
        <v>0.17344649757702713</v>
      </c>
      <c r="V203" s="2">
        <f t="shared" ref="V203" si="4040">AG203-AC203</f>
        <v>-1.8058550645706051E-2</v>
      </c>
      <c r="W203" s="2">
        <f t="shared" ref="W203" si="4041">U203-AD203</f>
        <v>1.761790794580298E-2</v>
      </c>
      <c r="X203" s="14">
        <f t="shared" ref="X203" si="4042">MIN(0,(AB203/AB$3-1))</f>
        <v>0</v>
      </c>
      <c r="Y203" s="14">
        <f t="shared" ref="Y203" si="4043">MIN(0,(L203/L$3-1))</f>
        <v>0</v>
      </c>
      <c r="Z203" s="45">
        <v>6422.35</v>
      </c>
      <c r="AA203" s="2">
        <f t="shared" ref="AA203" si="4044">Z203/Z202-1</f>
        <v>8.718610802219029E-3</v>
      </c>
      <c r="AB203" s="9">
        <f t="shared" ref="AB203" si="4045">AB202*(1+AA203)</f>
        <v>115.5828589631224</v>
      </c>
      <c r="AC203" s="50">
        <f t="shared" ref="AC203" si="4046">AB203/$AB$194-1</f>
        <v>9.5558322172548671E-3</v>
      </c>
      <c r="AD203" s="37">
        <f t="shared" ref="AD203" si="4047">AB203/$AB$3-1</f>
        <v>0.15582858963122415</v>
      </c>
      <c r="AE203" s="14">
        <f t="shared" ref="AE203" si="4048">J203-($AE$1/252)</f>
        <v>-5.4307747619784857E-3</v>
      </c>
      <c r="AF203">
        <f t="shared" ref="AF203" si="4049">AF202*(1+AE203)</f>
        <v>116.3935125283582</v>
      </c>
      <c r="AG203" s="14">
        <f t="shared" ref="AG203" si="4050">AF203/$AF$194-1</f>
        <v>-8.5027184284511836E-3</v>
      </c>
      <c r="AH203" s="14">
        <f t="shared" ref="AH203" si="4051">AF203/$AF$3-1</f>
        <v>0.16393512528358212</v>
      </c>
      <c r="AI203" s="14">
        <f t="shared" ref="AI203" si="4052">AH203-AD203</f>
        <v>8.1065356523579712E-3</v>
      </c>
      <c r="AJ203" s="27">
        <v>33.432299999999998</v>
      </c>
      <c r="AK203" s="2">
        <f t="shared" ref="AK203" si="4053">AJ203/AJ202-1</f>
        <v>1.1683642899940061E-2</v>
      </c>
      <c r="AL203" s="9">
        <f t="shared" ref="AL203" si="4054">AL202*(1+AK203)</f>
        <v>110.6472901056421</v>
      </c>
      <c r="AM203" s="2">
        <f t="shared" ref="AM203" si="4055">AL203/$AL$194-1</f>
        <v>1.1714258046554127E-2</v>
      </c>
      <c r="AN203" s="2">
        <f t="shared" ref="AN203" si="4056">AL203/$AL$27-1</f>
        <v>0.10647290105642093</v>
      </c>
      <c r="AO203" s="1">
        <f>MIN(0,(AF203/MAX($AF$3:AF202)-1))</f>
        <v>-1.4931328007622202E-2</v>
      </c>
      <c r="AP203" s="1">
        <f>MIN(0,(AB203/MAX($AB$3:AB202)-1))</f>
        <v>0</v>
      </c>
    </row>
    <row r="204" spans="1:42" x14ac:dyDescent="0.25">
      <c r="A204" s="13">
        <v>43812</v>
      </c>
      <c r="B204">
        <v>20419</v>
      </c>
      <c r="C204">
        <v>14.8</v>
      </c>
      <c r="D204">
        <f t="shared" si="3893"/>
        <v>20433.8</v>
      </c>
      <c r="E204" s="14">
        <f t="shared" si="3894"/>
        <v>0.99927570985328229</v>
      </c>
      <c r="F204" s="14">
        <f t="shared" si="3895"/>
        <v>7.2429014671769327E-4</v>
      </c>
      <c r="G204" s="1">
        <f t="shared" si="4027"/>
        <v>1</v>
      </c>
      <c r="H204" s="15">
        <v>3168.8</v>
      </c>
      <c r="I204" s="2">
        <f t="shared" ref="I204" si="4057">H204/H203-1</f>
        <v>7.258794976916505E-5</v>
      </c>
      <c r="J204" s="2">
        <f t="shared" si="4029"/>
        <v>3.1483082445618038E-3</v>
      </c>
      <c r="K204" s="9">
        <f t="shared" ref="K204" si="4058">K203*(1+I204)</f>
        <v>113.80180930798831</v>
      </c>
      <c r="L204" s="9">
        <f t="shared" ref="L204" si="4059">L203*(1+J204)</f>
        <v>117.68493486777163</v>
      </c>
      <c r="M204" s="50">
        <f t="shared" ref="M204" si="4060">K204/$K$194-1</f>
        <v>8.8571082910431365E-3</v>
      </c>
      <c r="N204" s="50">
        <f t="shared" ref="N204" si="4061">L204/$L$194-1</f>
        <v>-5.0255611698102332E-3</v>
      </c>
      <c r="O204" s="22">
        <f t="shared" ref="O204" si="4062">K204/$K$3-1</f>
        <v>0.13801809307988311</v>
      </c>
      <c r="P204" s="34">
        <f t="shared" ref="P204" si="4063">L204/$L$3-1</f>
        <v>0.17684934867771629</v>
      </c>
      <c r="Q204" s="4">
        <v>20419</v>
      </c>
      <c r="R204">
        <f t="shared" ref="R204" si="4064">Q204+C204</f>
        <v>20433.8</v>
      </c>
      <c r="S204" s="25">
        <f t="shared" ref="S204" si="4065">R204/R203-1</f>
        <v>3.1483082445615818E-3</v>
      </c>
      <c r="T204" s="26">
        <f t="shared" ref="T204" si="4066">R204/$R$194-1</f>
        <v>-5.0255611698100111E-3</v>
      </c>
      <c r="U204" s="26">
        <f t="shared" ref="U204" si="4067">R204/$R$3-1</f>
        <v>0.17714086885990077</v>
      </c>
      <c r="V204" s="2">
        <f t="shared" ref="V204" si="4068">AG204-AC204</f>
        <v>-1.522472346270376E-2</v>
      </c>
      <c r="W204" s="2">
        <f t="shared" ref="W204" si="4069">U204-AD204</f>
        <v>2.102792705671197E-2</v>
      </c>
      <c r="X204" s="14">
        <f t="shared" ref="X204" si="4070">MIN(0,(AB204/AB$3-1))</f>
        <v>0</v>
      </c>
      <c r="Y204" s="14">
        <f t="shared" ref="Y204" si="4071">MIN(0,(L204/L$3-1))</f>
        <v>0</v>
      </c>
      <c r="Z204" s="45">
        <v>6423.93</v>
      </c>
      <c r="AA204" s="2">
        <f t="shared" ref="AA204" si="4072">Z204/Z203-1</f>
        <v>2.4601586646633145E-4</v>
      </c>
      <c r="AB204" s="9">
        <f t="shared" ref="AB204" si="4073">AB203*(1+AA204)</f>
        <v>115.61129418031888</v>
      </c>
      <c r="AC204" s="50">
        <f t="shared" ref="AC204" si="4074">AB204/$AB$194-1</f>
        <v>9.8041989700639043E-3</v>
      </c>
      <c r="AD204" s="37">
        <f t="shared" ref="AD204" si="4075">AB204/$AB$3-1</f>
        <v>0.1561129418031888</v>
      </c>
      <c r="AE204" s="14">
        <f t="shared" ref="AE204" si="4076">J204-($AE$1/252)</f>
        <v>3.1086257048792642E-3</v>
      </c>
      <c r="AF204">
        <f t="shared" ref="AF204" si="4077">AF203*(1+AE204)</f>
        <v>116.75533639328505</v>
      </c>
      <c r="AG204" s="14">
        <f t="shared" ref="AG204" si="4078">AF204/$AF$194-1</f>
        <v>-5.4205244926398555E-3</v>
      </c>
      <c r="AH204" s="14">
        <f t="shared" ref="AH204" si="4079">AF204/$AF$3-1</f>
        <v>0.16755336393285059</v>
      </c>
      <c r="AI204" s="14">
        <f t="shared" ref="AI204" si="4080">AH204-AD204</f>
        <v>1.1440422129661787E-2</v>
      </c>
      <c r="AJ204" s="27">
        <v>33.464700000000001</v>
      </c>
      <c r="AK204" s="2">
        <f t="shared" ref="AK204" si="4081">AJ204/AJ203-1</f>
        <v>9.6912267477855529E-4</v>
      </c>
      <c r="AL204" s="9">
        <f t="shared" ref="AL204" si="4082">AL203*(1+AK204)</f>
        <v>110.75452090338628</v>
      </c>
      <c r="AM204" s="2">
        <f t="shared" ref="AM204" si="4083">AL204/$AL$194-1</f>
        <v>1.2694733274423831E-2</v>
      </c>
      <c r="AN204" s="2">
        <f t="shared" ref="AN204" si="4084">AL204/$AL$27-1</f>
        <v>0.10754520903386289</v>
      </c>
      <c r="AO204" s="1">
        <f>MIN(0,(AF204/MAX($AF$3:AF203)-1))</f>
        <v>-1.186911821279546E-2</v>
      </c>
      <c r="AP204" s="1">
        <f>MIN(0,(AB204/MAX($AB$3:AB203)-1))</f>
        <v>0</v>
      </c>
    </row>
    <row r="205" spans="1:42" x14ac:dyDescent="0.25">
      <c r="A205" s="13">
        <v>43815</v>
      </c>
      <c r="B205">
        <v>20632.599999999999</v>
      </c>
      <c r="C205">
        <v>14.8</v>
      </c>
      <c r="D205">
        <f t="shared" si="3893"/>
        <v>20647.399999999998</v>
      </c>
      <c r="E205" s="14">
        <f t="shared" si="3894"/>
        <v>0.99928320272770421</v>
      </c>
      <c r="F205" s="14">
        <f t="shared" si="3895"/>
        <v>7.1679727229578556E-4</v>
      </c>
      <c r="G205" s="1">
        <f t="shared" ref="G205" si="4085">SUM(E205:F205)</f>
        <v>1</v>
      </c>
      <c r="H205" s="15">
        <v>3191.45</v>
      </c>
      <c r="I205" s="2">
        <f t="shared" ref="I205" si="4086">H205/H204-1</f>
        <v>7.1478162080280683E-3</v>
      </c>
      <c r="J205" s="2">
        <f t="shared" si="4029"/>
        <v>1.0453268603979549E-2</v>
      </c>
      <c r="K205" s="9">
        <f t="shared" ref="K205" si="4087">K204*(1+I205)</f>
        <v>114.61524372506287</v>
      </c>
      <c r="L205" s="9">
        <f t="shared" ref="L205" si="4088">L204*(1+J205)</f>
        <v>118.91512710258628</v>
      </c>
      <c r="M205" s="50">
        <f t="shared" ref="M205" si="4089">K205/$K$194-1</f>
        <v>1.6068233481270289E-2</v>
      </c>
      <c r="N205" s="50">
        <f t="shared" ref="N205" si="4090">L205/$L$194-1</f>
        <v>5.3751738933756066E-3</v>
      </c>
      <c r="O205" s="22">
        <f t="shared" ref="O205" si="4091">K205/$K$3-1</f>
        <v>0.14615243725062865</v>
      </c>
      <c r="P205" s="34">
        <f t="shared" ref="P205" si="4092">L205/$L$3-1</f>
        <v>0.18915127102586293</v>
      </c>
      <c r="Q205" s="4">
        <v>20632.599999999999</v>
      </c>
      <c r="R205">
        <f t="shared" ref="R205" si="4093">Q205+C205</f>
        <v>20647.399999999998</v>
      </c>
      <c r="S205" s="25">
        <f t="shared" ref="S205" si="4094">R205/R204-1</f>
        <v>1.0453268603979549E-2</v>
      </c>
      <c r="T205" s="26">
        <f t="shared" ref="T205" si="4095">R205/$R$194-1</f>
        <v>5.3751738933758286E-3</v>
      </c>
      <c r="U205" s="26">
        <f t="shared" ref="U205" si="4096">R205/$R$3-1</f>
        <v>0.18944583854681518</v>
      </c>
      <c r="V205" s="2">
        <f t="shared" ref="V205" si="4097">AG205-AC205</f>
        <v>-1.2114234689444503E-2</v>
      </c>
      <c r="W205" s="2">
        <f t="shared" ref="W205" si="4098">U205-AD205</f>
        <v>2.5036292232505364E-2</v>
      </c>
      <c r="X205" s="14">
        <f t="shared" ref="X205" si="4099">MIN(0,(AB205/AB$3-1))</f>
        <v>0</v>
      </c>
      <c r="Y205" s="14">
        <f t="shared" ref="Y205" si="4100">MIN(0,(L205/L$3-1))</f>
        <v>0</v>
      </c>
      <c r="Z205" s="45">
        <v>6470.03</v>
      </c>
      <c r="AA205" s="2">
        <f t="shared" ref="AA205" si="4101">Z205/Z204-1</f>
        <v>7.1762923942195744E-3</v>
      </c>
      <c r="AB205" s="9">
        <f t="shared" ref="AB205" si="4102">AB204*(1+AA205)</f>
        <v>116.44095463143098</v>
      </c>
      <c r="AC205" s="50">
        <f t="shared" ref="AC205" si="4103">AB205/$AB$194-1</f>
        <v>1.7050849162783877E-2</v>
      </c>
      <c r="AD205" s="37">
        <f t="shared" ref="AD205" si="4104">AB205/$AB$3-1</f>
        <v>0.16440954631430982</v>
      </c>
      <c r="AE205" s="14">
        <f t="shared" ref="AE205" si="4105">J205-($AE$1/252)</f>
        <v>1.0413586064297009E-2</v>
      </c>
      <c r="AF205">
        <f t="shared" ref="AF205" si="4106">AF204*(1+AE205)</f>
        <v>117.97117813728248</v>
      </c>
      <c r="AG205" s="14">
        <f t="shared" ref="AG205" si="4107">AF205/$AF$194-1</f>
        <v>4.9366144733393735E-3</v>
      </c>
      <c r="AH205" s="14">
        <f t="shared" ref="AH205" si="4108">AF205/$AF$3-1</f>
        <v>0.17971178137282484</v>
      </c>
      <c r="AI205" s="14">
        <f t="shared" ref="AI205" si="4109">AH205-AD205</f>
        <v>1.5302235058515024E-2</v>
      </c>
      <c r="AJ205" s="27">
        <v>33.7575</v>
      </c>
      <c r="AK205" s="2">
        <f t="shared" ref="AK205" si="4110">AJ205/AJ204-1</f>
        <v>8.7495181489749552E-3</v>
      </c>
      <c r="AL205" s="9">
        <f t="shared" ref="AL205" si="4111">AL204*(1+AK205)</f>
        <v>111.72356959411148</v>
      </c>
      <c r="AM205" s="2">
        <f t="shared" ref="AM205" si="4112">AL205/$AL$194-1</f>
        <v>2.1555324222579664E-2</v>
      </c>
      <c r="AN205" s="2">
        <f t="shared" ref="AN205" si="4113">AL205/$AL$27-1</f>
        <v>0.11723569594111471</v>
      </c>
      <c r="AO205" s="1">
        <f>MIN(0,(AF205/MAX($AF$3:AF204)-1))</f>
        <v>-1.5791322325146018E-3</v>
      </c>
      <c r="AP205" s="1">
        <f>MIN(0,(AB205/MAX($AB$3:AB204)-1))</f>
        <v>0</v>
      </c>
    </row>
    <row r="206" spans="1:42" x14ac:dyDescent="0.25">
      <c r="A206" s="13">
        <v>43816</v>
      </c>
      <c r="B206">
        <v>20565.679999999997</v>
      </c>
      <c r="C206">
        <v>14.8</v>
      </c>
      <c r="D206">
        <f t="shared" si="3893"/>
        <v>20580.479999999996</v>
      </c>
      <c r="E206" s="14">
        <f t="shared" si="3894"/>
        <v>0.99928087197188797</v>
      </c>
      <c r="F206" s="14">
        <f t="shared" si="3895"/>
        <v>7.1912802811207536E-4</v>
      </c>
      <c r="G206" s="1">
        <f t="shared" ref="G206:G207" si="4114">SUM(E206:F206)</f>
        <v>1</v>
      </c>
      <c r="H206" s="15">
        <v>3192.52</v>
      </c>
      <c r="I206" s="2">
        <f t="shared" ref="I206" si="4115">H206/H205-1</f>
        <v>3.3527080167328194E-4</v>
      </c>
      <c r="J206" s="2">
        <f t="shared" si="4029"/>
        <v>-3.2410860447321665E-3</v>
      </c>
      <c r="K206" s="9">
        <f t="shared" ref="K206" si="4116">K205*(1+I206)</f>
        <v>114.65367086971055</v>
      </c>
      <c r="L206" s="9">
        <f t="shared" ref="L206" si="4117">L205*(1+J206)</f>
        <v>118.52971294362654</v>
      </c>
      <c r="M206" s="50">
        <f t="shared" ref="M206" si="4118">K206/$K$194-1</f>
        <v>1.6408891492464273E-2</v>
      </c>
      <c r="N206" s="50">
        <f t="shared" ref="N206" si="4119">L206/$L$194-1</f>
        <v>2.1166664475495978E-3</v>
      </c>
      <c r="O206" s="22">
        <f t="shared" ref="O206" si="4120">K206/$K$3-1</f>
        <v>0.14653670869710544</v>
      </c>
      <c r="P206" s="34">
        <f t="shared" ref="P206" si="4121">L206/$L$3-1</f>
        <v>0.18529712943626531</v>
      </c>
      <c r="Q206" s="4">
        <v>20565.68</v>
      </c>
      <c r="R206">
        <f t="shared" ref="R206" si="4122">Q206+C206</f>
        <v>20580.48</v>
      </c>
      <c r="S206" s="25">
        <f t="shared" ref="S206" si="4123">R206/R205-1</f>
        <v>-3.2410860447319445E-3</v>
      </c>
      <c r="T206" s="26">
        <f t="shared" ref="T206" si="4124">R206/$R$194-1</f>
        <v>2.1166664475500419E-3</v>
      </c>
      <c r="U206" s="26">
        <f t="shared" ref="U206" si="4125">R206/$R$3-1</f>
        <v>0.18559074223853655</v>
      </c>
      <c r="V206" s="2">
        <f t="shared" ref="V206" si="4126">AG206-AC206</f>
        <v>-1.5758598229174581E-2</v>
      </c>
      <c r="W206" s="2">
        <f t="shared" ref="W206" si="4127">U206-AD206</f>
        <v>2.0783462822934418E-2</v>
      </c>
      <c r="X206" s="14">
        <f t="shared" ref="X206" si="4128">MIN(0,(AB206/AB$3-1))</f>
        <v>0</v>
      </c>
      <c r="Y206" s="14">
        <f t="shared" ref="Y206" si="4129">MIN(0,(L206/L$3-1))</f>
        <v>0</v>
      </c>
      <c r="Z206" s="45">
        <v>6472.24</v>
      </c>
      <c r="AA206" s="2">
        <f t="shared" ref="AA206" si="4130">Z206/Z205-1</f>
        <v>3.4157492314568216E-4</v>
      </c>
      <c r="AB206" s="9">
        <f t="shared" ref="AB206" si="4131">AB205*(1+AA206)</f>
        <v>116.48072794156022</v>
      </c>
      <c r="AC206" s="50">
        <f t="shared" ref="AC206" si="4132">AB206/$AB$194-1</f>
        <v>1.7398248228421842E-2</v>
      </c>
      <c r="AD206" s="37">
        <f t="shared" ref="AD206" si="4133">AB206/$AB$3-1</f>
        <v>0.16480727941560214</v>
      </c>
      <c r="AE206" s="14">
        <f t="shared" ref="AE206" si="4134">J206-($AE$1/252)</f>
        <v>-3.2807685844147062E-3</v>
      </c>
      <c r="AF206">
        <f t="shared" ref="AF206" si="4135">AF205*(1+AE206)</f>
        <v>117.58414200218328</v>
      </c>
      <c r="AG206" s="14">
        <f t="shared" ref="AG206" si="4136">AF206/$AF$194-1</f>
        <v>1.6396499992472613E-3</v>
      </c>
      <c r="AH206" s="14">
        <f t="shared" ref="AH206" si="4137">AF206/$AF$3-1</f>
        <v>0.17584142002183278</v>
      </c>
      <c r="AI206" s="14">
        <f t="shared" ref="AI206" si="4138">AH206-AD206</f>
        <v>1.1034140606230647E-2</v>
      </c>
      <c r="AJ206" s="27">
        <v>33.791400000000003</v>
      </c>
      <c r="AK206" s="2">
        <f t="shared" ref="AK206" si="4139">AJ206/AJ205-1</f>
        <v>1.0042212841592235E-3</v>
      </c>
      <c r="AL206" s="9">
        <f t="shared" ref="AL206" si="4140">AL205*(1+AK206)</f>
        <v>111.83576478064013</v>
      </c>
      <c r="AM206" s="2">
        <f t="shared" ref="AM206" si="4141">AL206/$AL$194-1</f>
        <v>2.2581191822110158E-2</v>
      </c>
      <c r="AN206" s="2">
        <f t="shared" ref="AN206" si="4142">AL206/$AL$27-1</f>
        <v>0.11835764780640123</v>
      </c>
      <c r="AO206" s="1">
        <f>MIN(0,(AF206/MAX($AF$3:AF205)-1))</f>
        <v>-4.8547200495102638E-3</v>
      </c>
      <c r="AP206" s="1">
        <f>MIN(0,(AB206/MAX($AB$3:AB205)-1))</f>
        <v>0</v>
      </c>
    </row>
    <row r="207" spans="1:42" x14ac:dyDescent="0.25">
      <c r="A207" s="13">
        <v>43817</v>
      </c>
      <c r="B207">
        <v>20739.39</v>
      </c>
      <c r="C207">
        <v>14.8</v>
      </c>
      <c r="D207">
        <f t="shared" si="3893"/>
        <v>20754.189999999999</v>
      </c>
      <c r="E207" s="14">
        <f t="shared" si="3894"/>
        <v>0.99928689098442292</v>
      </c>
      <c r="F207" s="14">
        <f t="shared" si="3895"/>
        <v>7.1310901557709557E-4</v>
      </c>
      <c r="G207" s="1">
        <f t="shared" si="4114"/>
        <v>1</v>
      </c>
      <c r="H207" s="15">
        <v>3191.14</v>
      </c>
      <c r="I207" s="2">
        <f t="shared" ref="I207" si="4143">H207/H206-1</f>
        <v>-4.3226040870536497E-4</v>
      </c>
      <c r="J207" s="2">
        <f t="shared" si="4029"/>
        <v>8.4405222813075387E-3</v>
      </c>
      <c r="K207" s="9">
        <f t="shared" ref="K207" si="4144">K206*(1+I207)</f>
        <v>114.60411062708084</v>
      </c>
      <c r="L207" s="9">
        <f t="shared" ref="L207" si="4145">L206*(1+J207)</f>
        <v>119.5301656267242</v>
      </c>
      <c r="M207" s="50">
        <f t="shared" ref="M207" si="4146">K207/$K$194-1</f>
        <v>1.5969538169616104E-2</v>
      </c>
      <c r="N207" s="50">
        <f t="shared" ref="N207" si="4147">L207/$L$194-1</f>
        <v>1.0575054499169623E-2</v>
      </c>
      <c r="O207" s="22">
        <f t="shared" ref="O207" si="4148">K207/$K$3-1</f>
        <v>0.14604110627080846</v>
      </c>
      <c r="P207" s="34">
        <f t="shared" ref="P207" si="4149">L207/$L$3-1</f>
        <v>0.19530165626724205</v>
      </c>
      <c r="Q207" s="4">
        <v>20739.39</v>
      </c>
      <c r="R207">
        <f t="shared" ref="R207:R208" si="4150">Q207+C207</f>
        <v>20754.189999999999</v>
      </c>
      <c r="S207" s="25">
        <f t="shared" ref="S207" si="4151">R207/R206-1</f>
        <v>8.4405222813073166E-3</v>
      </c>
      <c r="T207" s="26">
        <f t="shared" ref="T207" si="4152">R207/$R$194-1</f>
        <v>1.0575054499170067E-2</v>
      </c>
      <c r="U207" s="26">
        <f t="shared" ref="U207" si="4153">R207/$R$3-1</f>
        <v>0.19559774731491264</v>
      </c>
      <c r="V207" s="2">
        <f t="shared" ref="V207" si="4154">AG207-AC207</f>
        <v>-6.9918691606150052E-3</v>
      </c>
      <c r="W207" s="2">
        <f t="shared" ref="W207" si="4155">U207-AD207</f>
        <v>3.1193600092475515E-2</v>
      </c>
      <c r="X207" s="14">
        <f t="shared" ref="X207" si="4156">MIN(0,(AB207/AB$3-1))</f>
        <v>0</v>
      </c>
      <c r="Y207" s="14">
        <f t="shared" ref="Y207" si="4157">MIN(0,(L207/L$3-1))</f>
        <v>0</v>
      </c>
      <c r="Z207" s="45">
        <v>6470</v>
      </c>
      <c r="AA207" s="2">
        <f t="shared" ref="AA207" si="4158">Z207/Z206-1</f>
        <v>-3.4609346995784218E-4</v>
      </c>
      <c r="AB207" s="9">
        <f t="shared" ref="AB207" si="4159">AB206*(1+AA207)</f>
        <v>116.4404147222437</v>
      </c>
      <c r="AC207" s="50">
        <f t="shared" ref="AC207" si="4160">AB207/$AB$194-1</f>
        <v>1.7046133338363356E-2</v>
      </c>
      <c r="AD207" s="37">
        <f t="shared" ref="AD207" si="4161">AB207/$AB$3-1</f>
        <v>0.16440414722243712</v>
      </c>
      <c r="AE207" s="14">
        <f t="shared" ref="AE207" si="4162">J207-($AE$1/252)</f>
        <v>8.4008397416249995E-3</v>
      </c>
      <c r="AF207">
        <f t="shared" ref="AF207" si="4163">AF206*(1+AE207)</f>
        <v>118.57194753530011</v>
      </c>
      <c r="AG207" s="14">
        <f t="shared" ref="AG207" si="4164">AF207/$AF$194-1</f>
        <v>1.0054264177748351E-2</v>
      </c>
      <c r="AH207" s="14">
        <f t="shared" ref="AH207" si="4165">AF207/$AF$3-1</f>
        <v>0.18571947535300115</v>
      </c>
      <c r="AI207" s="14">
        <f t="shared" ref="AI207" si="4166">AH207-AD207</f>
        <v>2.1315328130564026E-2</v>
      </c>
      <c r="AJ207" s="27">
        <v>33.739199999999997</v>
      </c>
      <c r="AK207" s="2">
        <f t="shared" ref="AK207" si="4167">AJ207/AJ206-1</f>
        <v>-1.5447717466575694E-3</v>
      </c>
      <c r="AL207" s="9">
        <f t="shared" ref="AL207" si="4168">AL206*(1+AK207)</f>
        <v>111.66300405094115</v>
      </c>
      <c r="AM207" s="2">
        <f t="shared" ref="AM207" si="4169">AL207/$AL$194-1</f>
        <v>2.1001537288319883E-2</v>
      </c>
      <c r="AN207" s="2">
        <f t="shared" ref="AN207" si="4170">AL207/$AL$27-1</f>
        <v>0.11663004050941161</v>
      </c>
      <c r="AO207" s="1">
        <f>MIN(0,(AF207/MAX($AF$3:AF206)-1))</f>
        <v>0</v>
      </c>
      <c r="AP207" s="1">
        <f>MIN(0,(AB207/MAX($AB$3:AB206)-1))</f>
        <v>-3.4609346995784218E-4</v>
      </c>
    </row>
    <row r="208" spans="1:42" x14ac:dyDescent="0.25">
      <c r="A208" s="13">
        <v>43818</v>
      </c>
      <c r="B208">
        <v>20828.330000000002</v>
      </c>
      <c r="C208">
        <v>14.8</v>
      </c>
      <c r="D208">
        <f t="shared" si="3893"/>
        <v>20843.13</v>
      </c>
      <c r="E208" s="14">
        <f t="shared" si="3894"/>
        <v>0.99928993390148224</v>
      </c>
      <c r="F208" s="14">
        <f t="shared" si="3895"/>
        <v>7.1006609851783297E-4</v>
      </c>
      <c r="G208" s="1">
        <f t="shared" ref="G208" si="4171">SUM(E208:F208)</f>
        <v>1</v>
      </c>
      <c r="H208" s="15">
        <v>3205.37</v>
      </c>
      <c r="I208" s="2">
        <f t="shared" ref="I208" si="4172">H208/H207-1</f>
        <v>4.4592214694434418E-3</v>
      </c>
      <c r="J208" s="2">
        <f t="shared" si="4029"/>
        <v>4.2853997192857651E-3</v>
      </c>
      <c r="K208" s="9">
        <f t="shared" ref="K208" si="4173">K207*(1+I208)</f>
        <v>115.11515573767559</v>
      </c>
      <c r="L208" s="9">
        <f t="shared" ref="L208" si="4174">L207*(1+J208)</f>
        <v>120.04240016494714</v>
      </c>
      <c r="M208" s="50">
        <f t="shared" ref="M208" si="4175">K208/$K$194-1</f>
        <v>2.0499971346522594E-2</v>
      </c>
      <c r="N208" s="50">
        <f t="shared" ref="N208" si="4176">L208/$L$194-1</f>
        <v>1.4905772554037577E-2</v>
      </c>
      <c r="O208" s="22">
        <f t="shared" ref="O208" si="4177">K208/$K$3-1</f>
        <v>0.1511515573767559</v>
      </c>
      <c r="P208" s="34">
        <f t="shared" ref="P208" si="4178">L208/$L$3-1</f>
        <v>0.20042400164947138</v>
      </c>
      <c r="Q208" s="4">
        <v>20828.330000000002</v>
      </c>
      <c r="R208">
        <f t="shared" si="4150"/>
        <v>20843.13</v>
      </c>
      <c r="S208" s="25">
        <f t="shared" ref="S208:S209" si="4179">R208/R207-1</f>
        <v>4.2853997192857651E-3</v>
      </c>
      <c r="T208" s="26">
        <f t="shared" ref="T208:T209" si="4180">R208/$R$194-1</f>
        <v>1.4905772554038021E-2</v>
      </c>
      <c r="U208" s="26">
        <f t="shared" ref="U208:U209" si="4181">R208/$R$3-1</f>
        <v>0.20072136156563469</v>
      </c>
      <c r="V208" s="2">
        <f t="shared" ref="V208" si="4182">AG208-AC208</f>
        <v>-7.3029651702520848E-3</v>
      </c>
      <c r="W208" s="2">
        <f t="shared" ref="W208" si="4183">U208-AD208</f>
        <v>3.105130006997836E-2</v>
      </c>
      <c r="X208" s="14">
        <f t="shared" ref="X208" si="4184">MIN(0,(AB208/AB$3-1))</f>
        <v>0</v>
      </c>
      <c r="Y208" s="14">
        <f t="shared" ref="Y208" si="4185">MIN(0,(L208/L$3-1))</f>
        <v>0</v>
      </c>
      <c r="Z208" s="45">
        <v>6499.26</v>
      </c>
      <c r="AA208" s="2">
        <f t="shared" ref="AA208" si="4186">Z208/Z207-1</f>
        <v>4.5224111282844426E-3</v>
      </c>
      <c r="AB208" s="9">
        <f t="shared" ref="AB208" si="4187">AB207*(1+AA208)</f>
        <v>116.96700614956563</v>
      </c>
      <c r="AC208" s="50">
        <f t="shared" ref="AC208" si="4188">AB208/$AB$194-1</f>
        <v>2.1645634089751509E-2</v>
      </c>
      <c r="AD208" s="37">
        <f t="shared" ref="AD208" si="4189">AB208/$AB$3-1</f>
        <v>0.16967006149565633</v>
      </c>
      <c r="AE208" s="14">
        <f t="shared" ref="AE208" si="4190">J208-($AE$1/252)</f>
        <v>4.2457171796032251E-3</v>
      </c>
      <c r="AF208">
        <f t="shared" ref="AF208" si="4191">AF207*(1+AE208)</f>
        <v>119.07537048996976</v>
      </c>
      <c r="AG208" s="14">
        <f t="shared" ref="AG208" si="4192">AF208/$AF$194-1</f>
        <v>1.4342668919499424E-2</v>
      </c>
      <c r="AH208" s="14">
        <f t="shared" ref="AH208" si="4193">AF208/$AF$3-1</f>
        <v>0.19075370489969767</v>
      </c>
      <c r="AI208" s="14">
        <f t="shared" ref="AI208" si="4194">AH208-AD208</f>
        <v>2.1083643404041341E-2</v>
      </c>
      <c r="AJ208" s="27">
        <v>34.064999999999998</v>
      </c>
      <c r="AK208" s="2">
        <f t="shared" ref="AK208" si="4195">AJ208/AJ207-1</f>
        <v>9.6564233888178919E-3</v>
      </c>
      <c r="AL208" s="9">
        <f t="shared" ref="AL208" si="4196">AL207*(1+AK208)</f>
        <v>112.74126929492434</v>
      </c>
      <c r="AM208" s="2">
        <f t="shared" ref="AM208" si="4197">AL208/$AL$194-1</f>
        <v>3.0860760413010002E-2</v>
      </c>
      <c r="AN208" s="2">
        <f t="shared" ref="AN208" si="4198">AL208/$AL$27-1</f>
        <v>0.1274126929492434</v>
      </c>
      <c r="AO208" s="1">
        <f>MIN(0,(AF208/MAX($AF$3:AF207)-1))</f>
        <v>0</v>
      </c>
      <c r="AP208" s="1">
        <f>MIN(0,(AB208/MAX($AB$3:AB207)-1))</f>
        <v>0</v>
      </c>
    </row>
    <row r="209" spans="1:42" x14ac:dyDescent="0.25">
      <c r="A209" s="20">
        <v>43819</v>
      </c>
      <c r="B209">
        <v>20790.349999999999</v>
      </c>
      <c r="C209">
        <v>208.42</v>
      </c>
      <c r="D209">
        <f t="shared" si="3893"/>
        <v>20998.769999999997</v>
      </c>
      <c r="E209" s="14">
        <f t="shared" si="3894"/>
        <v>0.99007465675370521</v>
      </c>
      <c r="F209" s="14">
        <f t="shared" si="3895"/>
        <v>9.9253432462949025E-3</v>
      </c>
      <c r="G209" s="1">
        <f t="shared" ref="G209" si="4199">SUM(E209:F209)</f>
        <v>1</v>
      </c>
      <c r="H209" s="15">
        <v>3221.22</v>
      </c>
      <c r="I209" s="2">
        <f t="shared" ref="I209" si="4200">H209/H208-1</f>
        <v>4.9448269622538454E-3</v>
      </c>
      <c r="J209" s="2">
        <f t="shared" ref="J209" si="4201">D209/D208-1</f>
        <v>7.4672086198184218E-3</v>
      </c>
      <c r="K209" s="9">
        <f t="shared" ref="K209" si="4202">K208*(1+I209)</f>
        <v>115.6843802635313</v>
      </c>
      <c r="L209" s="9">
        <f t="shared" ref="L209" si="4203">L208*(1+J209)</f>
        <v>120.93878181020253</v>
      </c>
      <c r="M209" s="50">
        <f t="shared" ref="M209" si="4204">K209/$K$194-1</f>
        <v>2.5546167119816054E-2</v>
      </c>
      <c r="N209" s="50">
        <f t="shared" ref="N209" si="4205">L209/$L$194-1</f>
        <v>2.2484285687156547E-2</v>
      </c>
      <c r="O209" s="22">
        <f t="shared" ref="O209" si="4206">K209/$K$3-1</f>
        <v>0.15684380263531295</v>
      </c>
      <c r="P209" s="34">
        <f t="shared" ref="P209" si="4207">L209/$L$3-1</f>
        <v>0.20938781810202522</v>
      </c>
      <c r="Q209" s="4">
        <f>20790.35</f>
        <v>20790.349999999999</v>
      </c>
      <c r="R209">
        <f t="shared" ref="R209:R214" si="4208">Q209+C209</f>
        <v>20998.769999999997</v>
      </c>
      <c r="S209" s="25">
        <f t="shared" si="4179"/>
        <v>7.4672086198184218E-3</v>
      </c>
      <c r="T209" s="26">
        <f t="shared" si="4180"/>
        <v>2.2484285687156991E-2</v>
      </c>
      <c r="U209" s="26">
        <f t="shared" si="4181"/>
        <v>0.20968739846671758</v>
      </c>
      <c r="V209" s="2">
        <f t="shared" ref="V209" si="4209">AG209-AC209</f>
        <v>-4.876146389978242E-3</v>
      </c>
      <c r="W209" s="2">
        <f t="shared" ref="W209" si="4210">U209-AD209</f>
        <v>3.4170120472876375E-2</v>
      </c>
      <c r="X209" s="14">
        <f t="shared" ref="X209" si="4211">MIN(0,(AB209/AB$3-1))</f>
        <v>0</v>
      </c>
      <c r="Y209" s="14">
        <f t="shared" ref="Y209" si="4212">MIN(0,(L209/L$3-1))</f>
        <v>0</v>
      </c>
      <c r="Z209" s="45">
        <v>6531.75</v>
      </c>
      <c r="AA209" s="2">
        <f t="shared" ref="AA209" si="4213">Z209/Z208-1</f>
        <v>4.99903065887497E-3</v>
      </c>
      <c r="AB209" s="9">
        <f t="shared" ref="AB209" si="4214">AB208*(1+AA209)</f>
        <v>117.55172779938412</v>
      </c>
      <c r="AC209" s="50">
        <f t="shared" ref="AC209" si="4215">AB209/$AB$194-1</f>
        <v>2.6752871937071765E-2</v>
      </c>
      <c r="AD209" s="37">
        <f t="shared" ref="AD209" si="4216">AB209/$AB$3-1</f>
        <v>0.1755172779938412</v>
      </c>
      <c r="AE209" s="14">
        <f t="shared" ref="AE209" si="4217">J209-($AE$1/252)</f>
        <v>7.4275260801358817E-3</v>
      </c>
      <c r="AF209">
        <f t="shared" ref="AF209" si="4218">AF208*(1+AE209)</f>
        <v>119.95980590978586</v>
      </c>
      <c r="AG209" s="14">
        <f t="shared" ref="AG209" si="4219">AF209/$AF$194-1</f>
        <v>2.1876725547093523E-2</v>
      </c>
      <c r="AH209" s="14">
        <f t="shared" ref="AH209" si="4220">AF209/$AF$3-1</f>
        <v>0.19959805909785855</v>
      </c>
      <c r="AI209" s="14">
        <f t="shared" ref="AI209" si="4221">AH209-AD209</f>
        <v>2.4080781104017346E-2</v>
      </c>
      <c r="AJ209" s="27">
        <v>34.126199999999997</v>
      </c>
      <c r="AK209" s="2">
        <f t="shared" ref="AK209" si="4222">AJ209/AJ208-1</f>
        <v>1.7965653896960809E-3</v>
      </c>
      <c r="AL209" s="9">
        <f t="shared" ref="AL209" si="4223">AL208*(1+AK209)</f>
        <v>112.94381635733001</v>
      </c>
      <c r="AM209" s="2">
        <f t="shared" ref="AM209" si="4224">AL209/$AL$194-1</f>
        <v>3.2712769176763912E-2</v>
      </c>
      <c r="AN209" s="2">
        <f t="shared" ref="AN209" si="4225">AL209/$AL$27-1</f>
        <v>0.12943816357330018</v>
      </c>
      <c r="AO209" s="1">
        <f>MIN(0,(AF209/MAX($AF$3:AF208)-1))</f>
        <v>0</v>
      </c>
      <c r="AP209" s="1">
        <f>MIN(0,(AB209/MAX($AB$3:AB208)-1))</f>
        <v>0</v>
      </c>
    </row>
    <row r="210" spans="1:42" x14ac:dyDescent="0.25">
      <c r="A210" s="13">
        <v>43822</v>
      </c>
      <c r="B210">
        <v>20670.599999999999</v>
      </c>
      <c r="C210">
        <v>208.42</v>
      </c>
      <c r="D210">
        <f t="shared" ref="D210:D211" si="4226">B210+C210</f>
        <v>20879.019999999997</v>
      </c>
      <c r="E210" s="14">
        <f t="shared" ref="E210:E211" si="4227">B210/D210</f>
        <v>0.99001773071724641</v>
      </c>
      <c r="F210" s="14">
        <f t="shared" ref="F210:F211" si="4228">C210/D210</f>
        <v>9.9822692827536939E-3</v>
      </c>
      <c r="G210" s="1">
        <f t="shared" ref="G210:G221" si="4229">SUM(E210:F210)</f>
        <v>1</v>
      </c>
      <c r="H210" s="15">
        <v>3224.01</v>
      </c>
      <c r="I210" s="2">
        <f t="shared" ref="I210" si="4230">H210/H209-1</f>
        <v>8.6613146571812294E-4</v>
      </c>
      <c r="J210" s="2">
        <f t="shared" ref="J210" si="4231">D210/D209-1</f>
        <v>-5.7027149685433542E-3</v>
      </c>
      <c r="K210" s="9">
        <f t="shared" ref="K210" si="4232">K209*(1+I210)</f>
        <v>115.78457814536964</v>
      </c>
      <c r="L210" s="9">
        <f t="shared" ref="L210" si="4233">L209*(1+J210)</f>
        <v>120.24910240889609</v>
      </c>
      <c r="M210" s="50">
        <f t="shared" ref="M210" si="4234">K210/$K$194-1</f>
        <v>2.6434424924705047E-2</v>
      </c>
      <c r="N210" s="50">
        <f t="shared" ref="N210" si="4235">L210/$L$194-1</f>
        <v>1.6653349246068094E-2</v>
      </c>
      <c r="O210" s="22">
        <f t="shared" ref="O210" si="4236">K210/$K$3-1</f>
        <v>0.15784578145369643</v>
      </c>
      <c r="P210" s="34">
        <f t="shared" ref="P210" si="4237">L210/$L$3-1</f>
        <v>0.20249102408896102</v>
      </c>
      <c r="Q210" s="4">
        <v>20670.599999999999</v>
      </c>
      <c r="R210">
        <f t="shared" si="4208"/>
        <v>20879.019999999997</v>
      </c>
      <c r="S210" s="25">
        <f t="shared" ref="S210:S211" si="4238">R210/R209-1</f>
        <v>-5.7027149685433542E-3</v>
      </c>
      <c r="T210" s="26">
        <f t="shared" ref="T210:T211" si="4239">R210/$R$194-1</f>
        <v>1.6653349246068316E-2</v>
      </c>
      <c r="U210" s="26">
        <f t="shared" ref="U210:U211" si="4240">R210/$R$3-1</f>
        <v>0.20278889603222305</v>
      </c>
      <c r="V210" s="2">
        <f t="shared" ref="V210" si="4241">AG210-AC210</f>
        <v>-1.1632315684987349E-2</v>
      </c>
      <c r="W210" s="2">
        <f t="shared" ref="W210" si="4242">U210-AD210</f>
        <v>2.6254789069014572E-2</v>
      </c>
      <c r="X210" s="14">
        <f t="shared" ref="X210" si="4243">MIN(0,(AB210/AB$3-1))</f>
        <v>0</v>
      </c>
      <c r="Y210" s="14">
        <f t="shared" ref="Y210" si="4244">MIN(0,(L210/L$3-1))</f>
        <v>0</v>
      </c>
      <c r="Z210" s="45">
        <v>6537.4</v>
      </c>
      <c r="AA210" s="2">
        <f t="shared" ref="AA210" si="4245">Z210/Z209-1</f>
        <v>8.6500554981427946E-4</v>
      </c>
      <c r="AB210" s="9">
        <f t="shared" ref="AB210" si="4246">AB209*(1+AA210)</f>
        <v>117.65341069632085</v>
      </c>
      <c r="AC210" s="50">
        <f t="shared" ref="AC210" si="4247">AB210/$AB$194-1</f>
        <v>2.7641018869585254E-2</v>
      </c>
      <c r="AD210" s="37">
        <f t="shared" ref="AD210" si="4248">AB210/$AB$3-1</f>
        <v>0.17653410696320848</v>
      </c>
      <c r="AE210" s="14">
        <f t="shared" ref="AE210" si="4249">J210-($AE$1/252)</f>
        <v>-5.7423975082258943E-3</v>
      </c>
      <c r="AF210">
        <f t="shared" ref="AF210" si="4250">AF209*(1+AE210)</f>
        <v>119.27094901924224</v>
      </c>
      <c r="AG210" s="14">
        <f t="shared" ref="AG210" si="4251">AF210/$AF$194-1</f>
        <v>1.6008703184597906E-2</v>
      </c>
      <c r="AH210" s="14">
        <f t="shared" ref="AH210" si="4252">AF210/$AF$3-1</f>
        <v>0.19270949019242245</v>
      </c>
      <c r="AI210" s="14">
        <f t="shared" ref="AI210" si="4253">AH210-AD210</f>
        <v>1.6175383229213969E-2</v>
      </c>
      <c r="AJ210" s="27">
        <v>34.14</v>
      </c>
      <c r="AK210" s="2">
        <f t="shared" ref="AK210" si="4254">AJ210/AJ209-1</f>
        <v>4.0438138439102822E-4</v>
      </c>
      <c r="AL210" s="9">
        <f t="shared" ref="AL210" si="4255">AL209*(1+AK210)</f>
        <v>112.98948873414699</v>
      </c>
      <c r="AM210" s="2">
        <f t="shared" ref="AM210" si="4256">AL210/$AL$194-1</f>
        <v>3.3130378996041765E-2</v>
      </c>
      <c r="AN210" s="2">
        <f t="shared" ref="AN210" si="4257">AL210/$AL$27-1</f>
        <v>0.12989488734146981</v>
      </c>
      <c r="AO210" s="1">
        <f>MIN(0,(AF210/MAX($AF$3:AF209)-1))</f>
        <v>-5.742397508225916E-3</v>
      </c>
      <c r="AP210" s="1">
        <f>MIN(0,(AB210/MAX($AB$3:AB209)-1))</f>
        <v>0</v>
      </c>
    </row>
    <row r="211" spans="1:42" x14ac:dyDescent="0.25">
      <c r="A211" s="13">
        <v>43823</v>
      </c>
      <c r="B211">
        <v>20694.620000000003</v>
      </c>
      <c r="C211">
        <v>208.42</v>
      </c>
      <c r="D211">
        <f t="shared" si="4226"/>
        <v>20903.04</v>
      </c>
      <c r="E211" s="14">
        <f t="shared" si="4227"/>
        <v>0.99002920149413687</v>
      </c>
      <c r="F211" s="14">
        <f t="shared" si="4228"/>
        <v>9.9707985058632605E-3</v>
      </c>
      <c r="G211" s="1">
        <f t="shared" si="4229"/>
        <v>1.0000000000000002</v>
      </c>
      <c r="H211" s="15">
        <v>3223.38</v>
      </c>
      <c r="I211" s="2">
        <f t="shared" ref="I211" si="4258">H211/H210-1</f>
        <v>-1.9540882317370389E-4</v>
      </c>
      <c r="J211" s="2">
        <f t="shared" ref="J211" si="4259">D211/D210-1</f>
        <v>1.150437137375393E-3</v>
      </c>
      <c r="K211" s="9">
        <f t="shared" ref="K211" si="4260">K210*(1+I211)</f>
        <v>115.76195281721259</v>
      </c>
      <c r="L211" s="9">
        <f t="shared" ref="L211" si="4261">L210*(1+J211)</f>
        <v>120.38744144204334</v>
      </c>
      <c r="M211" s="50">
        <f t="shared" ref="M211" si="4262">K211/$K$194-1</f>
        <v>2.6233850581665719E-2</v>
      </c>
      <c r="N211" s="50">
        <f t="shared" ref="N211" si="4263">L211/$L$194-1</f>
        <v>1.7822945014877911E-2</v>
      </c>
      <c r="O211" s="22">
        <f t="shared" ref="O211" si="4264">K211/$K$3-1</f>
        <v>0.15761952817212599</v>
      </c>
      <c r="P211" s="34">
        <f t="shared" ref="P211" si="4265">L211/$L$3-1</f>
        <v>0.20387441442043341</v>
      </c>
      <c r="Q211" s="4">
        <v>20694.620000000003</v>
      </c>
      <c r="R211">
        <f t="shared" si="4208"/>
        <v>20903.04</v>
      </c>
      <c r="S211" s="25">
        <f t="shared" si="4238"/>
        <v>1.150437137375393E-3</v>
      </c>
      <c r="T211" s="26">
        <f t="shared" si="4239"/>
        <v>1.7822945014878133E-2</v>
      </c>
      <c r="U211" s="26">
        <f t="shared" si="4240"/>
        <v>0.20417262904664146</v>
      </c>
      <c r="V211" s="2">
        <f t="shared" ref="V211" si="4266">AG211-AC211</f>
        <v>-1.0660973493976211E-2</v>
      </c>
      <c r="W211" s="2">
        <f t="shared" ref="W211" si="4267">U211-AD211</f>
        <v>2.7458552354341581E-2</v>
      </c>
      <c r="X211" s="14">
        <f t="shared" ref="X211" si="4268">MIN(0,(AB211/AB$3-1))</f>
        <v>0</v>
      </c>
      <c r="Y211" s="14">
        <f t="shared" ref="Y211" si="4269">MIN(0,(L211/L$3-1))</f>
        <v>0</v>
      </c>
      <c r="Z211" s="45">
        <v>6538.4</v>
      </c>
      <c r="AA211" s="2">
        <f t="shared" ref="AA211" si="4270">Z211/Z210-1</f>
        <v>1.5296601095227125E-4</v>
      </c>
      <c r="AB211" s="9">
        <f t="shared" ref="AB211" si="4271">AB210*(1+AA211)</f>
        <v>117.67140766922999</v>
      </c>
      <c r="AC211" s="50">
        <f t="shared" ref="AC211" si="4272">AB211/$AB$194-1</f>
        <v>2.7798213016932527E-2</v>
      </c>
      <c r="AD211" s="37">
        <f t="shared" ref="AD211" si="4273">AB211/$AB$3-1</f>
        <v>0.17671407669229988</v>
      </c>
      <c r="AE211" s="14">
        <f t="shared" ref="AE211" si="4274">J211-($AE$1/252)</f>
        <v>1.1107545976928534E-3</v>
      </c>
      <c r="AF211">
        <f t="shared" ref="AF211" si="4275">AF210*(1+AE211)</f>
        <v>119.40342977423656</v>
      </c>
      <c r="AG211" s="14">
        <f t="shared" ref="AG211" si="4276">AF211/$AF$194-1</f>
        <v>1.7137239522956316E-2</v>
      </c>
      <c r="AH211" s="14">
        <f t="shared" ref="AH211" si="4277">AF211/$AF$3-1</f>
        <v>0.19403429774236547</v>
      </c>
      <c r="AI211" s="14">
        <f t="shared" ref="AI211" si="4278">AH211-AD211</f>
        <v>1.7320221050065587E-2</v>
      </c>
      <c r="AJ211" s="27">
        <v>34.026899999999998</v>
      </c>
      <c r="AK211" s="2">
        <f t="shared" ref="AK211" si="4279">AJ211/AJ210-1</f>
        <v>-3.3128295254833962E-3</v>
      </c>
      <c r="AL211" s="9">
        <f t="shared" ref="AL211" si="4280">AL210*(1+AK211)</f>
        <v>112.61517381979924</v>
      </c>
      <c r="AM211" s="2">
        <f t="shared" ref="AM211" si="4281">AL211/$AL$194-1</f>
        <v>2.9707794172829871E-2</v>
      </c>
      <c r="AN211" s="2">
        <f t="shared" ref="AN211" si="4282">AL211/$AL$27-1</f>
        <v>0.12615173819799241</v>
      </c>
      <c r="AO211" s="1">
        <f>MIN(0,(AF211/MAX($AF$3:AF210)-1))</f>
        <v>-4.6380213049670438E-3</v>
      </c>
      <c r="AP211" s="1">
        <f>MIN(0,(AB211/MAX($AB$3:AB210)-1))</f>
        <v>0</v>
      </c>
    </row>
    <row r="212" spans="1:42" x14ac:dyDescent="0.25">
      <c r="A212" s="13">
        <v>43825</v>
      </c>
      <c r="B212">
        <v>20765.28</v>
      </c>
      <c r="C212">
        <v>208.42</v>
      </c>
      <c r="D212">
        <f t="shared" ref="D212" si="4283">B212+C212</f>
        <v>20973.699999999997</v>
      </c>
      <c r="E212" s="14">
        <f t="shared" ref="E212" si="4284">B212/D212</f>
        <v>0.99006279292637933</v>
      </c>
      <c r="F212" s="14">
        <f t="shared" ref="F212" si="4285">C212/D212</f>
        <v>9.9372070736207727E-3</v>
      </c>
      <c r="G212" s="1">
        <f t="shared" si="4229"/>
        <v>1</v>
      </c>
      <c r="H212" s="15">
        <v>3239.91</v>
      </c>
      <c r="I212" s="2">
        <f t="shared" ref="I212" si="4286">H212/H211-1</f>
        <v>5.1281573999961694E-3</v>
      </c>
      <c r="J212" s="2">
        <f t="shared" ref="J212" si="4287">D212/D211-1</f>
        <v>3.380369553902085E-3</v>
      </c>
      <c r="K212" s="9">
        <f t="shared" ref="K212" si="4288">K211*(1+I212)</f>
        <v>116.35559833219018</v>
      </c>
      <c r="L212" s="9">
        <f t="shared" ref="L212" si="4289">L211*(1+J212)</f>
        <v>120.79439548376619</v>
      </c>
      <c r="M212" s="50">
        <f t="shared" ref="M212" si="4290">K212/$K$194-1</f>
        <v>3.1496539296652637E-2</v>
      </c>
      <c r="N212" s="50">
        <f t="shared" ref="N212" si="4291">L212/$L$194-1</f>
        <v>2.1263562709469053E-2</v>
      </c>
      <c r="O212" s="22">
        <f t="shared" ref="O212" si="4292">K212/$K$3-1</f>
        <v>0.1635559833219018</v>
      </c>
      <c r="P212" s="34">
        <f t="shared" ref="P212" si="4293">L212/$L$3-1</f>
        <v>0.20794395483766204</v>
      </c>
      <c r="Q212" s="4">
        <v>20765.28</v>
      </c>
      <c r="R212">
        <f t="shared" si="4208"/>
        <v>20973.699999999997</v>
      </c>
      <c r="S212" s="25">
        <f t="shared" ref="S212" si="4294">R212/R211-1</f>
        <v>3.380369553902085E-3</v>
      </c>
      <c r="T212" s="26">
        <f t="shared" ref="T212" si="4295">R212/$R$194-1</f>
        <v>2.1263562709469275E-2</v>
      </c>
      <c r="U212" s="26">
        <f t="shared" ref="U212" si="4296">R212/$R$3-1</f>
        <v>0.20824317753951282</v>
      </c>
      <c r="V212" s="2">
        <f t="shared" ref="V212" si="4297">AG212-AC212</f>
        <v>-1.2341979227020738E-2</v>
      </c>
      <c r="W212" s="2">
        <f t="shared" ref="W212" si="4298">U212-AD212</f>
        <v>2.5714278900264231E-2</v>
      </c>
      <c r="X212" s="14">
        <f t="shared" ref="X212" si="4299">MIN(0,(AB212/AB$3-1))</f>
        <v>0</v>
      </c>
      <c r="Y212" s="14">
        <f t="shared" ref="Y212" si="4300">MIN(0,(L212/L$3-1))</f>
        <v>0</v>
      </c>
      <c r="Z212" s="45">
        <v>6570.71</v>
      </c>
      <c r="AA212" s="2">
        <f t="shared" ref="AA212" si="4301">Z212/Z211-1</f>
        <v>4.941575920714536E-3</v>
      </c>
      <c r="AB212" s="9">
        <f t="shared" ref="AB212" si="4302">AB211*(1+AA212)</f>
        <v>118.25288986392485</v>
      </c>
      <c r="AC212" s="50">
        <f t="shared" ref="AC212" si="4303">AB212/$AB$194-1</f>
        <v>3.2877155917730549E-2</v>
      </c>
      <c r="AD212" s="37">
        <f t="shared" ref="AD212" si="4304">AB212/$AB$3-1</f>
        <v>0.18252889863924859</v>
      </c>
      <c r="AE212" s="14">
        <f t="shared" ref="AE212" si="4305">J212-($AE$1/252)</f>
        <v>3.3406870142195454E-3</v>
      </c>
      <c r="AF212">
        <f t="shared" ref="AF212" si="4306">AF211*(1+AE212)</f>
        <v>119.80231926153664</v>
      </c>
      <c r="AG212" s="14">
        <f t="shared" ref="AG212" si="4307">AF212/$AF$194-1</f>
        <v>2.0535176690709811E-2</v>
      </c>
      <c r="AH212" s="14">
        <f t="shared" ref="AH212" si="4308">AF212/$AF$3-1</f>
        <v>0.19802319261536638</v>
      </c>
      <c r="AI212" s="14">
        <f t="shared" ref="AI212" si="4309">AH212-AD212</f>
        <v>1.549429397611779E-2</v>
      </c>
      <c r="AJ212" s="27">
        <v>34.146599999999999</v>
      </c>
      <c r="AK212" s="2">
        <f t="shared" ref="AK212" si="4310">AJ212/AJ211-1</f>
        <v>3.5178050307258513E-3</v>
      </c>
      <c r="AL212" s="9">
        <f t="shared" ref="AL212" si="4311">AL211*(1+AK212)</f>
        <v>113.01133204479859</v>
      </c>
      <c r="AM212" s="2">
        <f t="shared" ref="AM212" si="4312">AL212/$AL$194-1</f>
        <v>3.3330105431348622E-2</v>
      </c>
      <c r="AN212" s="2">
        <f t="shared" ref="AN212" si="4313">AL212/$AL$27-1</f>
        <v>0.13011332044798585</v>
      </c>
      <c r="AO212" s="1">
        <f>MIN(0,(AF212/MAX($AF$3:AF211)-1))</f>
        <v>-1.312828468292615E-3</v>
      </c>
      <c r="AP212" s="1">
        <f>MIN(0,(AB212/MAX($AB$3:AB211)-1))</f>
        <v>0</v>
      </c>
    </row>
    <row r="213" spans="1:42" x14ac:dyDescent="0.25">
      <c r="A213" s="20">
        <v>43826</v>
      </c>
      <c r="B213">
        <v>20817.21</v>
      </c>
      <c r="C213">
        <v>208.42</v>
      </c>
      <c r="D213">
        <f t="shared" ref="D213:D215" si="4314">B213+C213</f>
        <v>21025.629999999997</v>
      </c>
      <c r="E213" s="14">
        <f t="shared" ref="E213:E215" si="4315">B213/D213</f>
        <v>0.99008733626531054</v>
      </c>
      <c r="F213" s="14">
        <f t="shared" ref="F213:F215" si="4316">C213/D213</f>
        <v>9.9126637346895197E-3</v>
      </c>
      <c r="G213" s="1">
        <f t="shared" si="4229"/>
        <v>1</v>
      </c>
      <c r="H213" s="15">
        <v>3240.02</v>
      </c>
      <c r="I213" s="2">
        <f t="shared" ref="I213" si="4317">H213/H212-1</f>
        <v>3.3951560382883272E-5</v>
      </c>
      <c r="J213" s="2">
        <f t="shared" ref="J213" si="4318">D213/D212-1</f>
        <v>2.4759579854771729E-3</v>
      </c>
      <c r="K213" s="9">
        <f t="shared" ref="K213" si="4319">K212*(1+I213)</f>
        <v>116.35954878631284</v>
      </c>
      <c r="L213" s="9">
        <f t="shared" ref="L213" si="4320">L212*(1+J213)</f>
        <v>121.09347733186512</v>
      </c>
      <c r="M213" s="50">
        <f t="shared" ref="M213" si="4321">K213/$K$194-1</f>
        <v>3.153156021369119E-2</v>
      </c>
      <c r="N213" s="50">
        <f t="shared" ref="N213" si="4322">L213/$L$194-1</f>
        <v>2.3792168382836598E-2</v>
      </c>
      <c r="O213" s="22">
        <f t="shared" ref="O213" si="4323">K213/$K$3-1</f>
        <v>0.1635954878631285</v>
      </c>
      <c r="P213" s="34">
        <f t="shared" ref="P213" si="4324">L213/$L$3-1</f>
        <v>0.21093477331865107</v>
      </c>
      <c r="Q213" s="4">
        <v>20817.209999999995</v>
      </c>
      <c r="R213">
        <f t="shared" si="4208"/>
        <v>21025.629999999994</v>
      </c>
      <c r="S213" s="25">
        <f t="shared" ref="S213" si="4325">R213/R212-1</f>
        <v>2.4759579854769509E-3</v>
      </c>
      <c r="T213" s="26">
        <f t="shared" ref="T213" si="4326">R213/$R$194-1</f>
        <v>2.3792168382836376E-2</v>
      </c>
      <c r="U213" s="26">
        <f t="shared" ref="U213" si="4327">R213/$R$3-1</f>
        <v>0.21123473688333982</v>
      </c>
      <c r="V213" s="2">
        <f t="shared" ref="V213" si="4328">AG213-AC213</f>
        <v>-9.9059765616305029E-3</v>
      </c>
      <c r="W213" s="2">
        <f t="shared" ref="W213" si="4329">U213-AD213</f>
        <v>2.8648247930782134E-2</v>
      </c>
      <c r="X213" s="14">
        <f t="shared" ref="X213" si="4330">MIN(0,(AB213/AB$3-1))</f>
        <v>0</v>
      </c>
      <c r="Y213" s="14">
        <f t="shared" ref="Y213" si="4331">MIN(0,(L213/L$3-1))</f>
        <v>0</v>
      </c>
      <c r="Z213" s="45">
        <v>6571.03</v>
      </c>
      <c r="AA213" s="2">
        <f t="shared" ref="AA213" si="4332">Z213/Z212-1</f>
        <v>4.8700977519855471E-5</v>
      </c>
      <c r="AB213" s="9">
        <f t="shared" ref="AB213" si="4333">AB212*(1+AA213)</f>
        <v>118.25864889525577</v>
      </c>
      <c r="AC213" s="50">
        <f t="shared" ref="AC213" si="4334">AB213/$AB$194-1</f>
        <v>3.292745804488173E-2</v>
      </c>
      <c r="AD213" s="37">
        <f t="shared" ref="AD213" si="4335">AB213/$AB$3-1</f>
        <v>0.18258648895255769</v>
      </c>
      <c r="AE213" s="14">
        <f t="shared" ref="AE213" si="4336">J213-($AE$1/252)</f>
        <v>2.4362754457946333E-3</v>
      </c>
      <c r="AF213">
        <f t="shared" ref="AF213" si="4337">AF212*(1+AE213)</f>
        <v>120.09419071030278</v>
      </c>
      <c r="AG213" s="14">
        <f t="shared" ref="AG213" si="4338">AF213/$AF$194-1</f>
        <v>2.3021481483251227E-2</v>
      </c>
      <c r="AH213" s="14">
        <f t="shared" ref="AH213" si="4339">AF213/$AF$3-1</f>
        <v>0.20094190710302784</v>
      </c>
      <c r="AI213" s="14">
        <f t="shared" ref="AI213" si="4340">AH213-AD213</f>
        <v>1.8355418150470149E-2</v>
      </c>
      <c r="AJ213" s="27">
        <v>34.147199999999998</v>
      </c>
      <c r="AK213" s="2">
        <f t="shared" ref="AK213" si="4341">AJ213/AJ212-1</f>
        <v>1.7571295531482178E-5</v>
      </c>
      <c r="AL213" s="9">
        <f t="shared" ref="AL213" si="4342">AL212*(1+AK213)</f>
        <v>113.01331780031236</v>
      </c>
      <c r="AM213" s="2">
        <f t="shared" ref="AM213" si="4343">AL213/$AL$194-1</f>
        <v>3.3348262380012983E-2</v>
      </c>
      <c r="AN213" s="2">
        <f t="shared" ref="AN213" si="4344">AL213/$AL$27-1</f>
        <v>0.13013317800312363</v>
      </c>
      <c r="AO213" s="1">
        <f>MIN(0,(AF213/MAX($AF$3:AF212)-1))</f>
        <v>0</v>
      </c>
      <c r="AP213" s="1">
        <f>MIN(0,(AB213/MAX($AB$3:AB212)-1))</f>
        <v>0</v>
      </c>
    </row>
    <row r="214" spans="1:42" x14ac:dyDescent="0.25">
      <c r="A214" s="13">
        <v>43829</v>
      </c>
      <c r="B214">
        <v>20737.25</v>
      </c>
      <c r="C214">
        <v>208.42</v>
      </c>
      <c r="D214">
        <f t="shared" si="4314"/>
        <v>20945.669999999998</v>
      </c>
      <c r="E214" s="14">
        <f t="shared" si="4315"/>
        <v>0.99004949471656922</v>
      </c>
      <c r="F214" s="14">
        <f t="shared" si="4316"/>
        <v>9.9505052834308952E-3</v>
      </c>
      <c r="G214" s="1">
        <f t="shared" si="4229"/>
        <v>1.0000000000000002</v>
      </c>
      <c r="H214" s="15">
        <v>3221.29</v>
      </c>
      <c r="I214" s="2">
        <f t="shared" ref="I214" si="4345">H214/H213-1</f>
        <v>-5.7808285134042237E-3</v>
      </c>
      <c r="J214" s="2">
        <f t="shared" ref="J214" si="4346">D214/D213-1</f>
        <v>-3.8029776040003904E-3</v>
      </c>
      <c r="K214" s="9">
        <f t="shared" ref="K214" si="4347">K213*(1+I214)</f>
        <v>115.68689418888208</v>
      </c>
      <c r="L214" s="9">
        <f t="shared" ref="L214" si="4348">L213*(1+J214)</f>
        <v>120.63296154958151</v>
      </c>
      <c r="M214" s="50">
        <f t="shared" ref="M214" si="4349">K214/$K$194-1</f>
        <v>2.5568453157931659E-2</v>
      </c>
      <c r="N214" s="50">
        <f t="shared" ref="N214" si="4350">L214/$L$194-1</f>
        <v>1.9898709695325589E-2</v>
      </c>
      <c r="O214" s="22">
        <f t="shared" ref="O214" si="4351">K214/$K$3-1</f>
        <v>0.15686894188882072</v>
      </c>
      <c r="P214" s="34">
        <f t="shared" ref="P214" si="4352">L214/$L$3-1</f>
        <v>0.20632961549581519</v>
      </c>
      <c r="Q214" s="4">
        <v>20737.250000000004</v>
      </c>
      <c r="R214">
        <f t="shared" si="4208"/>
        <v>20945.670000000002</v>
      </c>
      <c r="S214" s="25">
        <f t="shared" ref="S214" si="4353">R214/R213-1</f>
        <v>-3.8029776040000574E-3</v>
      </c>
      <c r="T214" s="26">
        <f t="shared" ref="T214" si="4354">R214/$R$194-1</f>
        <v>1.9898709695325811E-2</v>
      </c>
      <c r="U214" s="26">
        <f t="shared" ref="U214" si="4355">R214/$R$3-1</f>
        <v>0.20662843830578548</v>
      </c>
      <c r="V214" s="2">
        <f t="shared" ref="V214" si="4356">AG214-AC214</f>
        <v>-8.0020536851179713E-3</v>
      </c>
      <c r="W214" s="2">
        <f t="shared" ref="W214" si="4357">U214-AD214</f>
        <v>3.0722425697106814E-2</v>
      </c>
      <c r="X214" s="14">
        <f t="shared" ref="X214" si="4358">MIN(0,(AB214/AB$3-1))</f>
        <v>0</v>
      </c>
      <c r="Y214" s="14">
        <f t="shared" ref="Y214" si="4359">MIN(0,(L214/L$3-1))</f>
        <v>0</v>
      </c>
      <c r="Z214" s="45">
        <v>6533.91</v>
      </c>
      <c r="AA214" s="2">
        <f t="shared" ref="AA214" si="4360">Z214/Z213-1</f>
        <v>-5.6490382786260618E-3</v>
      </c>
      <c r="AB214" s="9">
        <f t="shared" ref="AB214" si="4361">AB213*(1+AA214)</f>
        <v>117.59060126086787</v>
      </c>
      <c r="AC214" s="50">
        <f t="shared" ref="AC214" si="4362">AB214/$AB$194-1</f>
        <v>2.7092411295342123E-2</v>
      </c>
      <c r="AD214" s="37">
        <f t="shared" ref="AD214" si="4363">AB214/$AB$3-1</f>
        <v>0.17590601260867866</v>
      </c>
      <c r="AE214" s="14">
        <f t="shared" ref="AE214" si="4364">J214-($AE$1/252)</f>
        <v>-3.84266014368293E-3</v>
      </c>
      <c r="AF214">
        <f t="shared" ref="AF214" si="4365">AF213*(1+AE214)</f>
        <v>119.63270955017245</v>
      </c>
      <c r="AG214" s="14">
        <f t="shared" ref="AG214" si="4366">AF214/$AF$194-1</f>
        <v>1.9090357610224151E-2</v>
      </c>
      <c r="AH214" s="14">
        <f t="shared" ref="AH214" si="4367">AF214/$AF$3-1</f>
        <v>0.19632709550172445</v>
      </c>
      <c r="AI214" s="14">
        <f t="shared" ref="AI214" si="4368">AH214-AD214</f>
        <v>2.0421082893045783E-2</v>
      </c>
      <c r="AJ214" s="27">
        <v>34.020000000000003</v>
      </c>
      <c r="AK214" s="2">
        <f t="shared" ref="AK214" si="4369">AJ214/AJ213-1</f>
        <v>-3.7250491987628198E-3</v>
      </c>
      <c r="AL214" s="9">
        <f t="shared" ref="AL214" si="4370">AL213*(1+AK214)</f>
        <v>112.59233763139078</v>
      </c>
      <c r="AM214" s="2">
        <f t="shared" ref="AM214" si="4371">AL214/$AL$194-1</f>
        <v>2.9498989263191167E-2</v>
      </c>
      <c r="AN214" s="2">
        <f t="shared" ref="AN214" si="4372">AL214/$AL$27-1</f>
        <v>0.12592337631390782</v>
      </c>
      <c r="AO214" s="1">
        <f>MIN(0,(AF214/MAX($AF$3:AF213)-1))</f>
        <v>-3.8426601436828411E-3</v>
      </c>
      <c r="AP214" s="1">
        <f>MIN(0,(AB214/MAX($AB$3:AB213)-1))</f>
        <v>-5.6490382786260618E-3</v>
      </c>
    </row>
    <row r="215" spans="1:42" x14ac:dyDescent="0.25">
      <c r="A215" s="13">
        <v>43830</v>
      </c>
      <c r="B215">
        <v>20850.809999999998</v>
      </c>
      <c r="C215">
        <v>208.42</v>
      </c>
      <c r="D215">
        <f t="shared" si="4314"/>
        <v>21059.229999999996</v>
      </c>
      <c r="E215" s="14">
        <f t="shared" si="4315"/>
        <v>0.99010315191960963</v>
      </c>
      <c r="F215" s="14">
        <f t="shared" si="4316"/>
        <v>9.8968480803904042E-3</v>
      </c>
      <c r="G215" s="1">
        <f t="shared" si="4229"/>
        <v>1</v>
      </c>
      <c r="H215" s="15">
        <v>3230.78</v>
      </c>
      <c r="I215" s="2">
        <f t="shared" ref="I215" si="4373">H215/H214-1</f>
        <v>2.9460247292234509E-3</v>
      </c>
      <c r="J215" s="2">
        <f t="shared" ref="J215" si="4374">D215/D214-1</f>
        <v>5.4216456193569851E-3</v>
      </c>
      <c r="K215" s="9">
        <f t="shared" ref="K215" si="4375">K214*(1+I215)</f>
        <v>116.02771064000959</v>
      </c>
      <c r="L215" s="9">
        <f t="shared" ref="L215" si="4376">L214*(1+J215)</f>
        <v>121.28699071711685</v>
      </c>
      <c r="M215" s="50">
        <f t="shared" ref="M215" si="4377">K215/$K$194-1</f>
        <v>2.8589803182446305E-2</v>
      </c>
      <c r="N215" s="50">
        <f t="shared" ref="N215" si="4378">L215/$L$194-1</f>
        <v>2.5428239066933145E-2</v>
      </c>
      <c r="O215" s="22">
        <f t="shared" ref="O215" si="4379">K215/$K$3-1</f>
        <v>0.16027710640009585</v>
      </c>
      <c r="P215" s="34">
        <f t="shared" ref="P215" si="4380">L215/$L$3-1</f>
        <v>0.2128699071711686</v>
      </c>
      <c r="Q215" s="4">
        <v>20850.810000000001</v>
      </c>
      <c r="R215">
        <f t="shared" ref="R215" si="4381">Q215+C215</f>
        <v>21059.23</v>
      </c>
      <c r="S215" s="25">
        <f t="shared" ref="S215" si="4382">R215/R214-1</f>
        <v>5.4216456193569851E-3</v>
      </c>
      <c r="T215" s="26">
        <f t="shared" ref="T215" si="4383">R215/$R$194-1</f>
        <v>2.5428239066933367E-2</v>
      </c>
      <c r="U215" s="26">
        <f t="shared" ref="U215" si="4384">R215/$R$3-1</f>
        <v>0.21317035009251772</v>
      </c>
      <c r="V215" s="2">
        <f t="shared" ref="V215" si="4385">AG215-AC215</f>
        <v>-5.6077839424593101E-3</v>
      </c>
      <c r="W215" s="2">
        <f t="shared" ref="W215" si="4386">U215-AD215</f>
        <v>3.3726132609898984E-2</v>
      </c>
      <c r="X215" s="14">
        <f t="shared" ref="X215" si="4387">MIN(0,(AB215/AB$3-1))</f>
        <v>0</v>
      </c>
      <c r="Y215" s="14">
        <f t="shared" ref="Y215" si="4388">MIN(0,(L215/L$3-1))</f>
        <v>0</v>
      </c>
      <c r="Z215" s="45">
        <v>6553.57</v>
      </c>
      <c r="AA215" s="2">
        <f t="shared" ref="AA215" si="4389">Z215/Z214-1</f>
        <v>3.0089180903929424E-3</v>
      </c>
      <c r="AB215" s="9">
        <f t="shared" ref="AB215" si="4390">AB214*(1+AA215)</f>
        <v>117.94442174826187</v>
      </c>
      <c r="AC215" s="50">
        <f t="shared" ref="AC215" si="4391">AB215/$AB$194-1</f>
        <v>3.0182848232193971E-2</v>
      </c>
      <c r="AD215" s="37">
        <f t="shared" ref="AD215" si="4392">AB215/$AB$3-1</f>
        <v>0.17944421748261874</v>
      </c>
      <c r="AE215" s="14">
        <f t="shared" ref="AE215" si="4393">J215-($AE$1/252)</f>
        <v>5.381963079674445E-3</v>
      </c>
      <c r="AF215">
        <f t="shared" ref="AF215" si="4394">AF214*(1+AE215)</f>
        <v>120.27656837609291</v>
      </c>
      <c r="AG215" s="14">
        <f t="shared" ref="AG215" si="4395">AF215/$AF$194-1</f>
        <v>2.4575064289734661E-2</v>
      </c>
      <c r="AH215" s="14">
        <f t="shared" ref="AH215" si="4396">AF215/$AF$3-1</f>
        <v>0.20276568376092907</v>
      </c>
      <c r="AI215" s="14">
        <f t="shared" ref="AI215" si="4397">AH215-AD215</f>
        <v>2.3321466278310332E-2</v>
      </c>
      <c r="AJ215" s="27">
        <v>34.1</v>
      </c>
      <c r="AK215" s="2">
        <f t="shared" ref="AK215" si="4398">AJ215/AJ214-1</f>
        <v>2.3515579071133885E-3</v>
      </c>
      <c r="AL215" s="9">
        <f t="shared" ref="AL215" si="4399">AL214*(1+AK215)</f>
        <v>112.85710503322825</v>
      </c>
      <c r="AM215" s="2">
        <f t="shared" ref="AM215" si="4400">AL215/$AL$194-1</f>
        <v>3.1919915751758232E-2</v>
      </c>
      <c r="AN215" s="2">
        <f t="shared" ref="AN215" si="4401">AL215/$AL$27-1</f>
        <v>0.12857105033228255</v>
      </c>
      <c r="AO215" s="1">
        <f>MIN(0,(AF215/MAX($AF$3:AF214)-1))</f>
        <v>0</v>
      </c>
      <c r="AP215" s="1">
        <f>MIN(0,(AB215/MAX($AB$3:AB214)-1))</f>
        <v>-2.6571176817030695E-3</v>
      </c>
    </row>
    <row r="216" spans="1:42" x14ac:dyDescent="0.25">
      <c r="A216" s="13">
        <v>43832</v>
      </c>
      <c r="B216">
        <v>20776.41</v>
      </c>
      <c r="C216">
        <v>129.1</v>
      </c>
      <c r="D216">
        <f t="shared" ref="D216:D221" si="4402">B216+C216</f>
        <v>20905.509999999998</v>
      </c>
      <c r="E216" s="14">
        <f t="shared" ref="E216:E221" si="4403">B216/D216</f>
        <v>0.99382459456860905</v>
      </c>
      <c r="F216" s="14">
        <f t="shared" ref="F216:F221" si="4404">C216/D216</f>
        <v>6.175405431391055E-3</v>
      </c>
      <c r="G216" s="1">
        <f t="shared" si="4229"/>
        <v>1</v>
      </c>
      <c r="H216" s="15">
        <v>3257.85</v>
      </c>
      <c r="I216" s="2">
        <f t="shared" ref="I216" si="4405">H216/H215-1</f>
        <v>8.3787815945375321E-3</v>
      </c>
      <c r="J216" s="2">
        <f t="shared" ref="J216:J222" si="4406">D216/D215-1</f>
        <v>-7.2994121817367974E-3</v>
      </c>
      <c r="K216" s="9">
        <f t="shared" ref="K216" si="4407">K215*(1+I216)</f>
        <v>116.99988148637642</v>
      </c>
      <c r="L216" s="9">
        <f t="shared" ref="L216" si="4408">L215*(1+J216)</f>
        <v>120.40166697959013</v>
      </c>
      <c r="M216" s="50">
        <f t="shared" ref="M216:M222" si="4409">K216/$K$215-1</f>
        <v>8.3787815945375321E-3</v>
      </c>
      <c r="N216" s="50">
        <f t="shared" ref="N216:N222" si="4410">L216/$L$215-1</f>
        <v>-7.2994121817367974E-3</v>
      </c>
      <c r="O216" s="22">
        <f t="shared" ref="O216" si="4411">K216/$K$3-1</f>
        <v>0.16999881486376434</v>
      </c>
      <c r="P216" s="34">
        <f t="shared" ref="P216" si="4412">L216/$L$3-1</f>
        <v>0.20401666979590138</v>
      </c>
      <c r="Q216" s="54">
        <v>20776.41</v>
      </c>
      <c r="R216">
        <f t="shared" ref="R216:R222" si="4413">Q216+C216</f>
        <v>20905.509999999998</v>
      </c>
      <c r="S216" s="25">
        <f t="shared" ref="S216" si="4414">R216/R215-1</f>
        <v>-7.2994121817370194E-3</v>
      </c>
      <c r="T216" s="26">
        <f t="shared" ref="T216:T222" si="4415">R216/$R$215-1</f>
        <v>-7.2994121817370194E-3</v>
      </c>
      <c r="U216" s="26">
        <f t="shared" ref="U216:U222" si="4416">R216/$R$215-1</f>
        <v>-7.2994121817370194E-3</v>
      </c>
      <c r="V216" s="2">
        <f t="shared" ref="V216" si="4417">AG216-AC216</f>
        <v>-1.5841330907192974E-2</v>
      </c>
      <c r="W216" s="2">
        <f t="shared" ref="W216:W222" si="4418">U216-AD216</f>
        <v>-1.5801648367510635E-2</v>
      </c>
      <c r="X216" s="14">
        <f t="shared" ref="X216" si="4419">MIN(0,(AB216/AB$3-1))</f>
        <v>0</v>
      </c>
      <c r="Y216" s="14">
        <f t="shared" ref="Y216" si="4420">MIN(0,(L216/L$3-1))</f>
        <v>0</v>
      </c>
      <c r="Z216" s="45">
        <v>6609.29</v>
      </c>
      <c r="AA216" s="2">
        <f t="shared" ref="AA216" si="4421">Z216/Z215-1</f>
        <v>8.5022361857736151E-3</v>
      </c>
      <c r="AB216" s="9">
        <f t="shared" ref="AB216" si="4422">AB215*(1+AA216)</f>
        <v>118.94721307876009</v>
      </c>
      <c r="AC216" s="50">
        <f t="shared" ref="AC216:AC222" si="4423">AB216/$AB$215-1</f>
        <v>8.5022361857736151E-3</v>
      </c>
      <c r="AD216" s="37">
        <f t="shared" ref="AD216:AD222" si="4424">AB216/$AB$215-1</f>
        <v>8.5022361857736151E-3</v>
      </c>
      <c r="AE216" s="14">
        <f t="shared" ref="AE216" si="4425">J216-($AE$1/252)</f>
        <v>-7.3390947214193375E-3</v>
      </c>
      <c r="AF216">
        <f t="shared" ref="AF216" si="4426">AF215*(1+AE216)</f>
        <v>119.39384724801349</v>
      </c>
      <c r="AG216" s="14">
        <f t="shared" ref="AG216:AG222" si="4427">AF216/$AF$215-1</f>
        <v>-7.3390947214193591E-3</v>
      </c>
      <c r="AH216" s="14">
        <f t="shared" ref="AH216:AH222" si="4428">AF216/$AF$215-1</f>
        <v>-7.3390947214193591E-3</v>
      </c>
      <c r="AI216" s="14">
        <f t="shared" ref="AI216" si="4429">AH216-AD216</f>
        <v>-1.5841330907192974E-2</v>
      </c>
      <c r="AJ216" s="27">
        <v>34.340000000000003</v>
      </c>
      <c r="AK216" s="2">
        <f t="shared" ref="AK216" si="4430">AJ216/AJ215-1</f>
        <v>7.0381231671554634E-3</v>
      </c>
      <c r="AL216" s="9">
        <f t="shared" ref="AL216" si="4431">AL215*(1+AK216)</f>
        <v>113.65140723874072</v>
      </c>
      <c r="AM216" s="2">
        <f t="shared" ref="AM216:AM222" si="4432">AL216/$AL$215-1</f>
        <v>7.0381231671554634E-3</v>
      </c>
      <c r="AN216" s="2">
        <f t="shared" ref="AN216:AN222" si="4433">AL216/$AL$215-1</f>
        <v>7.0381231671554634E-3</v>
      </c>
      <c r="AO216" s="1">
        <f>MIN(0,(AF216/MAX($AF$3:AF215)-1))</f>
        <v>-7.3390947214193591E-3</v>
      </c>
      <c r="AP216" s="1">
        <f>MIN(0,(AB216/MAX($AB$3:AB215)-1))</f>
        <v>0</v>
      </c>
    </row>
    <row r="217" spans="1:42" x14ac:dyDescent="0.25">
      <c r="A217" s="13">
        <v>43833</v>
      </c>
      <c r="B217">
        <f>20744.85+7.68</f>
        <v>20752.53</v>
      </c>
      <c r="C217">
        <v>129.1</v>
      </c>
      <c r="D217">
        <f t="shared" si="4402"/>
        <v>20881.629999999997</v>
      </c>
      <c r="E217" s="14">
        <f t="shared" si="4403"/>
        <v>0.99381753244358806</v>
      </c>
      <c r="F217" s="14">
        <f t="shared" si="4404"/>
        <v>6.1824675564120237E-3</v>
      </c>
      <c r="G217" s="1">
        <f t="shared" si="4229"/>
        <v>1</v>
      </c>
      <c r="H217" s="15">
        <v>3234.85</v>
      </c>
      <c r="I217" s="2">
        <f t="shared" ref="I217" si="4434">H217/H216-1</f>
        <v>-7.059870773669763E-3</v>
      </c>
      <c r="J217" s="2">
        <f t="shared" si="4406"/>
        <v>-1.1422825848305118E-3</v>
      </c>
      <c r="K217" s="9">
        <f t="shared" ref="K217" si="4435">K216*(1+I217)</f>
        <v>116.17387744254793</v>
      </c>
      <c r="L217" s="9">
        <f t="shared" ref="L217" si="4436">L216*(1+J217)</f>
        <v>120.26413425221479</v>
      </c>
      <c r="M217" s="50">
        <f t="shared" si="4409"/>
        <v>1.2597577055695197E-3</v>
      </c>
      <c r="N217" s="50">
        <f t="shared" si="4410"/>
        <v>-8.4333567751525562E-3</v>
      </c>
      <c r="O217" s="22">
        <f t="shared" ref="O217" si="4437">K217/$K$3-1</f>
        <v>0.16173877442547924</v>
      </c>
      <c r="P217" s="34">
        <f t="shared" ref="P217" si="4438">L217/$L$3-1</f>
        <v>0.20264134252214783</v>
      </c>
      <c r="Q217" s="4">
        <v>20752.53</v>
      </c>
      <c r="R217">
        <f t="shared" si="4413"/>
        <v>20881.629999999997</v>
      </c>
      <c r="S217" s="25">
        <f t="shared" ref="S217" si="4439">R217/R216-1</f>
        <v>-1.1422825848305118E-3</v>
      </c>
      <c r="T217" s="26">
        <f t="shared" si="4415"/>
        <v>-8.4333567751528893E-3</v>
      </c>
      <c r="U217" s="26">
        <f t="shared" si="4416"/>
        <v>-8.4333567751528893E-3</v>
      </c>
      <c r="V217" s="2">
        <f t="shared" ref="V217:V222" si="4440">AG217-AC217</f>
        <v>-1.000012403584738E-2</v>
      </c>
      <c r="W217" s="2">
        <f t="shared" si="4418"/>
        <v>-9.9210955190740524E-3</v>
      </c>
      <c r="X217" s="14">
        <f t="shared" ref="X217" si="4441">MIN(0,(AB217/AB$3-1))</f>
        <v>0</v>
      </c>
      <c r="Y217" s="14">
        <f t="shared" ref="Y217" si="4442">MIN(0,(L217/L$3-1))</f>
        <v>0</v>
      </c>
      <c r="Z217" s="45">
        <v>6563.32</v>
      </c>
      <c r="AA217" s="2">
        <f t="shared" ref="AA217" si="4443">Z217/Z216-1</f>
        <v>-6.955361317176334E-3</v>
      </c>
      <c r="AB217" s="9">
        <f t="shared" ref="AB217" si="4444">AB216*(1+AA217)</f>
        <v>118.11989223412614</v>
      </c>
      <c r="AC217" s="50">
        <f t="shared" si="4423"/>
        <v>1.4877387439211631E-3</v>
      </c>
      <c r="AD217" s="37">
        <f t="shared" si="4424"/>
        <v>1.4877387439211631E-3</v>
      </c>
      <c r="AE217" s="14">
        <f t="shared" ref="AE217" si="4445">J217-($AE$1/252)</f>
        <v>-1.1819651245130514E-3</v>
      </c>
      <c r="AF217">
        <f t="shared" ref="AF217" si="4446">AF216*(1+AE217)</f>
        <v>119.2527278844849</v>
      </c>
      <c r="AG217" s="14">
        <f t="shared" si="4427"/>
        <v>-8.5123852919262166E-3</v>
      </c>
      <c r="AH217" s="14">
        <f t="shared" si="4428"/>
        <v>-8.5123852919262166E-3</v>
      </c>
      <c r="AI217" s="14">
        <f t="shared" ref="AI217" si="4447">AH217-AD217</f>
        <v>-1.000012403584738E-2</v>
      </c>
      <c r="AJ217" s="27">
        <v>34.076000000000001</v>
      </c>
      <c r="AK217" s="2">
        <f t="shared" ref="AK217" si="4448">AJ217/AJ216-1</f>
        <v>-7.6878276062901651E-3</v>
      </c>
      <c r="AL217" s="9">
        <f t="shared" ref="AL217" si="4449">AL216*(1+AK217)</f>
        <v>112.77767481267701</v>
      </c>
      <c r="AM217" s="2">
        <f t="shared" si="4432"/>
        <v>-7.0381231671556854E-4</v>
      </c>
      <c r="AN217" s="2">
        <f t="shared" si="4433"/>
        <v>-7.0381231671556854E-4</v>
      </c>
      <c r="AO217" s="1">
        <f>MIN(0,(AF217/MAX($AF$3:AF216)-1))</f>
        <v>-8.5123852919262166E-3</v>
      </c>
      <c r="AP217" s="1">
        <f>MIN(0,(AB217/MAX($AB$3:AB216)-1))</f>
        <v>-6.955361317176334E-3</v>
      </c>
    </row>
    <row r="218" spans="1:42" x14ac:dyDescent="0.25">
      <c r="A218" s="13">
        <v>43836</v>
      </c>
      <c r="B218">
        <f>20753.28-0.4</f>
        <v>20752.879999999997</v>
      </c>
      <c r="C218">
        <v>129.1</v>
      </c>
      <c r="D218">
        <f t="shared" si="4402"/>
        <v>20881.979999999996</v>
      </c>
      <c r="E218" s="14">
        <f t="shared" si="4403"/>
        <v>0.99381763606707796</v>
      </c>
      <c r="F218" s="14">
        <f t="shared" si="4404"/>
        <v>6.1823639329220709E-3</v>
      </c>
      <c r="G218" s="1">
        <f t="shared" si="4229"/>
        <v>1</v>
      </c>
      <c r="H218" s="15">
        <v>3246.28</v>
      </c>
      <c r="I218" s="2">
        <f t="shared" ref="I218" si="4450">H218/H217-1</f>
        <v>3.5333941295578875E-3</v>
      </c>
      <c r="J218" s="2">
        <f t="shared" si="4406"/>
        <v>1.6761143646348842E-5</v>
      </c>
      <c r="K218" s="9">
        <f t="shared" ref="K218" si="4451">K217*(1+I218)</f>
        <v>116.58436553911142</v>
      </c>
      <c r="L218" s="9">
        <f t="shared" ref="L218" si="4452">L217*(1+J218)</f>
        <v>120.26615001664449</v>
      </c>
      <c r="M218" s="50">
        <f t="shared" si="4409"/>
        <v>4.7976030556089455E-3</v>
      </c>
      <c r="N218" s="50">
        <f t="shared" si="4410"/>
        <v>-8.4167369842105266E-3</v>
      </c>
      <c r="O218" s="22">
        <f t="shared" ref="O218" si="4453">K218/$K$3-1</f>
        <v>0.16584365539111423</v>
      </c>
      <c r="P218" s="34">
        <f t="shared" ref="P218" si="4454">L218/$L$3-1</f>
        <v>0.20266150016644491</v>
      </c>
      <c r="Q218" s="4">
        <v>20752.879999999997</v>
      </c>
      <c r="R218">
        <f t="shared" si="4413"/>
        <v>20881.979999999996</v>
      </c>
      <c r="S218" s="25">
        <f t="shared" ref="S218" si="4455">R218/R217-1</f>
        <v>1.6761143646348842E-5</v>
      </c>
      <c r="T218" s="26">
        <f t="shared" si="4415"/>
        <v>-8.4167369842108597E-3</v>
      </c>
      <c r="U218" s="26">
        <f t="shared" si="4416"/>
        <v>-8.4167369842108597E-3</v>
      </c>
      <c r="V218" s="2">
        <f t="shared" si="4440"/>
        <v>-1.3565957355498592E-2</v>
      </c>
      <c r="W218" s="2">
        <f t="shared" si="4418"/>
        <v>-1.3447582767501465E-2</v>
      </c>
      <c r="X218" s="14">
        <f t="shared" ref="X218" si="4456">MIN(0,(AB218/AB$3-1))</f>
        <v>0</v>
      </c>
      <c r="Y218" s="14">
        <f t="shared" ref="Y218" si="4457">MIN(0,(L218/L$3-1))</f>
        <v>0</v>
      </c>
      <c r="Z218" s="45">
        <v>6586.54</v>
      </c>
      <c r="AA218" s="2">
        <f t="shared" ref="AA218" si="4458">Z218/Z217-1</f>
        <v>3.5378436522979229E-3</v>
      </c>
      <c r="AB218" s="9">
        <f t="shared" ref="AB218" si="4459">AB217*(1+AA218)</f>
        <v>118.53778194507676</v>
      </c>
      <c r="AC218" s="50">
        <f t="shared" si="4423"/>
        <v>5.0308457832906051E-3</v>
      </c>
      <c r="AD218" s="37">
        <f t="shared" si="4424"/>
        <v>5.0308457832906051E-3</v>
      </c>
      <c r="AE218" s="14">
        <f t="shared" ref="AE218:AE223" si="4460">J218-($AE$1/252)</f>
        <v>-2.2921396036190841E-5</v>
      </c>
      <c r="AF218">
        <f t="shared" ref="AF218:AF223" si="4461">AF217*(1+AE218)</f>
        <v>119.24999444548065</v>
      </c>
      <c r="AG218" s="14">
        <f t="shared" si="4427"/>
        <v>-8.5351115722079873E-3</v>
      </c>
      <c r="AH218" s="14">
        <f t="shared" si="4428"/>
        <v>-8.5351115722079873E-3</v>
      </c>
      <c r="AI218" s="14">
        <f t="shared" ref="AI218:AI223" si="4462">AH218-AD218</f>
        <v>-1.3565957355498592E-2</v>
      </c>
      <c r="AJ218" s="27">
        <v>34.173699999999997</v>
      </c>
      <c r="AK218" s="2">
        <f t="shared" ref="AK218" si="4463">AJ218/AJ217-1</f>
        <v>2.86712055405558E-3</v>
      </c>
      <c r="AL218" s="9">
        <f t="shared" ref="AL218" si="4464">AL217*(1+AK218)</f>
        <v>113.10102200217104</v>
      </c>
      <c r="AM218" s="2">
        <f t="shared" si="4432"/>
        <v>2.1612903225807223E-3</v>
      </c>
      <c r="AN218" s="2">
        <f t="shared" si="4433"/>
        <v>2.1612903225807223E-3</v>
      </c>
      <c r="AO218" s="1">
        <f>MIN(0,(AF218/MAX($AF$3:AF217)-1))</f>
        <v>-8.5351115722079873E-3</v>
      </c>
      <c r="AP218" s="1">
        <f>MIN(0,(AB218/MAX($AB$3:AB217)-1))</f>
        <v>-3.4421246457638777E-3</v>
      </c>
    </row>
    <row r="219" spans="1:42" x14ac:dyDescent="0.25">
      <c r="A219" s="13">
        <v>43837</v>
      </c>
      <c r="B219">
        <f>20652.09+4.82</f>
        <v>20656.91</v>
      </c>
      <c r="C219">
        <v>129.1</v>
      </c>
      <c r="D219">
        <f t="shared" si="4402"/>
        <v>20786.009999999998</v>
      </c>
      <c r="E219" s="14">
        <f t="shared" si="4403"/>
        <v>0.99378909179780062</v>
      </c>
      <c r="F219" s="14">
        <f t="shared" si="4404"/>
        <v>6.2109082021994605E-3</v>
      </c>
      <c r="G219" s="1">
        <f t="shared" si="4229"/>
        <v>1</v>
      </c>
      <c r="H219" s="15">
        <f>RTD("telemetorion.rtdserver","","data","SPX-I","Close",$A219)</f>
        <v>3237.18</v>
      </c>
      <c r="I219" s="2">
        <f t="shared" ref="I219:I220" si="4465">H219/H218-1</f>
        <v>-2.8032085956850583E-3</v>
      </c>
      <c r="J219" s="2">
        <f t="shared" si="4406"/>
        <v>-4.5958285564873247E-3</v>
      </c>
      <c r="K219" s="9">
        <f t="shared" ref="K219:K220" si="4466">K218*(1+I219)</f>
        <v>116.25755524350969</v>
      </c>
      <c r="L219" s="9">
        <f t="shared" ref="L219:L220" si="4467">L218*(1+J219)</f>
        <v>119.71342741001921</v>
      </c>
      <c r="M219" s="50">
        <f t="shared" si="4409"/>
        <v>1.9809457777997252E-3</v>
      </c>
      <c r="N219" s="50">
        <f t="shared" si="4410"/>
        <v>-1.2973883660513441E-2</v>
      </c>
      <c r="O219" s="22">
        <f t="shared" ref="O219:O220" si="4468">K219/$K$3-1</f>
        <v>0.16257555243509692</v>
      </c>
      <c r="P219" s="34">
        <f t="shared" ref="P219:P220" si="4469">L219/$L$3-1</f>
        <v>0.19713427410019202</v>
      </c>
      <c r="Q219" s="4">
        <v>20656.91</v>
      </c>
      <c r="R219">
        <f t="shared" si="4413"/>
        <v>20786.009999999998</v>
      </c>
      <c r="S219" s="25">
        <f t="shared" ref="S219" si="4470">R219/R218-1</f>
        <v>-4.5958285564873247E-3</v>
      </c>
      <c r="T219" s="26">
        <f t="shared" si="4415"/>
        <v>-1.2973883660513774E-2</v>
      </c>
      <c r="U219" s="26">
        <f t="shared" si="4416"/>
        <v>-1.2973883660513774E-2</v>
      </c>
      <c r="V219" s="2">
        <f t="shared" si="4440"/>
        <v>-1.5445826960930109E-2</v>
      </c>
      <c r="W219" s="2">
        <f t="shared" si="4418"/>
        <v>-1.5288652557466031E-2</v>
      </c>
      <c r="X219" s="14">
        <f t="shared" ref="X219" si="4471">MIN(0,(AB219/AB$3-1))</f>
        <v>0</v>
      </c>
      <c r="Y219" s="14">
        <f t="shared" ref="Y219" si="4472">MIN(0,(L219/L$3-1))</f>
        <v>0</v>
      </c>
      <c r="Z219" s="45">
        <v>6568.74</v>
      </c>
      <c r="AA219" s="2">
        <f t="shared" ref="AA219" si="4473">Z219/Z218-1</f>
        <v>-2.7024811205883514E-3</v>
      </c>
      <c r="AB219" s="9">
        <f t="shared" ref="AB219" si="4474">AB218*(1+AA219)</f>
        <v>118.21743582729377</v>
      </c>
      <c r="AC219" s="50">
        <f t="shared" si="4423"/>
        <v>2.3147688969522573E-3</v>
      </c>
      <c r="AD219" s="37">
        <f t="shared" si="4424"/>
        <v>2.3147688969522573E-3</v>
      </c>
      <c r="AE219" s="14">
        <f t="shared" si="4460"/>
        <v>-4.6355110961698648E-3</v>
      </c>
      <c r="AF219">
        <f t="shared" si="4461"/>
        <v>118.69720977301043</v>
      </c>
      <c r="AG219" s="14">
        <f t="shared" si="4427"/>
        <v>-1.3131058063977852E-2</v>
      </c>
      <c r="AH219" s="14">
        <f t="shared" si="4428"/>
        <v>-1.3131058063977852E-2</v>
      </c>
      <c r="AI219" s="14">
        <f t="shared" si="4462"/>
        <v>-1.5445826960930109E-2</v>
      </c>
      <c r="AJ219" s="27">
        <f>RTD("telemetorion.rtdserver","","data","XLSR","Close",$A219)</f>
        <v>34.107100000000003</v>
      </c>
      <c r="AK219" s="2">
        <f t="shared" ref="AK219" si="4475">AJ219/AJ218-1</f>
        <v>-1.9488671112578571E-3</v>
      </c>
      <c r="AL219" s="9">
        <f t="shared" ref="AL219" si="4476">AL218*(1+AK219)</f>
        <v>112.88060314014135</v>
      </c>
      <c r="AM219" s="2">
        <f t="shared" si="4432"/>
        <v>2.0821114369518057E-4</v>
      </c>
      <c r="AN219" s="2">
        <f t="shared" si="4433"/>
        <v>2.0821114369518057E-4</v>
      </c>
      <c r="AO219" s="1">
        <f>MIN(0,(AF219/MAX($AF$3:AF218)-1))</f>
        <v>-1.3131058063977852E-2</v>
      </c>
      <c r="AP219" s="1">
        <f>MIN(0,(AB219/MAX($AB$3:AB218)-1))</f>
        <v>-6.1353034894823244E-3</v>
      </c>
    </row>
    <row r="220" spans="1:42" x14ac:dyDescent="0.25">
      <c r="A220" s="13">
        <v>43838</v>
      </c>
      <c r="B220">
        <f>20691.13-2.48</f>
        <v>20688.650000000001</v>
      </c>
      <c r="C220">
        <v>129.1</v>
      </c>
      <c r="D220">
        <f t="shared" si="4402"/>
        <v>20817.75</v>
      </c>
      <c r="E220" s="14">
        <f t="shared" si="4403"/>
        <v>0.99379856132387034</v>
      </c>
      <c r="F220" s="14">
        <f t="shared" si="4404"/>
        <v>6.2014386761297452E-3</v>
      </c>
      <c r="G220" s="1">
        <f t="shared" si="4229"/>
        <v>1</v>
      </c>
      <c r="H220" s="15">
        <f>RTD("telemetorion.rtdserver","","data","SPX-I","Close",$A220)</f>
        <v>3253.04</v>
      </c>
      <c r="I220" s="2">
        <f t="shared" si="4465"/>
        <v>4.8993259565424108E-3</v>
      </c>
      <c r="J220" s="2">
        <f t="shared" si="4406"/>
        <v>1.5269885851110221E-3</v>
      </c>
      <c r="K220" s="9">
        <f t="shared" si="4466"/>
        <v>116.82713890155837</v>
      </c>
      <c r="L220" s="9">
        <f t="shared" si="4467"/>
        <v>119.89622844715882</v>
      </c>
      <c r="M220" s="50">
        <f t="shared" si="4409"/>
        <v>6.8899770334098775E-3</v>
      </c>
      <c r="N220" s="50">
        <f t="shared" si="4410"/>
        <v>-1.1466706047656539E-2</v>
      </c>
      <c r="O220" s="22">
        <f t="shared" si="4468"/>
        <v>0.16827138901558381</v>
      </c>
      <c r="P220" s="34">
        <f t="shared" si="4469"/>
        <v>0.19896228447158815</v>
      </c>
      <c r="Q220" s="4">
        <v>20688.650000000005</v>
      </c>
      <c r="R220">
        <f t="shared" si="4413"/>
        <v>20817.750000000004</v>
      </c>
      <c r="S220" s="25">
        <f t="shared" ref="S220" si="4477">R220/R219-1</f>
        <v>1.5269885851110221E-3</v>
      </c>
      <c r="T220" s="26">
        <f t="shared" si="4415"/>
        <v>-1.1466706047656872E-2</v>
      </c>
      <c r="U220" s="26">
        <f t="shared" si="4416"/>
        <v>-1.1466706047656872E-2</v>
      </c>
      <c r="V220" s="2">
        <f t="shared" si="4440"/>
        <v>-1.8923446990926296E-2</v>
      </c>
      <c r="W220" s="2">
        <f t="shared" si="4418"/>
        <v>-1.8726871117992316E-2</v>
      </c>
      <c r="X220" s="14">
        <f t="shared" ref="X220" si="4478">MIN(0,(AB220/AB$3-1))</f>
        <v>0</v>
      </c>
      <c r="Y220" s="14">
        <f t="shared" ref="Y220" si="4479">MIN(0,(L220/L$3-1))</f>
        <v>0</v>
      </c>
      <c r="Z220" s="45">
        <v>6601.15</v>
      </c>
      <c r="AA220" s="2">
        <f t="shared" ref="AA220" si="4480">Z220/Z219-1</f>
        <v>4.9339751611419125E-3</v>
      </c>
      <c r="AB220" s="9">
        <f t="shared" ref="AB220" si="4481">AB219*(1+AA220)</f>
        <v>118.80071771927952</v>
      </c>
      <c r="AC220" s="50">
        <f t="shared" si="4423"/>
        <v>7.2601650703354448E-3</v>
      </c>
      <c r="AD220" s="37">
        <f t="shared" si="4424"/>
        <v>7.2601650703354448E-3</v>
      </c>
      <c r="AE220" s="14">
        <f t="shared" si="4460"/>
        <v>1.4873060454284825E-3</v>
      </c>
      <c r="AF220">
        <f t="shared" si="4461"/>
        <v>118.87374885068132</v>
      </c>
      <c r="AG220" s="14">
        <f t="shared" si="4427"/>
        <v>-1.1663281920590851E-2</v>
      </c>
      <c r="AH220" s="14">
        <f t="shared" si="4428"/>
        <v>-1.1663281920590851E-2</v>
      </c>
      <c r="AI220" s="14">
        <f t="shared" si="4462"/>
        <v>-1.8923446990926296E-2</v>
      </c>
      <c r="AJ220" s="27">
        <f>RTD("telemetorion.rtdserver","","data","XLSR","Close",$A220)</f>
        <v>34.349200000000003</v>
      </c>
      <c r="AK220" s="2">
        <f t="shared" ref="AK220" si="4482">AJ220/AJ219-1</f>
        <v>7.0982288145282624E-3</v>
      </c>
      <c r="AL220" s="9">
        <f t="shared" ref="AL220" si="4483">AL219*(1+AK220)</f>
        <v>113.68185548995203</v>
      </c>
      <c r="AM220" s="2">
        <f t="shared" si="4432"/>
        <v>7.3079178885631091E-3</v>
      </c>
      <c r="AN220" s="2">
        <f t="shared" si="4433"/>
        <v>7.3079178885631091E-3</v>
      </c>
      <c r="AO220" s="1">
        <f>MIN(0,(AF220/MAX($AF$3:AF219)-1))</f>
        <v>-1.1663281920590851E-2</v>
      </c>
      <c r="AP220" s="1">
        <f>MIN(0,(AB220/MAX($AB$3:AB219)-1))</f>
        <v>-1.2315997633636222E-3</v>
      </c>
    </row>
    <row r="221" spans="1:42" x14ac:dyDescent="0.25">
      <c r="A221" s="13">
        <v>43839</v>
      </c>
      <c r="B221">
        <f>20742.5+13.47</f>
        <v>20755.97</v>
      </c>
      <c r="C221">
        <v>129.1</v>
      </c>
      <c r="D221">
        <f t="shared" si="4402"/>
        <v>20885.07</v>
      </c>
      <c r="E221" s="14">
        <f t="shared" si="4403"/>
        <v>0.99381855076377534</v>
      </c>
      <c r="F221" s="14">
        <f t="shared" si="4404"/>
        <v>6.1814492362247285E-3</v>
      </c>
      <c r="G221" s="1">
        <f t="shared" si="4229"/>
        <v>1</v>
      </c>
      <c r="H221" s="15">
        <f>RTD("telemetorion.rtdserver","","data","SPX-I","Close",$A221)</f>
        <v>3274.7</v>
      </c>
      <c r="I221" s="2">
        <f t="shared" ref="I221" si="4484">H221/H220-1</f>
        <v>6.6583872316356985E-3</v>
      </c>
      <c r="J221" s="2">
        <f t="shared" si="4406"/>
        <v>3.2337788665921519E-3</v>
      </c>
      <c r="K221" s="9">
        <f t="shared" ref="K221" si="4485">K220*(1+I221)</f>
        <v>117.60501923152904</v>
      </c>
      <c r="L221" s="9">
        <f t="shared" ref="L221" si="4486">L220*(1+J221)</f>
        <v>120.28394633689534</v>
      </c>
      <c r="M221" s="50">
        <f t="shared" si="4409"/>
        <v>1.3594240400151003E-2</v>
      </c>
      <c r="N221" s="50">
        <f t="shared" si="4410"/>
        <v>-8.2700079727507925E-3</v>
      </c>
      <c r="O221" s="22">
        <f t="shared" ref="O221" si="4487">K221/$K$3-1</f>
        <v>0.1760501923152904</v>
      </c>
      <c r="P221" s="34">
        <f t="shared" ref="P221" si="4488">L221/$L$3-1</f>
        <v>0.20283946336895342</v>
      </c>
      <c r="Q221" s="4">
        <v>20755.97</v>
      </c>
      <c r="R221">
        <f t="shared" si="4413"/>
        <v>20885.07</v>
      </c>
      <c r="S221" s="25">
        <f t="shared" ref="S221" si="4489">R221/R220-1</f>
        <v>3.2337788665919298E-3</v>
      </c>
      <c r="T221" s="26">
        <f t="shared" si="4415"/>
        <v>-8.2700079727511255E-3</v>
      </c>
      <c r="U221" s="26">
        <f t="shared" si="4416"/>
        <v>-8.2700079727511255E-3</v>
      </c>
      <c r="V221" s="2">
        <f t="shared" si="4440"/>
        <v>-2.2738376946857541E-2</v>
      </c>
      <c r="W221" s="2">
        <f t="shared" si="4418"/>
        <v>-2.2501945679985313E-2</v>
      </c>
      <c r="X221" s="14">
        <f t="shared" ref="X221" si="4490">MIN(0,(AB221/AB$3-1))</f>
        <v>0</v>
      </c>
      <c r="Y221" s="14">
        <f t="shared" ref="Y221" si="4491">MIN(0,(L221/L$3-1))</f>
        <v>0</v>
      </c>
      <c r="Z221" s="45">
        <v>6646.84</v>
      </c>
      <c r="AA221" s="2">
        <f t="shared" ref="AA221" si="4492">Z221/Z220-1</f>
        <v>6.9215212500852719E-3</v>
      </c>
      <c r="AB221" s="9">
        <f t="shared" ref="AB221" si="4493">AB220*(1+AA221)</f>
        <v>119.6229994114989</v>
      </c>
      <c r="AC221" s="50">
        <f t="shared" si="4423"/>
        <v>1.4231937707234188E-2</v>
      </c>
      <c r="AD221" s="37">
        <f t="shared" si="4424"/>
        <v>1.4231937707234188E-2</v>
      </c>
      <c r="AE221" s="14">
        <f t="shared" si="4460"/>
        <v>3.1940963269096122E-3</v>
      </c>
      <c r="AF221">
        <f t="shared" si="4461"/>
        <v>119.25344305525127</v>
      </c>
      <c r="AG221" s="14">
        <f t="shared" si="4427"/>
        <v>-8.5064392396233535E-3</v>
      </c>
      <c r="AH221" s="14">
        <f t="shared" si="4428"/>
        <v>-8.5064392396233535E-3</v>
      </c>
      <c r="AI221" s="14">
        <f t="shared" si="4462"/>
        <v>-2.2738376946857541E-2</v>
      </c>
      <c r="AJ221" s="27">
        <f>RTD("telemetorion.rtdserver","","data","XLSR","Close",$A221)</f>
        <v>34.618499999999997</v>
      </c>
      <c r="AK221" s="2">
        <f t="shared" ref="AK221" si="4494">AJ221/AJ220-1</f>
        <v>7.8400661441895281E-3</v>
      </c>
      <c r="AL221" s="9">
        <f t="shared" ref="AL221" si="4495">AL220*(1+AK221)</f>
        <v>114.57312875638745</v>
      </c>
      <c r="AM221" s="2">
        <f t="shared" si="4432"/>
        <v>1.5205278592375304E-2</v>
      </c>
      <c r="AN221" s="2">
        <f t="shared" si="4433"/>
        <v>1.5205278592375304E-2</v>
      </c>
      <c r="AO221" s="1">
        <f>MIN(0,(AF221/MAX($AF$3:AF220)-1))</f>
        <v>-8.5064392396233535E-3</v>
      </c>
      <c r="AP221" s="1">
        <f>MIN(0,(AB221/MAX($AB$3:AB220)-1))</f>
        <v>0</v>
      </c>
    </row>
    <row r="222" spans="1:42" x14ac:dyDescent="0.25">
      <c r="A222" s="13">
        <v>43840</v>
      </c>
      <c r="B222">
        <v>20810.150000000001</v>
      </c>
      <c r="C222">
        <v>129.1</v>
      </c>
      <c r="D222">
        <f t="shared" ref="D222:D224" si="4496">B222+C222</f>
        <v>20939.25</v>
      </c>
      <c r="E222" s="14">
        <f t="shared" ref="E222:E224" si="4497">B222/D222</f>
        <v>0.99383454517234382</v>
      </c>
      <c r="F222" s="14">
        <f t="shared" ref="F222:F224" si="4498">C222/D222</f>
        <v>6.1654548276561952E-3</v>
      </c>
      <c r="G222" s="1">
        <f t="shared" ref="G222:G224" si="4499">SUM(E222:F222)</f>
        <v>1</v>
      </c>
      <c r="H222" s="15">
        <f>RTD("telemetorion.rtdserver","","data","SPX-I","Close",$A222)</f>
        <v>3265.35</v>
      </c>
      <c r="I222" s="2">
        <f t="shared" ref="I222" si="4500">H222/H221-1</f>
        <v>-2.8552233792408233E-3</v>
      </c>
      <c r="J222" s="2">
        <f t="shared" si="4406"/>
        <v>2.5941976732661853E-3</v>
      </c>
      <c r="K222" s="9">
        <f t="shared" ref="K222" si="4501">K221*(1+I222)</f>
        <v>117.26923063110311</v>
      </c>
      <c r="L222" s="9">
        <f t="shared" ref="L222" si="4502">L221*(1+J222)</f>
        <v>120.59598667061378</v>
      </c>
      <c r="M222" s="50">
        <f t="shared" si="4409"/>
        <v>1.0700202427896599E-2</v>
      </c>
      <c r="N222" s="50">
        <f t="shared" si="4410"/>
        <v>-5.6972643349254559E-3</v>
      </c>
      <c r="O222" s="22">
        <f t="shared" ref="O222" si="4503">K222/$K$3-1</f>
        <v>0.17269230631103105</v>
      </c>
      <c r="P222" s="34">
        <f t="shared" ref="P222" si="4504">L222/$L$3-1</f>
        <v>0.20595986670613775</v>
      </c>
      <c r="Q222" s="4">
        <v>20810.150000000001</v>
      </c>
      <c r="R222">
        <f t="shared" si="4413"/>
        <v>20939.25</v>
      </c>
      <c r="S222" s="25">
        <f t="shared" ref="S222" si="4505">R222/R221-1</f>
        <v>2.5941976732661853E-3</v>
      </c>
      <c r="T222" s="26">
        <f t="shared" si="4415"/>
        <v>-5.697264334925789E-3</v>
      </c>
      <c r="U222" s="26">
        <f t="shared" si="4416"/>
        <v>-5.697264334925789E-3</v>
      </c>
      <c r="V222" s="2">
        <f t="shared" si="4440"/>
        <v>-1.7310986105435355E-2</v>
      </c>
      <c r="W222" s="2">
        <f t="shared" si="4418"/>
        <v>-1.7034596506551036E-2</v>
      </c>
      <c r="X222" s="14">
        <f t="shared" ref="X222" si="4506">MIN(0,(AB222/AB$3-1))</f>
        <v>0</v>
      </c>
      <c r="Y222" s="14">
        <f t="shared" ref="Y222" si="4507">MIN(0,(L222/L$3-1))</f>
        <v>0</v>
      </c>
      <c r="Z222" s="45">
        <v>6627.87</v>
      </c>
      <c r="AA222" s="2">
        <f t="shared" ref="AA222" si="4508">Z222/Z221-1</f>
        <v>-2.8539877595971097E-3</v>
      </c>
      <c r="AB222" s="9">
        <f t="shared" ref="AB222" si="4509">AB221*(1+AA222)</f>
        <v>119.28159683541219</v>
      </c>
      <c r="AC222" s="50">
        <f t="shared" si="4423"/>
        <v>1.1337332171625247E-2</v>
      </c>
      <c r="AD222" s="37">
        <f t="shared" si="4424"/>
        <v>1.1337332171625247E-2</v>
      </c>
      <c r="AE222" s="14">
        <f t="shared" si="4460"/>
        <v>2.5545151335836457E-3</v>
      </c>
      <c r="AF222">
        <f t="shared" si="4461"/>
        <v>119.55807778026788</v>
      </c>
      <c r="AG222" s="14">
        <f t="shared" si="4427"/>
        <v>-5.973653933810108E-3</v>
      </c>
      <c r="AH222" s="14">
        <f t="shared" si="4428"/>
        <v>-5.973653933810108E-3</v>
      </c>
      <c r="AI222" s="14">
        <f t="shared" si="4462"/>
        <v>-1.7310986105435355E-2</v>
      </c>
      <c r="AJ222" s="27">
        <f>RTD("telemetorion.rtdserver","","data","XLSR","Close",$A222)</f>
        <v>34.522199999999998</v>
      </c>
      <c r="AK222" s="2">
        <f t="shared" ref="AK222" si="4510">AJ222/AJ221-1</f>
        <v>-2.7817496425321941E-3</v>
      </c>
      <c r="AL222" s="9">
        <f t="shared" ref="AL222" si="4511">AL221*(1+AK222)</f>
        <v>114.25441499642557</v>
      </c>
      <c r="AM222" s="2">
        <f t="shared" si="4432"/>
        <v>1.2381231671554138E-2</v>
      </c>
      <c r="AN222" s="2">
        <f t="shared" si="4433"/>
        <v>1.2381231671554138E-2</v>
      </c>
      <c r="AO222" s="1">
        <f>MIN(0,(AF222/MAX($AF$3:AF221)-1))</f>
        <v>-5.973653933810108E-3</v>
      </c>
      <c r="AP222" s="1">
        <f>MIN(0,(AB222/MAX($AB$3:AB221)-1))</f>
        <v>-2.8539877595971097E-3</v>
      </c>
    </row>
    <row r="223" spans="1:42" x14ac:dyDescent="0.25">
      <c r="A223" s="13">
        <v>43843</v>
      </c>
      <c r="B223">
        <v>21000.61</v>
      </c>
      <c r="C223">
        <v>129.1</v>
      </c>
      <c r="D223">
        <f t="shared" si="4496"/>
        <v>21129.71</v>
      </c>
      <c r="E223" s="14">
        <f t="shared" si="4497"/>
        <v>0.9938901196466966</v>
      </c>
      <c r="F223" s="14">
        <f t="shared" si="4498"/>
        <v>6.1098803533034766E-3</v>
      </c>
      <c r="G223" s="1">
        <f t="shared" si="4499"/>
        <v>1</v>
      </c>
      <c r="H223" s="15">
        <f>RTD("telemetorion.rtdserver","","data","SPX-I","Close",$A223)</f>
        <v>3288.13</v>
      </c>
      <c r="I223" s="2">
        <f t="shared" ref="I223" si="4512">H223/H222-1</f>
        <v>6.9762812562206289E-3</v>
      </c>
      <c r="J223" s="2">
        <f t="shared" ref="J223" si="4513">D223/D222-1</f>
        <v>9.0958367658822148E-3</v>
      </c>
      <c r="K223" s="9">
        <f t="shared" ref="K223" si="4514">K222*(1+I223)</f>
        <v>118.08733376668629</v>
      </c>
      <c r="L223" s="9">
        <f t="shared" ref="L223" si="4515">L222*(1+J223)</f>
        <v>121.69290807999019</v>
      </c>
      <c r="M223" s="50">
        <f t="shared" ref="M223" si="4516">K223/$K$215-1</f>
        <v>1.7751131305752788E-2</v>
      </c>
      <c r="N223" s="50">
        <f t="shared" ref="N223" si="4517">L223/$L$215-1</f>
        <v>3.3467510445541748E-3</v>
      </c>
      <c r="O223" s="22">
        <f t="shared" ref="O223" si="4518">K223/$K$3-1</f>
        <v>0.18087333766686275</v>
      </c>
      <c r="P223" s="34">
        <f t="shared" ref="P223" si="4519">L223/$L$3-1</f>
        <v>0.21692908079990181</v>
      </c>
      <c r="Q223" s="4">
        <v>21000.61</v>
      </c>
      <c r="R223">
        <f t="shared" ref="R223" si="4520">Q223+C223</f>
        <v>21129.71</v>
      </c>
      <c r="S223" s="25">
        <f t="shared" ref="S223" si="4521">R223/R222-1</f>
        <v>9.0958367658822148E-3</v>
      </c>
      <c r="T223" s="26">
        <f t="shared" ref="T223" si="4522">R223/$R$215-1</f>
        <v>3.3467510445537307E-3</v>
      </c>
      <c r="U223" s="26">
        <f t="shared" ref="U223" si="4523">R223/$R$215-1</f>
        <v>3.3467510445537307E-3</v>
      </c>
      <c r="V223" s="2">
        <f t="shared" ref="V223" si="4524">AG223-AC223</f>
        <v>-1.5367678343251256E-2</v>
      </c>
      <c r="W223" s="2">
        <f t="shared" ref="W223" si="4525">U223-AD223</f>
        <v>-1.5049329259768651E-2</v>
      </c>
      <c r="X223" s="14">
        <f t="shared" ref="X223" si="4526">MIN(0,(AB223/AB$3-1))</f>
        <v>0</v>
      </c>
      <c r="Y223" s="14">
        <f t="shared" ref="Y223" si="4527">MIN(0,(L223/L$3-1))</f>
        <v>0</v>
      </c>
      <c r="Z223" s="45">
        <v>6674.13</v>
      </c>
      <c r="AA223" s="2">
        <f t="shared" ref="AA223" si="4528">Z223/Z222-1</f>
        <v>6.9796178862893132E-3</v>
      </c>
      <c r="AB223" s="9">
        <f t="shared" ref="AB223" si="4529">AB222*(1+AA223)</f>
        <v>120.11413680218978</v>
      </c>
      <c r="AC223" s="50">
        <f t="shared" ref="AC223" si="4530">AB223/$AB$215-1</f>
        <v>1.8396080304322382E-2</v>
      </c>
      <c r="AD223" s="37">
        <f t="shared" ref="AD223" si="4531">AB223/$AB$215-1</f>
        <v>1.8396080304322382E-2</v>
      </c>
      <c r="AE223" s="14">
        <f t="shared" si="4460"/>
        <v>9.0561542261996756E-3</v>
      </c>
      <c r="AF223">
        <f t="shared" si="4461"/>
        <v>120.64081417163398</v>
      </c>
      <c r="AG223" s="14">
        <f t="shared" ref="AG223" si="4532">AF223/$AF$215-1</f>
        <v>3.0284019610711255E-3</v>
      </c>
      <c r="AH223" s="14">
        <f t="shared" ref="AH223" si="4533">AF223/$AF$215-1</f>
        <v>3.0284019610711255E-3</v>
      </c>
      <c r="AI223" s="14">
        <f t="shared" si="4462"/>
        <v>-1.5367678343251256E-2</v>
      </c>
      <c r="AJ223" s="27">
        <f>RTD("telemetorion.rtdserver","","data","XLSR","Close",$A223)</f>
        <v>34.792499999999997</v>
      </c>
      <c r="AK223" s="2">
        <f t="shared" ref="AK223" si="4534">AJ223/AJ222-1</f>
        <v>7.8297443384256482E-3</v>
      </c>
      <c r="AL223" s="9">
        <f t="shared" ref="AL223" si="4535">AL222*(1+AK223)</f>
        <v>115.14899785538397</v>
      </c>
      <c r="AM223" s="2">
        <f t="shared" ref="AM223" si="4536">AL223/$AL$215-1</f>
        <v>2.0307917888562788E-2</v>
      </c>
      <c r="AN223" s="2">
        <f t="shared" ref="AN223" si="4537">AL223/$AL$215-1</f>
        <v>2.0307917888562788E-2</v>
      </c>
      <c r="AO223" s="1">
        <f>MIN(0,(AF223/MAX($AF$3:AF222)-1))</f>
        <v>0</v>
      </c>
      <c r="AP223" s="1">
        <f>MIN(0,(AB223/MAX($AB$3:AB222)-1))</f>
        <v>0</v>
      </c>
    </row>
    <row r="224" spans="1:42" x14ac:dyDescent="0.25">
      <c r="A224" s="13">
        <v>43844</v>
      </c>
      <c r="B224">
        <v>20967.32</v>
      </c>
      <c r="C224">
        <v>129.1</v>
      </c>
      <c r="D224">
        <f t="shared" si="4496"/>
        <v>21096.42</v>
      </c>
      <c r="E224" s="14">
        <f t="shared" si="4497"/>
        <v>0.99388047829916171</v>
      </c>
      <c r="F224" s="14">
        <f t="shared" si="4498"/>
        <v>6.1195217008383415E-3</v>
      </c>
      <c r="G224" s="1">
        <f t="shared" si="4499"/>
        <v>1</v>
      </c>
      <c r="H224" s="15">
        <f>RTD("telemetorion.rtdserver","","data","SPX-I","Close",$A224)</f>
        <v>3283.15</v>
      </c>
      <c r="I224" s="2">
        <f t="shared" ref="I224" si="4538">H224/H223-1</f>
        <v>-1.5145386587512855E-3</v>
      </c>
      <c r="J224" s="2">
        <f t="shared" ref="J224" si="4539">D224/D223-1</f>
        <v>-1.575506715425834E-3</v>
      </c>
      <c r="K224" s="9">
        <f t="shared" ref="K224" si="4540">K223*(1+I224)</f>
        <v>117.90848593458777</v>
      </c>
      <c r="L224" s="9">
        <f t="shared" ref="L224" si="4541">L223*(1+J224)</f>
        <v>121.50118008609047</v>
      </c>
      <c r="M224" s="50">
        <f t="shared" ref="M224" si="4542">K224/$K$215-1</f>
        <v>1.620970787240239E-2</v>
      </c>
      <c r="N224" s="50">
        <f t="shared" ref="N224" si="4543">L224/$L$215-1</f>
        <v>1.7659715003828236E-3</v>
      </c>
      <c r="O224" s="22">
        <f t="shared" ref="O224" si="4544">K224/$K$3-1</f>
        <v>0.17908485934587781</v>
      </c>
      <c r="P224" s="34">
        <f t="shared" ref="P224" si="4545">L224/$L$3-1</f>
        <v>0.21501180086090477</v>
      </c>
      <c r="Q224" s="4">
        <v>20967.32</v>
      </c>
      <c r="R224">
        <f t="shared" ref="R224" si="4546">Q224+C224</f>
        <v>21096.42</v>
      </c>
      <c r="S224" s="25">
        <f t="shared" ref="S224" si="4547">R224/R223-1</f>
        <v>-1.575506715425834E-3</v>
      </c>
      <c r="T224" s="26">
        <f t="shared" ref="T224" si="4548">R224/$R$215-1</f>
        <v>1.7659715003823795E-3</v>
      </c>
      <c r="U224" s="26">
        <f t="shared" ref="U224" si="4549">R224/$R$215-1</f>
        <v>1.7659715003823795E-3</v>
      </c>
      <c r="V224" s="2">
        <f t="shared" ref="V224" si="4550">AG224-AC224</f>
        <v>-1.554274510169984E-2</v>
      </c>
      <c r="W224" s="2">
        <f t="shared" ref="W224" si="4551">U224-AD224</f>
        <v>-1.5185094864972548E-2</v>
      </c>
      <c r="X224" s="14">
        <f t="shared" ref="X224" si="4552">MIN(0,(AB224/AB$3-1))</f>
        <v>0</v>
      </c>
      <c r="Y224" s="14">
        <f t="shared" ref="Y224" si="4553">MIN(0,(L224/L$3-1))</f>
        <v>0</v>
      </c>
      <c r="Z224" s="45">
        <v>6664.66</v>
      </c>
      <c r="AA224" s="2">
        <f t="shared" ref="AA224" si="4554">Z224/Z223-1</f>
        <v>-1.418911528543787E-3</v>
      </c>
      <c r="AB224" s="9">
        <f t="shared" ref="AB224" si="4555">AB223*(1+AA224)</f>
        <v>119.94370546874006</v>
      </c>
      <c r="AC224" s="50">
        <f t="shared" ref="AC224" si="4556">AB224/$AB$215-1</f>
        <v>1.6951066365354928E-2</v>
      </c>
      <c r="AD224" s="37">
        <f t="shared" ref="AD224" si="4557">AB224/$AB$215-1</f>
        <v>1.6951066365354928E-2</v>
      </c>
      <c r="AE224" s="14">
        <f t="shared" ref="AE224" si="4558">J224-($AE$1/252)</f>
        <v>-1.6151892551083736E-3</v>
      </c>
      <c r="AF224">
        <f t="shared" ref="AF224" si="4559">AF223*(1+AE224)</f>
        <v>120.44595642485642</v>
      </c>
      <c r="AG224" s="14">
        <f t="shared" ref="AG224" si="4560">AF224/$AF$215-1</f>
        <v>1.4083212636550879E-3</v>
      </c>
      <c r="AH224" s="14">
        <f t="shared" ref="AH224" si="4561">AF224/$AF$215-1</f>
        <v>1.4083212636550879E-3</v>
      </c>
      <c r="AI224" s="14">
        <f t="shared" ref="AI224" si="4562">AH224-AD224</f>
        <v>-1.554274510169984E-2</v>
      </c>
      <c r="AJ224" s="27">
        <f>RTD("telemetorion.rtdserver","","data","XLSR","Close",$A224)</f>
        <v>34.693300000000001</v>
      </c>
      <c r="AK224" s="2">
        <f t="shared" ref="AK224" si="4563">AJ224/AJ223-1</f>
        <v>-2.8511891930731448E-3</v>
      </c>
      <c r="AL224" s="9">
        <f t="shared" ref="AL224" si="4564">AL223*(1+AK224)</f>
        <v>114.82068627710549</v>
      </c>
      <c r="AM224" s="2">
        <f t="shared" ref="AM224" si="4565">AL224/$AL$215-1</f>
        <v>1.7398826979472037E-2</v>
      </c>
      <c r="AN224" s="2">
        <f t="shared" ref="AN224" si="4566">AL224/$AL$215-1</f>
        <v>1.7398826979472037E-2</v>
      </c>
      <c r="AO224" s="1">
        <f>MIN(0,(AF224/MAX($AF$3:AF223)-1))</f>
        <v>-1.6151892551083957E-3</v>
      </c>
      <c r="AP224" s="1">
        <f>MIN(0,(AB224/MAX($AB$3:AB223)-1))</f>
        <v>-1.418911528543787E-3</v>
      </c>
    </row>
    <row r="225" spans="17:17" x14ac:dyDescent="0.25">
      <c r="Q225" s="4" t="s">
        <v>116</v>
      </c>
    </row>
  </sheetData>
  <conditionalFormatting sqref="V3:V1048576 V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 W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7"/>
  <sheetViews>
    <sheetView workbookViewId="0">
      <selection activeCell="I25" sqref="I25"/>
    </sheetView>
  </sheetViews>
  <sheetFormatPr defaultRowHeight="15" x14ac:dyDescent="0.25"/>
  <cols>
    <col min="4" max="4" width="24.28515625" customWidth="1"/>
    <col min="11" max="11" width="23.140625" bestFit="1" customWidth="1"/>
    <col min="12" max="12" width="36" bestFit="1" customWidth="1"/>
  </cols>
  <sheetData>
    <row r="1" spans="1:18" x14ac:dyDescent="0.25">
      <c r="A1" t="s">
        <v>0</v>
      </c>
      <c r="B1" t="s">
        <v>3</v>
      </c>
      <c r="C1">
        <v>1</v>
      </c>
      <c r="D1" t="s">
        <v>8</v>
      </c>
      <c r="E1" t="s">
        <v>75</v>
      </c>
      <c r="F1" t="s">
        <v>27</v>
      </c>
      <c r="G1" t="s">
        <v>98</v>
      </c>
      <c r="H1" t="s">
        <v>99</v>
      </c>
      <c r="I1" t="s">
        <v>100</v>
      </c>
      <c r="J1" t="s">
        <v>4</v>
      </c>
      <c r="K1" t="s">
        <v>52</v>
      </c>
      <c r="R1" s="13"/>
    </row>
    <row r="2" spans="1:18" x14ac:dyDescent="0.25">
      <c r="A2" t="s">
        <v>105</v>
      </c>
      <c r="B2" s="1">
        <f>1/7</f>
        <v>0.14285714285714285</v>
      </c>
      <c r="C2" s="1">
        <f>$C$1*B2</f>
        <v>0.14285714285714285</v>
      </c>
      <c r="D2" t="str">
        <f>RTD("esrtd",,$A2,"Description")</f>
        <v/>
      </c>
      <c r="E2" s="1" t="str">
        <f>RTD("esrtd",,$A2,"% Change")</f>
        <v/>
      </c>
      <c r="F2" s="47" t="str">
        <f>RTD("esrtd",,$A2,"BETA")</f>
        <v/>
      </c>
      <c r="G2" s="28" t="str">
        <f>RTD("esrtd",,$A2,"PE")</f>
        <v/>
      </c>
      <c r="H2" t="str">
        <f>RTD("esrtd",,$A2,"EPS")</f>
        <v/>
      </c>
      <c r="I2" t="str">
        <f>RTD("esrtd",,$A2,"Dividend")</f>
        <v/>
      </c>
      <c r="J2" t="str">
        <f>RTD("esrtd",,$A2,"Last")</f>
        <v/>
      </c>
      <c r="K2">
        <f>RTD("telemetorion.rtdserver","","quote",$A2,"Net %")</f>
        <v>-0.67361668003199993</v>
      </c>
      <c r="L2" t="str">
        <f>RTD("esrtd",,$A2,$L$14)</f>
        <v/>
      </c>
    </row>
    <row r="3" spans="1:18" x14ac:dyDescent="0.25">
      <c r="A3" t="s">
        <v>6</v>
      </c>
      <c r="B3" s="1">
        <f t="shared" ref="B3:B8" si="0">1/7</f>
        <v>0.14285714285714285</v>
      </c>
      <c r="C3" s="1">
        <f t="shared" ref="C3:C7" si="1">$C$1*B3</f>
        <v>0.14285714285714285</v>
      </c>
      <c r="D3" t="str">
        <f>RTD("esrtd",,$A3,"Description")</f>
        <v/>
      </c>
      <c r="E3" s="1" t="str">
        <f>RTD("esrtd",,$A3,"% Change")</f>
        <v/>
      </c>
      <c r="F3" s="47" t="str">
        <f>RTD("esrtd",,$A3,"BETA")</f>
        <v/>
      </c>
      <c r="G3" s="28" t="str">
        <f>RTD("esrtd",,$A3,"PE")</f>
        <v/>
      </c>
      <c r="H3" t="str">
        <f>RTD("esrtd",,$A3,"EPS")</f>
        <v/>
      </c>
      <c r="I3" t="str">
        <f>RTD("esrtd",,$A3,"Dividend")</f>
        <v/>
      </c>
      <c r="J3" t="str">
        <f>RTD("esrtd",,$A3,"Last")</f>
        <v/>
      </c>
      <c r="K3">
        <f>RTD("telemetorion.rtdserver","","quote",$A3,"Net %")</f>
        <v>0.69487658162200006</v>
      </c>
      <c r="L3" t="str">
        <f>RTD("esrtd",,$A3,$L$14)</f>
        <v/>
      </c>
    </row>
    <row r="4" spans="1:18" x14ac:dyDescent="0.25">
      <c r="A4" t="s">
        <v>106</v>
      </c>
      <c r="B4" s="1">
        <f t="shared" si="0"/>
        <v>0.14285714285714285</v>
      </c>
      <c r="C4" s="1">
        <f t="shared" si="1"/>
        <v>0.14285714285714285</v>
      </c>
      <c r="D4" t="str">
        <f>RTD("esrtd",,$A4,"Description")</f>
        <v/>
      </c>
      <c r="E4" s="1" t="str">
        <f>RTD("esrtd",,$A4,"% Change")</f>
        <v/>
      </c>
      <c r="F4" s="47" t="str">
        <f>RTD("esrtd",,$A4,"BETA")</f>
        <v/>
      </c>
      <c r="G4" s="28" t="str">
        <f>RTD("esrtd",,$A4,"PE")</f>
        <v/>
      </c>
      <c r="H4" t="str">
        <f>RTD("esrtd",,$A4,"EPS")</f>
        <v/>
      </c>
      <c r="I4" t="str">
        <f>RTD("esrtd",,$A4,"Dividend")</f>
        <v/>
      </c>
      <c r="J4" t="str">
        <f>RTD("esrtd",,$A4,"Last")</f>
        <v/>
      </c>
      <c r="K4">
        <f>RTD("telemetorion.rtdserver","","quote",$A4,"Net %")</f>
        <v>-0.81639398446499989</v>
      </c>
      <c r="L4" t="str">
        <f>RTD("esrtd",,$A4,$L$14)</f>
        <v/>
      </c>
    </row>
    <row r="5" spans="1:18" x14ac:dyDescent="0.25">
      <c r="A5" t="s">
        <v>107</v>
      </c>
      <c r="B5" s="1">
        <f t="shared" si="0"/>
        <v>0.14285714285714285</v>
      </c>
      <c r="C5" s="1">
        <f t="shared" si="1"/>
        <v>0.14285714285714285</v>
      </c>
      <c r="D5" t="str">
        <f>RTD("esrtd",,$A5,"Description")</f>
        <v/>
      </c>
      <c r="E5" s="1" t="str">
        <f>RTD("esrtd",,$A5,"% Change")</f>
        <v/>
      </c>
      <c r="F5" s="47" t="str">
        <f>RTD("esrtd",,$A5,"BETA")</f>
        <v/>
      </c>
      <c r="G5" s="28" t="str">
        <f>RTD("esrtd",,$A5,"PE")</f>
        <v/>
      </c>
      <c r="H5" t="str">
        <f>RTD("esrtd",,$A5,"EPS")</f>
        <v/>
      </c>
      <c r="I5" t="str">
        <f>RTD("esrtd",,$A5,"Dividend")</f>
        <v/>
      </c>
      <c r="J5" t="str">
        <f>RTD("esrtd",,$A5,"Last")</f>
        <v/>
      </c>
      <c r="K5">
        <f>RTD("telemetorion.rtdserver","","quote",$A5,"Net %")</f>
        <v>1.6153678236200002</v>
      </c>
      <c r="L5" t="str">
        <f>RTD("esrtd",,$A5,$L$14)</f>
        <v/>
      </c>
    </row>
    <row r="6" spans="1:18" x14ac:dyDescent="0.25">
      <c r="A6" t="s">
        <v>94</v>
      </c>
      <c r="B6" s="1">
        <f t="shared" si="0"/>
        <v>0.14285714285714285</v>
      </c>
      <c r="C6" s="1">
        <f t="shared" si="1"/>
        <v>0.14285714285714285</v>
      </c>
      <c r="D6" t="str">
        <f>RTD("esrtd",,$A6,"Description")</f>
        <v/>
      </c>
      <c r="E6" s="1" t="str">
        <f>RTD("esrtd",,$A6,"% Change")</f>
        <v/>
      </c>
      <c r="F6" s="47" t="str">
        <f>RTD("esrtd",,$A6,"BETA")</f>
        <v/>
      </c>
      <c r="G6" s="28" t="str">
        <f>RTD("esrtd",,$A6,"PE")</f>
        <v/>
      </c>
      <c r="H6" t="str">
        <f>RTD("esrtd",,$A6,"EPS")</f>
        <v/>
      </c>
      <c r="I6" t="str">
        <f>RTD("esrtd",,$A6,"Dividend")</f>
        <v/>
      </c>
      <c r="J6" t="str">
        <f>RTD("esrtd",,$A6,"Last")</f>
        <v/>
      </c>
      <c r="K6">
        <f>RTD("telemetorion.rtdserver","","quote",$A6,"Net %")</f>
        <v>0.24791525805700002</v>
      </c>
      <c r="L6" t="str">
        <f>RTD("esrtd",,$A6,$L$14)</f>
        <v/>
      </c>
    </row>
    <row r="7" spans="1:18" x14ac:dyDescent="0.25">
      <c r="A7" t="s">
        <v>95</v>
      </c>
      <c r="B7" s="1">
        <f t="shared" si="0"/>
        <v>0.14285714285714285</v>
      </c>
      <c r="C7" s="1">
        <f t="shared" si="1"/>
        <v>0.14285714285714285</v>
      </c>
      <c r="D7" t="str">
        <f>RTD("esrtd",,$A7,"Description")</f>
        <v/>
      </c>
      <c r="E7" s="1" t="str">
        <f>RTD("esrtd",,$A7,"% Change")</f>
        <v/>
      </c>
      <c r="F7" s="47" t="str">
        <f>RTD("esrtd",,$A7,"BETA")</f>
        <v/>
      </c>
      <c r="G7" s="28" t="str">
        <f>RTD("esrtd",,$A7,"PE")</f>
        <v/>
      </c>
      <c r="H7" t="str">
        <f>RTD("esrtd",,$A7,"EPS")</f>
        <v/>
      </c>
      <c r="I7" t="str">
        <f>RTD("esrtd",,$A7,"Dividend")</f>
        <v/>
      </c>
      <c r="J7" t="str">
        <f>RTD("esrtd",,$A7,"Last")</f>
        <v/>
      </c>
      <c r="K7">
        <f>RTD("telemetorion.rtdserver","","quote",$A7,"Net %")</f>
        <v>-0.80462827503699985</v>
      </c>
      <c r="L7" t="str">
        <f>RTD("esrtd",,$A7,$L$14)</f>
        <v/>
      </c>
    </row>
    <row r="8" spans="1:18" x14ac:dyDescent="0.25">
      <c r="A8" t="s">
        <v>115</v>
      </c>
      <c r="B8" s="1">
        <f t="shared" si="0"/>
        <v>0.14285714285714285</v>
      </c>
      <c r="C8" s="1">
        <f t="shared" ref="C8" si="2">$C$1*B8</f>
        <v>0.14285714285714285</v>
      </c>
      <c r="D8" t="str">
        <f>RTD("esrtd",,$A8,"Description")</f>
        <v/>
      </c>
      <c r="E8" s="1" t="str">
        <f>RTD("esrtd",,$A8,"% Change")</f>
        <v/>
      </c>
      <c r="F8" s="47" t="str">
        <f>RTD("esrtd",,$A8,"BETA")</f>
        <v/>
      </c>
      <c r="G8" s="28" t="str">
        <f>RTD("esrtd",,$A8,"PE")</f>
        <v/>
      </c>
      <c r="H8" t="str">
        <f>RTD("esrtd",,$A8,"EPS")</f>
        <v/>
      </c>
      <c r="I8" t="str">
        <f>RTD("esrtd",,$A8,"Dividend")</f>
        <v/>
      </c>
      <c r="J8" t="str">
        <f>RTD("esrtd",,$A8,"Last")</f>
        <v/>
      </c>
      <c r="K8">
        <f>RTD("telemetorion.rtdserver","","quote",$A8,"Net %")</f>
        <v>-0.114862370267</v>
      </c>
      <c r="L8" t="str">
        <f>RTD("esrtd",,$A8,$L$14)</f>
        <v/>
      </c>
    </row>
    <row r="9" spans="1:18" x14ac:dyDescent="0.25">
      <c r="A9" t="s">
        <v>2</v>
      </c>
    </row>
    <row r="10" spans="1:18" x14ac:dyDescent="0.25">
      <c r="A10" t="s">
        <v>2</v>
      </c>
      <c r="E10" s="55">
        <f t="array" ref="E10">SUMPRODUCT(B2:B8,K2:K8)</f>
        <v>2.1236907642571516E-2</v>
      </c>
      <c r="F10" s="9">
        <f>SUMPRODUCT(F2:F8,B2:B8)</f>
        <v>0</v>
      </c>
    </row>
    <row r="11" spans="1:18" x14ac:dyDescent="0.25">
      <c r="A11" t="s">
        <v>2</v>
      </c>
      <c r="B11" s="1">
        <f>SUM(B2:B10)</f>
        <v>0.99999999999999978</v>
      </c>
    </row>
    <row r="12" spans="1:18" x14ac:dyDescent="0.25">
      <c r="A12" t="s">
        <v>2</v>
      </c>
    </row>
    <row r="14" spans="1:18" x14ac:dyDescent="0.25">
      <c r="L14" s="28"/>
    </row>
    <row r="15" spans="1:18" x14ac:dyDescent="0.25">
      <c r="E15" s="1"/>
      <c r="F15" s="47"/>
      <c r="G15" s="28"/>
    </row>
    <row r="16" spans="1:18" x14ac:dyDescent="0.25">
      <c r="E16" s="1"/>
      <c r="F16" s="47"/>
      <c r="G16" s="28"/>
    </row>
    <row r="17" spans="5:7" x14ac:dyDescent="0.25">
      <c r="E17" s="1"/>
      <c r="F17" s="47"/>
      <c r="G17" s="28"/>
    </row>
    <row r="18" spans="5:7" x14ac:dyDescent="0.25">
      <c r="E18" s="1"/>
      <c r="F18" s="47"/>
      <c r="G18" s="28"/>
    </row>
    <row r="19" spans="5:7" x14ac:dyDescent="0.25">
      <c r="E19" s="1"/>
      <c r="F19" s="47"/>
      <c r="G19" s="28"/>
    </row>
    <row r="20" spans="5:7" x14ac:dyDescent="0.25">
      <c r="E20" s="1"/>
      <c r="F20" s="47"/>
      <c r="G20" s="28"/>
    </row>
    <row r="21" spans="5:7" x14ac:dyDescent="0.25">
      <c r="E21" s="1"/>
      <c r="F21" s="47"/>
      <c r="G21" s="28"/>
    </row>
    <row r="22" spans="5:7" x14ac:dyDescent="0.25">
      <c r="E22" s="1"/>
      <c r="F22" s="47"/>
      <c r="G22" s="28"/>
    </row>
    <row r="23" spans="5:7" x14ac:dyDescent="0.25">
      <c r="E23" s="1"/>
      <c r="F23" s="47"/>
      <c r="G23" s="28"/>
    </row>
    <row r="24" spans="5:7" x14ac:dyDescent="0.25">
      <c r="E24" s="1"/>
      <c r="F24" s="47"/>
      <c r="G24" s="28"/>
    </row>
    <row r="25" spans="5:7" x14ac:dyDescent="0.25">
      <c r="E25" s="1"/>
      <c r="F25" s="47"/>
      <c r="G25" s="28"/>
    </row>
    <row r="26" spans="5:7" x14ac:dyDescent="0.25">
      <c r="E26" s="1"/>
      <c r="F26" s="47"/>
      <c r="G26" s="28"/>
    </row>
    <row r="27" spans="5:7" x14ac:dyDescent="0.25">
      <c r="E27" s="1"/>
      <c r="F27" s="47"/>
      <c r="G27" s="28"/>
    </row>
    <row r="28" spans="5:7" x14ac:dyDescent="0.25">
      <c r="E28" s="1"/>
      <c r="F28" s="47"/>
      <c r="G28" s="28"/>
    </row>
    <row r="29" spans="5:7" x14ac:dyDescent="0.25">
      <c r="E29" s="1"/>
      <c r="F29" s="47"/>
      <c r="G29" s="28"/>
    </row>
    <row r="30" spans="5:7" x14ac:dyDescent="0.25">
      <c r="E30" s="1"/>
      <c r="F30" s="47"/>
      <c r="G30" s="28"/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</sheetData>
  <sortState ref="A15:L30">
    <sortCondition ref="G15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19"/>
  <sheetViews>
    <sheetView zoomScaleNormal="100" workbookViewId="0">
      <selection activeCell="K2" sqref="K2"/>
    </sheetView>
  </sheetViews>
  <sheetFormatPr defaultRowHeight="15" x14ac:dyDescent="0.25"/>
  <cols>
    <col min="4" max="4" width="20.140625" bestFit="1" customWidth="1"/>
    <col min="5" max="5" width="29.7109375" bestFit="1" customWidth="1"/>
    <col min="16" max="16" width="10.42578125" bestFit="1" customWidth="1"/>
    <col min="21" max="21" width="9.140625" style="42"/>
  </cols>
  <sheetData>
    <row r="1" spans="1:24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27</v>
      </c>
      <c r="G1" t="s">
        <v>75</v>
      </c>
      <c r="I1">
        <v>0.5</v>
      </c>
      <c r="K1" s="42" t="s">
        <v>52</v>
      </c>
      <c r="P1" s="13"/>
      <c r="Q1" t="s">
        <v>108</v>
      </c>
      <c r="S1">
        <v>0.3</v>
      </c>
      <c r="X1">
        <v>2500</v>
      </c>
    </row>
    <row r="2" spans="1:24" x14ac:dyDescent="0.25">
      <c r="A2" t="s">
        <v>105</v>
      </c>
      <c r="B2" s="5">
        <f>1/6</f>
        <v>0.16666666666666666</v>
      </c>
      <c r="C2" s="1">
        <v>3.0999999999999999E-3</v>
      </c>
      <c r="D2" t="s">
        <v>13</v>
      </c>
      <c r="E2" t="s">
        <v>10</v>
      </c>
      <c r="F2" s="47" t="str">
        <f>RTD("esrtd",,$A2,"BETA")</f>
        <v/>
      </c>
      <c r="G2" s="1" t="str">
        <f>RTD("esrtd",,$A2,"% Change")</f>
        <v/>
      </c>
      <c r="H2" s="1"/>
      <c r="I2" s="1">
        <f>$I$1*B2</f>
        <v>8.3333333333333329E-2</v>
      </c>
      <c r="K2" s="52">
        <f>RTD("telemetorion.rtdserver","","quote",$A2,"Net %")</f>
        <v>-0.67361668003199993</v>
      </c>
      <c r="N2" s="7" t="s">
        <v>105</v>
      </c>
      <c r="O2" s="9" t="str">
        <f>RTD("esrtd",,N2,"PE")</f>
        <v/>
      </c>
      <c r="P2" s="9" t="str">
        <f>RTD("esrtd",,N2,"BETA")</f>
        <v/>
      </c>
      <c r="Q2" s="9" t="str">
        <f>RTD("esrtd",,N2,$Q$1)</f>
        <v/>
      </c>
      <c r="R2" s="1">
        <f>1/6</f>
        <v>0.16666666666666666</v>
      </c>
      <c r="S2" s="1">
        <f>$S$1*R2</f>
        <v>4.9999999999999996E-2</v>
      </c>
      <c r="T2">
        <v>0</v>
      </c>
      <c r="U2" s="42" t="str">
        <f>RTD("esrtd",,N2,"last")</f>
        <v/>
      </c>
      <c r="V2" s="1" t="str">
        <f>RTD("esrtd",,$N2,"% Change")</f>
        <v/>
      </c>
      <c r="X2" t="e">
        <f>ROUNDDOWN($X$1/U2,0)</f>
        <v>#VALUE!</v>
      </c>
    </row>
    <row r="3" spans="1:24" x14ac:dyDescent="0.25">
      <c r="A3" t="s">
        <v>6</v>
      </c>
      <c r="B3" s="5">
        <f t="shared" ref="B3:B7" si="0">1/6</f>
        <v>0.16666666666666666</v>
      </c>
      <c r="C3" s="1">
        <v>7.45E-3</v>
      </c>
      <c r="D3" t="s">
        <v>14</v>
      </c>
      <c r="E3" t="s">
        <v>15</v>
      </c>
      <c r="F3" s="47" t="str">
        <f>RTD("esrtd",,$A3,"BETA")</f>
        <v/>
      </c>
      <c r="G3" s="1" t="str">
        <f>RTD("esrtd",,$A3,"% Change")</f>
        <v/>
      </c>
      <c r="H3" s="1"/>
      <c r="I3" s="1">
        <f t="shared" ref="I3:I7" si="1">$I$1*B3</f>
        <v>8.3333333333333329E-2</v>
      </c>
      <c r="K3" s="52">
        <f>RTD("telemetorion.rtdserver","","quote",$A3,"Net %")</f>
        <v>0.69487658162200006</v>
      </c>
      <c r="N3" t="s">
        <v>6</v>
      </c>
      <c r="O3" s="9" t="str">
        <f>RTD("esrtd",,N3,"PE")</f>
        <v/>
      </c>
      <c r="P3" s="9" t="str">
        <f>RTD("esrtd",,N3,"BETA")</f>
        <v/>
      </c>
      <c r="Q3" s="9" t="str">
        <f>RTD("esrtd",,N3,$Q$1)</f>
        <v/>
      </c>
      <c r="R3" s="1">
        <f t="shared" ref="R3:R7" si="2">1/6</f>
        <v>0.16666666666666666</v>
      </c>
      <c r="S3" s="1">
        <f t="shared" ref="S3:S7" si="3">$S$1*R3</f>
        <v>4.9999999999999996E-2</v>
      </c>
      <c r="T3">
        <v>115</v>
      </c>
      <c r="U3" s="42" t="str">
        <f>RTD("esrtd",,N3,"last")</f>
        <v/>
      </c>
      <c r="V3" s="1" t="str">
        <f>RTD("esrtd",,$N3,"% Change")</f>
        <v/>
      </c>
      <c r="X3" t="e">
        <f t="shared" ref="X3:X7" si="4">ROUNDDOWN($X$1/U3,0)</f>
        <v>#VALUE!</v>
      </c>
    </row>
    <row r="4" spans="1:24" x14ac:dyDescent="0.25">
      <c r="A4" t="s">
        <v>106</v>
      </c>
      <c r="B4" s="5">
        <f t="shared" si="0"/>
        <v>0.16666666666666666</v>
      </c>
      <c r="C4" s="1">
        <v>3.7100000000000002E-3</v>
      </c>
      <c r="D4" t="s">
        <v>16</v>
      </c>
      <c r="E4" t="s">
        <v>17</v>
      </c>
      <c r="F4" s="47" t="str">
        <f>RTD("esrtd",,$A4,"BETA")</f>
        <v/>
      </c>
      <c r="G4" s="1" t="str">
        <f>RTD("esrtd",,$A4,"% Change")</f>
        <v/>
      </c>
      <c r="H4" s="1"/>
      <c r="I4" s="1">
        <f t="shared" si="1"/>
        <v>8.3333333333333329E-2</v>
      </c>
      <c r="K4" s="52">
        <f>RTD("telemetorion.rtdserver","","quote",$A4,"Net %")</f>
        <v>-0.81639398446499989</v>
      </c>
      <c r="N4" s="7" t="s">
        <v>106</v>
      </c>
      <c r="O4" s="9" t="str">
        <f>RTD("esrtd",,N4,"PE")</f>
        <v/>
      </c>
      <c r="P4" s="9" t="str">
        <f>RTD("esrtd",,N4,"BETA")</f>
        <v/>
      </c>
      <c r="Q4" s="9" t="str">
        <f>RTD("esrtd",,N4,$Q$1)</f>
        <v/>
      </c>
      <c r="R4" s="1">
        <f t="shared" si="2"/>
        <v>0.16666666666666666</v>
      </c>
      <c r="S4" s="1">
        <f t="shared" si="3"/>
        <v>4.9999999999999996E-2</v>
      </c>
      <c r="T4">
        <v>0</v>
      </c>
      <c r="U4" s="42" t="str">
        <f>RTD("esrtd",,N4,"last")</f>
        <v/>
      </c>
      <c r="V4" s="1" t="str">
        <f>RTD("esrtd",,$N4,"% Change")</f>
        <v/>
      </c>
      <c r="X4" t="e">
        <f t="shared" si="4"/>
        <v>#VALUE!</v>
      </c>
    </row>
    <row r="5" spans="1:24" x14ac:dyDescent="0.25">
      <c r="A5" t="s">
        <v>107</v>
      </c>
      <c r="B5" s="5">
        <f t="shared" si="0"/>
        <v>0.16666666666666666</v>
      </c>
      <c r="C5" s="1">
        <v>1.1339999999999999E-2</v>
      </c>
      <c r="D5" t="s">
        <v>18</v>
      </c>
      <c r="E5" t="s">
        <v>11</v>
      </c>
      <c r="F5" s="47" t="str">
        <f>RTD("esrtd",,$A5,"BETA")</f>
        <v/>
      </c>
      <c r="G5" s="1" t="str">
        <f>RTD("esrtd",,$A5,"% Change")</f>
        <v/>
      </c>
      <c r="H5" s="1"/>
      <c r="I5" s="1">
        <f t="shared" si="1"/>
        <v>8.3333333333333329E-2</v>
      </c>
      <c r="K5" s="52">
        <f>RTD("telemetorion.rtdserver","","quote",$A5,"Net %")</f>
        <v>1.6153678236200002</v>
      </c>
      <c r="N5" t="s">
        <v>107</v>
      </c>
      <c r="O5" s="9" t="str">
        <f>RTD("esrtd",,N5,"PE")</f>
        <v/>
      </c>
      <c r="P5" s="9" t="str">
        <f>RTD("esrtd",,N5,"BETA")</f>
        <v/>
      </c>
      <c r="Q5" s="9" t="str">
        <f>RTD("esrtd",,N5,$Q$1)</f>
        <v/>
      </c>
      <c r="R5" s="1">
        <f t="shared" si="2"/>
        <v>0.16666666666666666</v>
      </c>
      <c r="S5" s="1">
        <f t="shared" si="3"/>
        <v>4.9999999999999996E-2</v>
      </c>
      <c r="T5">
        <v>0</v>
      </c>
      <c r="U5" s="42" t="str">
        <f>RTD("esrtd",,N5,"last")</f>
        <v/>
      </c>
      <c r="V5" s="1" t="str">
        <f>RTD("esrtd",,$N5,"% Change")</f>
        <v/>
      </c>
      <c r="X5" t="e">
        <f t="shared" si="4"/>
        <v>#VALUE!</v>
      </c>
    </row>
    <row r="6" spans="1:24" x14ac:dyDescent="0.25">
      <c r="A6" t="s">
        <v>94</v>
      </c>
      <c r="B6" s="5">
        <f t="shared" si="0"/>
        <v>0.16666666666666666</v>
      </c>
      <c r="C6" s="1">
        <v>2.7300000000000002E-3</v>
      </c>
      <c r="D6" t="s">
        <v>14</v>
      </c>
      <c r="E6" t="s">
        <v>19</v>
      </c>
      <c r="F6" s="47" t="str">
        <f>RTD("esrtd",,$A6,"BETA")</f>
        <v/>
      </c>
      <c r="G6" s="1" t="str">
        <f>RTD("esrtd",,$A6,"% Change")</f>
        <v/>
      </c>
      <c r="H6" s="1"/>
      <c r="I6" s="1">
        <f t="shared" si="1"/>
        <v>8.3333333333333329E-2</v>
      </c>
      <c r="K6" s="52">
        <f>RTD("telemetorion.rtdserver","","quote",$A6,"Net %")</f>
        <v>0.24791525805700002</v>
      </c>
      <c r="N6" s="7" t="s">
        <v>94</v>
      </c>
      <c r="O6" s="9" t="str">
        <f>RTD("esrtd",,N6,"PE")</f>
        <v/>
      </c>
      <c r="P6" s="9" t="str">
        <f>RTD("esrtd",,N6,"BETA")</f>
        <v/>
      </c>
      <c r="Q6" s="9" t="str">
        <f>RTD("esrtd",,N6,$Q$1)</f>
        <v/>
      </c>
      <c r="R6" s="1">
        <f t="shared" si="2"/>
        <v>0.16666666666666666</v>
      </c>
      <c r="S6" s="1">
        <f t="shared" si="3"/>
        <v>4.9999999999999996E-2</v>
      </c>
      <c r="T6">
        <v>0</v>
      </c>
      <c r="U6" s="42" t="str">
        <f>RTD("esrtd",,N6,"last")</f>
        <v/>
      </c>
      <c r="V6" s="1" t="str">
        <f>RTD("esrtd",,$N6,"% Change")</f>
        <v/>
      </c>
      <c r="X6" t="e">
        <f t="shared" si="4"/>
        <v>#VALUE!</v>
      </c>
    </row>
    <row r="7" spans="1:24" x14ac:dyDescent="0.25">
      <c r="A7" t="s">
        <v>95</v>
      </c>
      <c r="B7" s="5">
        <f t="shared" si="0"/>
        <v>0.16666666666666666</v>
      </c>
      <c r="C7" s="1">
        <v>3.4499999999999999E-3</v>
      </c>
      <c r="D7" t="s">
        <v>14</v>
      </c>
      <c r="E7" t="s">
        <v>20</v>
      </c>
      <c r="F7" s="47" t="str">
        <f>RTD("esrtd",,$A7,"BETA")</f>
        <v/>
      </c>
      <c r="G7" s="1" t="str">
        <f>RTD("esrtd",,$A7,"% Change")</f>
        <v/>
      </c>
      <c r="H7" s="1"/>
      <c r="I7" s="1">
        <f t="shared" si="1"/>
        <v>8.3333333333333329E-2</v>
      </c>
      <c r="K7" s="52">
        <f>RTD("telemetorion.rtdserver","","quote",$A7,"Net %")</f>
        <v>-0.80462827503699985</v>
      </c>
      <c r="N7" s="7" t="s">
        <v>95</v>
      </c>
      <c r="O7" s="9" t="str">
        <f>RTD("esrtd",,N7,"PE")</f>
        <v/>
      </c>
      <c r="P7" s="9" t="str">
        <f>RTD("esrtd",,N7,"BETA")</f>
        <v/>
      </c>
      <c r="Q7" s="9" t="str">
        <f>RTD("esrtd",,N7,$Q$1)</f>
        <v/>
      </c>
      <c r="R7" s="1">
        <f t="shared" si="2"/>
        <v>0.16666666666666666</v>
      </c>
      <c r="S7" s="1">
        <f t="shared" si="3"/>
        <v>4.9999999999999996E-2</v>
      </c>
      <c r="T7">
        <v>0</v>
      </c>
      <c r="U7" s="42" t="str">
        <f>RTD("esrtd",,N7,"last")</f>
        <v/>
      </c>
      <c r="V7" s="1" t="str">
        <f>RTD("esrtd",,$N7,"% Change")</f>
        <v/>
      </c>
      <c r="X7" t="e">
        <f t="shared" si="4"/>
        <v>#VALUE!</v>
      </c>
    </row>
    <row r="8" spans="1:24" x14ac:dyDescent="0.25">
      <c r="B8" s="5"/>
      <c r="C8" s="1"/>
      <c r="G8" s="1"/>
      <c r="H8" s="1"/>
      <c r="I8" s="1"/>
      <c r="K8" s="52"/>
      <c r="N8" t="s">
        <v>58</v>
      </c>
      <c r="O8">
        <v>0.44800000000000001</v>
      </c>
      <c r="R8" s="1">
        <v>0.44800000000000001</v>
      </c>
      <c r="S8" s="1">
        <f>0.7*R8</f>
        <v>0.31359999999999999</v>
      </c>
      <c r="T8">
        <v>0</v>
      </c>
      <c r="U8" s="42" t="str">
        <f>RTD("esrtd",,N8,"last")</f>
        <v/>
      </c>
      <c r="V8" s="1" t="str">
        <f>RTD("esrtd",,$N8,"% Change")</f>
        <v/>
      </c>
    </row>
    <row r="9" spans="1:24" x14ac:dyDescent="0.25">
      <c r="A9" t="s">
        <v>2</v>
      </c>
      <c r="N9" t="s">
        <v>59</v>
      </c>
      <c r="O9">
        <v>0.44800000000000001</v>
      </c>
      <c r="R9" s="1">
        <v>0.44800000000000001</v>
      </c>
      <c r="S9" s="1">
        <f t="shared" ref="S9:S10" si="5">0.7*R9</f>
        <v>0.31359999999999999</v>
      </c>
      <c r="T9">
        <v>0</v>
      </c>
      <c r="U9" s="42" t="str">
        <f>RTD("esrtd",,N9,"last")</f>
        <v/>
      </c>
      <c r="V9" s="1" t="str">
        <f>RTD("esrtd",,$N9,"% Change")</f>
        <v/>
      </c>
    </row>
    <row r="10" spans="1:24" x14ac:dyDescent="0.25">
      <c r="A10" t="s">
        <v>2</v>
      </c>
      <c r="B10" s="6">
        <f>SUM(B2:B8)</f>
        <v>0.99999999999999989</v>
      </c>
      <c r="F10" s="9">
        <f t="array" ref="F10">SUMPRODUCT(B2:B8,F2:F8)</f>
        <v>0</v>
      </c>
      <c r="G10" s="55">
        <f t="array" ref="G10">SUMPRODUCT(B2:B7,K2:K7)</f>
        <v>4.3920120627500142E-2</v>
      </c>
      <c r="H10" s="1"/>
      <c r="N10" t="s">
        <v>32</v>
      </c>
      <c r="O10">
        <v>0.104</v>
      </c>
      <c r="Q10" s="3"/>
      <c r="R10" s="1">
        <v>0.104</v>
      </c>
      <c r="S10" s="1">
        <f t="shared" si="5"/>
        <v>7.279999999999999E-2</v>
      </c>
      <c r="T10">
        <v>306</v>
      </c>
      <c r="U10" s="42" t="str">
        <f>RTD("esrtd",,N10,"last")</f>
        <v/>
      </c>
      <c r="V10" s="1" t="str">
        <f>RTD("esrtd",,$N10,"% Change")</f>
        <v/>
      </c>
    </row>
    <row r="11" spans="1:24" x14ac:dyDescent="0.25">
      <c r="A11" t="s">
        <v>2</v>
      </c>
      <c r="G11" s="3"/>
      <c r="Q11" s="3"/>
      <c r="R11" s="1"/>
    </row>
    <row r="12" spans="1:24" x14ac:dyDescent="0.25">
      <c r="A12" t="s">
        <v>2</v>
      </c>
      <c r="Q12" s="3"/>
      <c r="R12" s="1"/>
    </row>
    <row r="13" spans="1:24" x14ac:dyDescent="0.25">
      <c r="A13" t="s">
        <v>2</v>
      </c>
      <c r="Q13" s="3"/>
      <c r="R13" s="1"/>
    </row>
    <row r="14" spans="1:24" x14ac:dyDescent="0.25">
      <c r="Q14" s="3"/>
      <c r="R14" s="1"/>
    </row>
    <row r="15" spans="1:24" x14ac:dyDescent="0.25">
      <c r="Q15" s="3"/>
      <c r="R15" s="1"/>
    </row>
    <row r="16" spans="1:24" x14ac:dyDescent="0.25">
      <c r="Q16" s="3"/>
      <c r="R16" s="1"/>
    </row>
    <row r="17" spans="17:18" x14ac:dyDescent="0.25">
      <c r="Q17" s="3"/>
      <c r="R17" s="1"/>
    </row>
    <row r="18" spans="17:18" x14ac:dyDescent="0.25">
      <c r="Q18" s="3"/>
      <c r="R18" s="1"/>
    </row>
    <row r="19" spans="17:18" x14ac:dyDescent="0.25">
      <c r="Q19" s="3"/>
      <c r="R19" s="1"/>
    </row>
    <row r="20" spans="17:18" x14ac:dyDescent="0.25">
      <c r="Q20" s="3"/>
      <c r="R20" s="1"/>
    </row>
    <row r="21" spans="17:18" x14ac:dyDescent="0.25">
      <c r="R21" s="1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</sheetData>
  <sortState ref="A34:B50">
    <sortCondition ref="A34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tabSelected="1" workbookViewId="0">
      <selection activeCell="R20" sqref="R20"/>
    </sheetView>
  </sheetViews>
  <sheetFormatPr defaultRowHeight="15" x14ac:dyDescent="0.25"/>
  <cols>
    <col min="8" max="8" width="15.85546875" customWidth="1"/>
    <col min="15" max="15" width="10.5703125" customWidth="1"/>
    <col min="16" max="16" width="14.42578125" bestFit="1" customWidth="1"/>
    <col min="17" max="17" width="10.28515625" bestFit="1" customWidth="1"/>
    <col min="18" max="18" width="9.7109375" customWidth="1"/>
    <col min="19" max="19" width="11.140625" bestFit="1" customWidth="1"/>
    <col min="22" max="22" width="11.140625" bestFit="1" customWidth="1"/>
  </cols>
  <sheetData>
    <row r="1" spans="1:25" x14ac:dyDescent="0.25">
      <c r="A1" t="s">
        <v>22</v>
      </c>
      <c r="K1" s="10">
        <v>0.3</v>
      </c>
      <c r="N1" s="11">
        <v>0.5</v>
      </c>
    </row>
    <row r="2" spans="1:25" x14ac:dyDescent="0.25">
      <c r="B2" t="s">
        <v>21</v>
      </c>
      <c r="I2" t="s">
        <v>6</v>
      </c>
      <c r="J2" s="5">
        <f>1/6</f>
        <v>0.16666666666666666</v>
      </c>
      <c r="K2" s="2">
        <f>J2*$K$1</f>
        <v>4.9999999999999996E-2</v>
      </c>
      <c r="L2" s="9" t="str">
        <f>RTD("esrtd",,$I2,"BETA")</f>
        <v/>
      </c>
      <c r="M2" s="1" t="str">
        <f>RTD("esrtd",,$I2,"% Change")</f>
        <v/>
      </c>
      <c r="N2" s="11">
        <f>$N$1*J2</f>
        <v>8.3333333333333329E-2</v>
      </c>
      <c r="Q2" s="9">
        <f>RTD("telemetorion.rtdserver","","quote",$I2,"Net %")</f>
        <v>0.69487658162200006</v>
      </c>
      <c r="V2" t="s">
        <v>76</v>
      </c>
      <c r="W2" s="9">
        <f>QoFocused!$G$10</f>
        <v>4.3920120627500142E-2</v>
      </c>
    </row>
    <row r="3" spans="1:25" x14ac:dyDescent="0.25">
      <c r="A3" t="s">
        <v>34</v>
      </c>
      <c r="B3">
        <v>0.27419354838709598</v>
      </c>
      <c r="C3" s="2"/>
      <c r="I3" t="s">
        <v>94</v>
      </c>
      <c r="J3" s="5">
        <f t="shared" ref="J3:J7" si="0">1/6</f>
        <v>0.16666666666666666</v>
      </c>
      <c r="K3" s="2">
        <f t="shared" ref="K3:K7" si="1">J3*$K$1</f>
        <v>4.9999999999999996E-2</v>
      </c>
      <c r="L3" s="9" t="str">
        <f>RTD("esrtd",,$I3,"BETA")</f>
        <v/>
      </c>
      <c r="M3" s="1" t="str">
        <f>RTD("esrtd",,$I3,"% Change")</f>
        <v/>
      </c>
      <c r="N3" s="11">
        <f t="shared" ref="N3:N7" si="2">$N$1*J3</f>
        <v>8.3333333333333329E-2</v>
      </c>
      <c r="Q3" s="9">
        <f>RTD("telemetorion.rtdserver","","quote",$I3,"Net %")</f>
        <v>0.24791525805700002</v>
      </c>
      <c r="V3" t="s">
        <v>77</v>
      </c>
      <c r="W3" s="9">
        <f>QFocused!$E$10</f>
        <v>2.1236907642571516E-2</v>
      </c>
    </row>
    <row r="4" spans="1:25" x14ac:dyDescent="0.25">
      <c r="A4" t="s">
        <v>35</v>
      </c>
      <c r="B4">
        <v>0.25806451612903197</v>
      </c>
      <c r="C4" s="2"/>
      <c r="I4" t="s">
        <v>95</v>
      </c>
      <c r="J4" s="5">
        <f t="shared" si="0"/>
        <v>0.16666666666666666</v>
      </c>
      <c r="K4" s="2">
        <f t="shared" si="1"/>
        <v>4.9999999999999996E-2</v>
      </c>
      <c r="L4" s="9" t="str">
        <f>RTD("esrtd",,$I4,"BETA")</f>
        <v/>
      </c>
      <c r="M4" s="1" t="str">
        <f>RTD("esrtd",,$I4,"% Change")</f>
        <v/>
      </c>
      <c r="N4" s="11">
        <f t="shared" si="2"/>
        <v>8.3333333333333329E-2</v>
      </c>
      <c r="Q4" s="9">
        <f>RTD("telemetorion.rtdserver","","quote",$I4,"Net %")</f>
        <v>-0.80462827503699985</v>
      </c>
      <c r="V4" t="s">
        <v>8</v>
      </c>
      <c r="W4" s="9">
        <f>R20-M30</f>
        <v>0.63184908571307696</v>
      </c>
      <c r="X4" s="3"/>
    </row>
    <row r="5" spans="1:25" x14ac:dyDescent="0.25">
      <c r="A5" t="s">
        <v>31</v>
      </c>
      <c r="B5">
        <v>9.6774193548387094E-2</v>
      </c>
      <c r="C5" s="2"/>
      <c r="I5" t="s">
        <v>84</v>
      </c>
      <c r="J5" s="5">
        <f t="shared" si="0"/>
        <v>0.16666666666666666</v>
      </c>
      <c r="K5" s="2">
        <f t="shared" si="1"/>
        <v>4.9999999999999996E-2</v>
      </c>
      <c r="L5" s="9" t="str">
        <f>RTD("esrtd",,$I5,"BETA")</f>
        <v/>
      </c>
      <c r="M5" s="1" t="str">
        <f>RTD("esrtd",,$I5,"% Change")</f>
        <v/>
      </c>
      <c r="N5" s="11">
        <f t="shared" si="2"/>
        <v>8.3333333333333329E-2</v>
      </c>
      <c r="Q5" s="9">
        <f>RTD("telemetorion.rtdserver","","quote",$I5,"Net %")</f>
        <v>0.60446202879400013</v>
      </c>
      <c r="V5" t="s">
        <v>78</v>
      </c>
      <c r="W5" s="28">
        <f>RTD("telemetorion.rtdserver","","quote",V5,"Net %")</f>
        <v>0.15997325131900003</v>
      </c>
    </row>
    <row r="6" spans="1:25" x14ac:dyDescent="0.25">
      <c r="A6" t="s">
        <v>32</v>
      </c>
      <c r="B6">
        <v>9.6774193548387094E-2</v>
      </c>
      <c r="C6" s="2"/>
      <c r="I6" t="s">
        <v>96</v>
      </c>
      <c r="J6" s="5">
        <f t="shared" si="0"/>
        <v>0.16666666666666666</v>
      </c>
      <c r="K6" s="2">
        <f t="shared" si="1"/>
        <v>4.9999999999999996E-2</v>
      </c>
      <c r="L6" s="9" t="str">
        <f>RTD("esrtd",,$I6,"BETA")</f>
        <v/>
      </c>
      <c r="M6" s="1" t="str">
        <f>RTD("esrtd",,$I6,"% Change")</f>
        <v/>
      </c>
      <c r="N6" s="11">
        <f t="shared" si="2"/>
        <v>8.3333333333333329E-2</v>
      </c>
      <c r="Q6" s="9">
        <f>RTD("telemetorion.rtdserver","","quote",$I6,"Net %")</f>
        <v>1.1282508923999999</v>
      </c>
      <c r="W6" s="9"/>
      <c r="Y6" s="52"/>
    </row>
    <row r="7" spans="1:25" x14ac:dyDescent="0.25">
      <c r="A7" t="s">
        <v>33</v>
      </c>
      <c r="B7">
        <v>9.6774193548387094E-2</v>
      </c>
      <c r="C7" s="2"/>
      <c r="I7" t="s">
        <v>97</v>
      </c>
      <c r="J7" s="5">
        <f t="shared" si="0"/>
        <v>0.16666666666666666</v>
      </c>
      <c r="K7" s="2">
        <f t="shared" si="1"/>
        <v>4.9999999999999996E-2</v>
      </c>
      <c r="L7" s="9" t="str">
        <f>RTD("esrtd",,$I7,"BETA")</f>
        <v/>
      </c>
      <c r="M7" s="1" t="str">
        <f>RTD("esrtd",,$I7,"% Change")</f>
        <v/>
      </c>
      <c r="N7" s="11">
        <f t="shared" si="2"/>
        <v>8.3333333333333329E-2</v>
      </c>
      <c r="O7" t="s">
        <v>72</v>
      </c>
      <c r="P7" t="s">
        <v>37</v>
      </c>
      <c r="Q7" s="9">
        <f>RTD("telemetorion.rtdserver","","quote",$I7,"Net %")</f>
        <v>3.4313725490199995E-2</v>
      </c>
      <c r="R7" s="27">
        <f t="array" ref="R7">SUMPRODUCT(J2:J7,Q2:Q7)</f>
        <v>0.31753170188770002</v>
      </c>
    </row>
    <row r="8" spans="1:25" x14ac:dyDescent="0.25">
      <c r="A8" t="s">
        <v>36</v>
      </c>
      <c r="B8">
        <v>9.6774193548387094E-2</v>
      </c>
      <c r="C8" s="2"/>
      <c r="J8" s="5"/>
      <c r="K8" s="2"/>
      <c r="L8" s="9"/>
      <c r="M8" s="1"/>
      <c r="N8" s="11"/>
      <c r="O8" s="1">
        <f>SUMPRODUCT(J2:J8,M2:M8)</f>
        <v>0</v>
      </c>
      <c r="P8" s="9">
        <f t="array" ref="P8">SUMPRODUCT(J2:J8,L2:L8)</f>
        <v>0</v>
      </c>
      <c r="Q8" s="9"/>
    </row>
    <row r="9" spans="1:25" x14ac:dyDescent="0.25">
      <c r="A9" t="s">
        <v>30</v>
      </c>
      <c r="B9">
        <v>8.0645161290322495E-2</v>
      </c>
      <c r="C9" s="2"/>
      <c r="K9" s="11">
        <v>0.7</v>
      </c>
      <c r="L9" s="9"/>
      <c r="M9" s="1"/>
      <c r="N9" s="11">
        <v>0.5</v>
      </c>
      <c r="Q9" s="9"/>
    </row>
    <row r="10" spans="1:25" x14ac:dyDescent="0.25">
      <c r="C10" s="2"/>
      <c r="H10" t="str">
        <f>VLOOKUP(I10,SectorV2!$A$2:$C$12,3,0)</f>
        <v/>
      </c>
      <c r="I10" t="s">
        <v>58</v>
      </c>
      <c r="J10" s="3">
        <f>VLOOKUP(I10,SectorV2!$A$2:$B$12,2,0)</f>
        <v>0.33300000000000002</v>
      </c>
      <c r="K10" s="2">
        <f t="shared" ref="K10:K20" si="3">$K$9*J10</f>
        <v>0.2331</v>
      </c>
      <c r="L10" s="9" t="str">
        <f>RTD("esrtd",,$I10,"BETA")</f>
        <v/>
      </c>
      <c r="M10" s="1" t="str">
        <f>RTD("esrtd",,$I10,"% Change")</f>
        <v/>
      </c>
      <c r="N10" s="11">
        <f t="shared" ref="N10:N20" si="4">$N$9*J10</f>
        <v>0.16650000000000001</v>
      </c>
      <c r="O10" t="e">
        <f>_xlfn.RANK.AVG(M10,$M$10:$M$20,0)</f>
        <v>#VALUE!</v>
      </c>
      <c r="Q10" s="9">
        <f>RTD("telemetorion.rtdserver","","quote",$I10,"Net %")</f>
        <v>0.74511819116099987</v>
      </c>
    </row>
    <row r="11" spans="1:25" x14ac:dyDescent="0.25">
      <c r="C11" s="2"/>
      <c r="H11" t="str">
        <f>VLOOKUP(I11,SectorV2!$A$2:$C$12,3,0)</f>
        <v/>
      </c>
      <c r="I11" t="s">
        <v>59</v>
      </c>
      <c r="J11" s="3">
        <f>VLOOKUP(I11,SectorV2!$A$2:$B$12,2,0)</f>
        <v>0.33300000000000002</v>
      </c>
      <c r="K11" s="2">
        <f t="shared" si="3"/>
        <v>0.2331</v>
      </c>
      <c r="L11" s="9" t="str">
        <f>RTD("esrtd",,$I11,"BETA")</f>
        <v/>
      </c>
      <c r="M11" s="1" t="str">
        <f>RTD("esrtd",,$I11,"% Change")</f>
        <v/>
      </c>
      <c r="N11" s="11">
        <f t="shared" si="4"/>
        <v>0.16650000000000001</v>
      </c>
      <c r="O11" t="e">
        <f t="shared" ref="O11:O20" si="5">_xlfn.RANK.AVG(M11,$M$10:$M$20,0)</f>
        <v>#VALUE!</v>
      </c>
      <c r="Q11" s="9">
        <f>RTD("telemetorion.rtdserver","","quote",$I11,"Net %")</f>
        <v>1.4004309018200001</v>
      </c>
    </row>
    <row r="12" spans="1:25" x14ac:dyDescent="0.25">
      <c r="C12" s="2"/>
      <c r="H12" t="str">
        <f>VLOOKUP(I12,SectorV2!$A$2:$C$12,3,0)</f>
        <v/>
      </c>
      <c r="I12" t="s">
        <v>31</v>
      </c>
      <c r="J12" s="3">
        <f>VLOOKUP(I12,SectorV2!$A$2:$B$12,2,0)</f>
        <v>0.222</v>
      </c>
      <c r="K12" s="2">
        <f t="shared" si="3"/>
        <v>0.15539999999999998</v>
      </c>
      <c r="L12" s="9" t="str">
        <f>RTD("esrtd",,$I12,"BETA")</f>
        <v/>
      </c>
      <c r="M12" s="1" t="str">
        <f>RTD("esrtd",,$I12,"% Change")</f>
        <v/>
      </c>
      <c r="N12" s="11">
        <f t="shared" si="4"/>
        <v>0.111</v>
      </c>
      <c r="O12" t="e">
        <f t="shared" si="5"/>
        <v>#VALUE!</v>
      </c>
      <c r="Q12" s="9">
        <f>RTD("telemetorion.rtdserver","","quote",$I12,"Net %")</f>
        <v>0.6988352745419999</v>
      </c>
    </row>
    <row r="13" spans="1:25" x14ac:dyDescent="0.25">
      <c r="C13" s="2"/>
      <c r="H13" t="str">
        <f>VLOOKUP(I13,SectorV2!$A$2:$C$12,3,0)</f>
        <v/>
      </c>
      <c r="I13" t="s">
        <v>32</v>
      </c>
      <c r="J13" s="3">
        <f>VLOOKUP(I13,SectorV2!$A$2:$B$12,2,0)</f>
        <v>5.6000000000000001E-2</v>
      </c>
      <c r="K13" s="2">
        <f t="shared" si="3"/>
        <v>3.9199999999999999E-2</v>
      </c>
      <c r="L13" s="9" t="str">
        <f>RTD("esrtd",,$I13,"BETA")</f>
        <v/>
      </c>
      <c r="M13" s="1" t="str">
        <f>RTD("esrtd",,$I13,"% Change")</f>
        <v/>
      </c>
      <c r="N13" s="11">
        <f t="shared" si="4"/>
        <v>2.8000000000000001E-2</v>
      </c>
      <c r="O13" t="e">
        <f t="shared" si="5"/>
        <v>#VALUE!</v>
      </c>
      <c r="Q13" s="9">
        <f>RTD("telemetorion.rtdserver","","quote",$I13,"Net %")</f>
        <v>-0.68516042780699993</v>
      </c>
    </row>
    <row r="14" spans="1:25" x14ac:dyDescent="0.25">
      <c r="C14" s="2"/>
      <c r="H14" t="str">
        <f>VLOOKUP(I14,SectorV2!$A$2:$C$12,3,0)</f>
        <v/>
      </c>
      <c r="I14" t="s">
        <v>36</v>
      </c>
      <c r="J14" s="3">
        <f>VLOOKUP(I14,SectorV2!$A$2:$B$12,2,0)</f>
        <v>5.6000000000000001E-2</v>
      </c>
      <c r="K14" s="2">
        <f t="shared" si="3"/>
        <v>3.9199999999999999E-2</v>
      </c>
      <c r="L14" s="9" t="str">
        <f>RTD("esrtd",,$I14,"BETA")</f>
        <v/>
      </c>
      <c r="M14" s="1" t="str">
        <f>RTD("esrtd",,$I14,"% Change")</f>
        <v/>
      </c>
      <c r="N14" s="11">
        <f t="shared" si="4"/>
        <v>2.8000000000000001E-2</v>
      </c>
      <c r="O14" t="e">
        <f t="shared" si="5"/>
        <v>#VALUE!</v>
      </c>
      <c r="Q14" s="9">
        <f>RTD("telemetorion.rtdserver","","quote",$I14,"Net %")</f>
        <v>-0.22099447513800005</v>
      </c>
    </row>
    <row r="15" spans="1:25" x14ac:dyDescent="0.25">
      <c r="C15" s="2"/>
      <c r="H15" t="str">
        <f>VLOOKUP(I15,SectorV2!$A$2:$C$12,3,0)</f>
        <v/>
      </c>
      <c r="I15" t="s">
        <v>34</v>
      </c>
      <c r="J15" s="3">
        <f>VLOOKUP(I15,SectorV2!$A$2:$B$12,2,0)</f>
        <v>0</v>
      </c>
      <c r="K15" s="2">
        <f t="shared" si="3"/>
        <v>0</v>
      </c>
      <c r="L15" s="9" t="str">
        <f>RTD("esrtd",,$I15,"BETA")</f>
        <v/>
      </c>
      <c r="M15" s="1" t="str">
        <f>RTD("esrtd",,$I15,"% Change")</f>
        <v/>
      </c>
      <c r="N15" s="11">
        <f t="shared" si="4"/>
        <v>0</v>
      </c>
      <c r="O15" t="e">
        <f t="shared" si="5"/>
        <v>#VALUE!</v>
      </c>
      <c r="Q15" s="9">
        <f>RTD("telemetorion.rtdserver","","quote",$I15,"Net %")</f>
        <v>8.4139671855300011E-2</v>
      </c>
    </row>
    <row r="16" spans="1:25" x14ac:dyDescent="0.25">
      <c r="H16" t="str">
        <f>VLOOKUP(I16,SectorV2!$A$2:$C$12,3,0)</f>
        <v/>
      </c>
      <c r="I16" t="s">
        <v>56</v>
      </c>
      <c r="J16" s="3">
        <f>VLOOKUP(I16,SectorV2!$A$2:$B$12,2,0)</f>
        <v>0</v>
      </c>
      <c r="K16" s="2">
        <f t="shared" si="3"/>
        <v>0</v>
      </c>
      <c r="L16" s="9" t="str">
        <f>RTD("esrtd",,$I16,"BETA")</f>
        <v/>
      </c>
      <c r="M16" s="1" t="str">
        <f>RTD("esrtd",,$I16,"% Change")</f>
        <v/>
      </c>
      <c r="N16" s="11">
        <f t="shared" si="4"/>
        <v>0</v>
      </c>
      <c r="O16" t="e">
        <f t="shared" si="5"/>
        <v>#VALUE!</v>
      </c>
      <c r="Q16" s="9">
        <f>RTD("telemetorion.rtdserver","","quote",$I16,"Net %")</f>
        <v>0.15580057526400001</v>
      </c>
    </row>
    <row r="17" spans="1:21" x14ac:dyDescent="0.25">
      <c r="A17" t="s">
        <v>24</v>
      </c>
      <c r="C17" s="8"/>
      <c r="H17" t="str">
        <f>VLOOKUP(I17,SectorV2!$A$2:$C$12,3,0)</f>
        <v/>
      </c>
      <c r="I17" t="s">
        <v>33</v>
      </c>
      <c r="J17" s="3">
        <f>VLOOKUP(I17,SectorV2!$A$2:$B$12,2,0)</f>
        <v>0</v>
      </c>
      <c r="K17" s="2">
        <f t="shared" si="3"/>
        <v>0</v>
      </c>
      <c r="L17" s="9" t="str">
        <f>RTD("esrtd",,$I17,"BETA")</f>
        <v/>
      </c>
      <c r="M17" s="1" t="str">
        <f>RTD("esrtd",,$I17,"% Change")</f>
        <v/>
      </c>
      <c r="N17" s="11">
        <f t="shared" si="4"/>
        <v>0</v>
      </c>
      <c r="O17" t="e">
        <f t="shared" si="5"/>
        <v>#VALUE!</v>
      </c>
      <c r="Q17" s="9">
        <f>RTD("telemetorion.rtdserver","","quote",$I17,"Net %")</f>
        <v>-0.51880674448800002</v>
      </c>
    </row>
    <row r="18" spans="1:21" x14ac:dyDescent="0.25">
      <c r="H18" t="str">
        <f>VLOOKUP(I18,SectorV2!$A$2:$C$12,3,0)</f>
        <v/>
      </c>
      <c r="I18" t="s">
        <v>30</v>
      </c>
      <c r="J18" s="3">
        <f>VLOOKUP(I18,SectorV2!$A$2:$B$12,2,0)</f>
        <v>0</v>
      </c>
      <c r="K18" s="2">
        <f t="shared" si="3"/>
        <v>0</v>
      </c>
      <c r="L18" s="9" t="str">
        <f>RTD("esrtd",,$I18,"BETA")</f>
        <v/>
      </c>
      <c r="M18" s="1" t="str">
        <f>RTD("esrtd",,$I18,"% Change")</f>
        <v/>
      </c>
      <c r="N18" s="11">
        <f t="shared" si="4"/>
        <v>0</v>
      </c>
      <c r="O18" t="e">
        <f t="shared" si="5"/>
        <v>#VALUE!</v>
      </c>
      <c r="Q18" s="9">
        <f>RTD("telemetorion.rtdserver","","quote",$I18,"Net %")</f>
        <v>0.85387153114699976</v>
      </c>
    </row>
    <row r="19" spans="1:21" x14ac:dyDescent="0.25">
      <c r="H19" t="str">
        <f>VLOOKUP(I19,SectorV2!$A$2:$C$12,3,0)</f>
        <v/>
      </c>
      <c r="I19" t="s">
        <v>35</v>
      </c>
      <c r="J19" s="3">
        <f>VLOOKUP(I19,SectorV2!$A$2:$B$12,2,0)</f>
        <v>0</v>
      </c>
      <c r="K19" s="2">
        <f t="shared" si="3"/>
        <v>0</v>
      </c>
      <c r="L19" s="9" t="str">
        <f>RTD("esrtd",,$I19,"BETA")</f>
        <v/>
      </c>
      <c r="M19" s="1" t="str">
        <f>RTD("esrtd",,$I19,"% Change")</f>
        <v/>
      </c>
      <c r="N19" s="11">
        <f t="shared" si="4"/>
        <v>0</v>
      </c>
      <c r="O19" t="e">
        <f t="shared" si="5"/>
        <v>#VALUE!</v>
      </c>
      <c r="Q19" s="9">
        <f>RTD("telemetorion.rtdserver","","quote",$I19,"Net %")</f>
        <v>0.63401489934999999</v>
      </c>
    </row>
    <row r="20" spans="1:21" x14ac:dyDescent="0.25">
      <c r="H20" t="str">
        <f>VLOOKUP(I20,SectorV2!$A$2:$C$12,3,0)</f>
        <v/>
      </c>
      <c r="I20" t="s">
        <v>57</v>
      </c>
      <c r="J20" s="3">
        <f>VLOOKUP(I20,SectorV2!$A$2:$B$12,2,0)</f>
        <v>0</v>
      </c>
      <c r="K20" s="2">
        <f t="shared" si="3"/>
        <v>0</v>
      </c>
      <c r="L20" s="9" t="str">
        <f>RTD("esrtd",,$I20,"BETA")</f>
        <v/>
      </c>
      <c r="M20" s="1" t="str">
        <f>RTD("esrtd",,$I20,"% Change")</f>
        <v/>
      </c>
      <c r="N20" s="11">
        <f t="shared" si="4"/>
        <v>0</v>
      </c>
      <c r="O20" t="e">
        <f t="shared" si="5"/>
        <v>#VALUE!</v>
      </c>
      <c r="Q20" s="9">
        <f>RTD("telemetorion.rtdserver","","quote",$I20,"Net %")</f>
        <v>0.45012603529</v>
      </c>
      <c r="R20" s="27">
        <f t="array" ref="R20">SUMPRODUCT(J10:J20,Q10:Q20)</f>
        <v>0.818864604346077</v>
      </c>
    </row>
    <row r="21" spans="1:21" x14ac:dyDescent="0.25">
      <c r="J21" s="3"/>
      <c r="K21" s="2"/>
      <c r="M21" s="1"/>
      <c r="N21" s="11"/>
      <c r="R21" s="27"/>
    </row>
    <row r="22" spans="1:21" x14ac:dyDescent="0.25">
      <c r="O22" t="s">
        <v>73</v>
      </c>
    </row>
    <row r="23" spans="1:21" x14ac:dyDescent="0.25">
      <c r="M23" t="s">
        <v>71</v>
      </c>
      <c r="N23" t="s">
        <v>70</v>
      </c>
      <c r="O23" s="30">
        <f>SUMPRODUCT(J10:J20,M10:M20)</f>
        <v>0</v>
      </c>
      <c r="P23" s="9">
        <f>SUMPRODUCT(J10:J20,L10:L20)</f>
        <v>0</v>
      </c>
    </row>
    <row r="24" spans="1:21" x14ac:dyDescent="0.25">
      <c r="L24" t="s">
        <v>60</v>
      </c>
      <c r="M24" s="12">
        <f>SUMPRODUCT(K2:K20,M2:M20)</f>
        <v>0</v>
      </c>
      <c r="N24" s="12">
        <f t="array" ref="N24">SUMPRODUCT(M2:M20,N2:N20)</f>
        <v>0</v>
      </c>
    </row>
    <row r="25" spans="1:21" x14ac:dyDescent="0.25">
      <c r="M25" s="9"/>
      <c r="N25" s="9"/>
    </row>
    <row r="27" spans="1:21" x14ac:dyDescent="0.25">
      <c r="O27" s="56" t="s">
        <v>64</v>
      </c>
      <c r="P27" s="56"/>
    </row>
    <row r="28" spans="1:21" x14ac:dyDescent="0.25">
      <c r="O28" s="29" t="s">
        <v>61</v>
      </c>
      <c r="P28" s="29" t="s">
        <v>62</v>
      </c>
    </row>
    <row r="29" spans="1:21" x14ac:dyDescent="0.25">
      <c r="K29" t="s">
        <v>27</v>
      </c>
      <c r="M29" s="9">
        <f>SUMPRODUCT(K2:K20,L2:L20)</f>
        <v>0</v>
      </c>
      <c r="N29" s="9">
        <f t="array" ref="N29">SUMPRODUCT(L2:L20,N2:N20)</f>
        <v>0</v>
      </c>
      <c r="O29" s="16" t="s">
        <v>63</v>
      </c>
      <c r="P29" s="16" t="s">
        <v>63</v>
      </c>
    </row>
    <row r="30" spans="1:21" x14ac:dyDescent="0.25">
      <c r="K30" t="s">
        <v>114</v>
      </c>
      <c r="M30" s="28">
        <f>RTD("telemetorion.rtdserver","","quote",$K30,"Net %")</f>
        <v>0.18701551863300001</v>
      </c>
      <c r="N30" s="2"/>
      <c r="O30" s="2">
        <f t="shared" ref="O30:O33" si="6">$M$24-($M30*$M$29)</f>
        <v>0</v>
      </c>
      <c r="P30" s="2">
        <f>$N$24-($M30*$N$29)</f>
        <v>0</v>
      </c>
      <c r="Q30" s="2"/>
      <c r="R30" s="2"/>
      <c r="S30" s="2"/>
      <c r="T30" s="4"/>
      <c r="U30" s="4"/>
    </row>
    <row r="31" spans="1:21" x14ac:dyDescent="0.25">
      <c r="K31" t="s">
        <v>93</v>
      </c>
      <c r="M31" s="1" t="str">
        <f>RTD("esrtd",,$K31,"% Change")</f>
        <v/>
      </c>
      <c r="N31" s="2"/>
      <c r="O31" s="2" t="e">
        <f t="shared" si="6"/>
        <v>#VALUE!</v>
      </c>
      <c r="P31" s="2" t="e">
        <f t="shared" ref="P31:P33" si="7">$N$24-($M31*$N$29)</f>
        <v>#VALUE!</v>
      </c>
      <c r="Q31" s="2"/>
      <c r="R31" s="2"/>
      <c r="S31" s="2"/>
      <c r="T31" s="4"/>
      <c r="U31" s="4"/>
    </row>
    <row r="32" spans="1:21" x14ac:dyDescent="0.25">
      <c r="K32" t="s">
        <v>28</v>
      </c>
      <c r="M32" s="1" t="str">
        <f>RTD("esrtd",,$K32,"% Change")</f>
        <v/>
      </c>
      <c r="N32" s="2"/>
      <c r="O32" s="2" t="e">
        <f t="shared" si="6"/>
        <v>#VALUE!</v>
      </c>
      <c r="P32" s="2" t="e">
        <f t="shared" si="7"/>
        <v>#VALUE!</v>
      </c>
      <c r="Q32" s="2"/>
      <c r="R32" s="2"/>
      <c r="S32" s="2"/>
      <c r="T32" s="4"/>
      <c r="U32" s="4"/>
    </row>
    <row r="33" spans="11:21" x14ac:dyDescent="0.25">
      <c r="K33" t="s">
        <v>29</v>
      </c>
      <c r="M33" s="1" t="str">
        <f>RTD("esrtd",,$K33,"% Change")</f>
        <v/>
      </c>
      <c r="N33" s="2"/>
      <c r="O33" s="2" t="e">
        <f t="shared" si="6"/>
        <v>#VALUE!</v>
      </c>
      <c r="P33" s="2" t="e">
        <f t="shared" si="7"/>
        <v>#VALUE!</v>
      </c>
      <c r="Q33" s="2"/>
      <c r="R33" s="2"/>
      <c r="S33" s="2"/>
      <c r="T33" s="4"/>
      <c r="U33" s="4"/>
    </row>
    <row r="34" spans="11:21" x14ac:dyDescent="0.25">
      <c r="M34" s="1"/>
      <c r="N34" s="4"/>
      <c r="O34" s="2"/>
      <c r="P34" s="2"/>
      <c r="Q34" s="2"/>
      <c r="R34" s="2"/>
      <c r="S34" s="2"/>
      <c r="T34" s="4"/>
      <c r="U34" s="4"/>
    </row>
    <row r="35" spans="11:21" x14ac:dyDescent="0.25">
      <c r="M35" s="1"/>
      <c r="N35" s="4"/>
      <c r="O35" s="2"/>
      <c r="P35" s="2"/>
      <c r="Q35" s="2"/>
      <c r="R35" s="2"/>
      <c r="S35" s="2"/>
      <c r="T35" s="4"/>
      <c r="U35" s="4"/>
    </row>
    <row r="36" spans="11:21" x14ac:dyDescent="0.25">
      <c r="M36" s="4"/>
      <c r="N36" s="4"/>
      <c r="O36" s="2"/>
      <c r="P36" s="2"/>
      <c r="Q36" s="2"/>
      <c r="R36" s="2"/>
      <c r="S36" s="2"/>
      <c r="T36" s="4"/>
      <c r="U36" s="4"/>
    </row>
    <row r="37" spans="11:21" x14ac:dyDescent="0.25">
      <c r="M37" s="4"/>
      <c r="N37" s="4"/>
      <c r="O37" s="2"/>
      <c r="P37" s="2"/>
      <c r="Q37" s="2"/>
      <c r="R37" s="2"/>
      <c r="S37" s="2"/>
      <c r="T37" s="4"/>
      <c r="U37" s="4"/>
    </row>
  </sheetData>
  <sortState ref="I10:J20">
    <sortCondition descending="1" ref="J10:J20"/>
  </sortState>
  <mergeCells count="1">
    <mergeCell ref="O27:P27"/>
  </mergeCells>
  <conditionalFormatting sqref="O10: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SectorV2</vt:lpstr>
      <vt:lpstr>Robinhood_Sector</vt:lpstr>
      <vt:lpstr>QFocused</vt:lpstr>
      <vt:lpstr>QoFocused</vt:lpstr>
      <vt:lpstr>SunderDesai Ind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 Prasad</cp:lastModifiedBy>
  <dcterms:created xsi:type="dcterms:W3CDTF">2019-01-01T23:35:39Z</dcterms:created>
  <dcterms:modified xsi:type="dcterms:W3CDTF">2020-01-15T21:09:58Z</dcterms:modified>
</cp:coreProperties>
</file>