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IAS\Analytics\Wenbo Project\ChinaPacific\"/>
    </mc:Choice>
  </mc:AlternateContent>
  <bookViews>
    <workbookView xWindow="0" yWindow="0" windowWidth="14370" windowHeight="7350" firstSheet="3" activeTab="4"/>
  </bookViews>
  <sheets>
    <sheet name="const_peerrisk_wo_corp" sheetId="12" r:id="rId1"/>
    <sheet name="const_peerrisk_w_corp" sheetId="17" r:id="rId2"/>
    <sheet name="const_7pctrets_wo_corp" sheetId="10" r:id="rId3"/>
    <sheet name="const_7pctrets_w_corp" sheetId="16" r:id="rId4"/>
    <sheet name="const_6.5pctrets_wo_corp" sheetId="14" r:id="rId5"/>
    <sheet name="const_6.5pctrets_w_corp" sheetId="15" r:id="rId6"/>
    <sheet name="Sheet1" sheetId="1" r:id="rId7"/>
    <sheet name="Sheet3" sheetId="3" r:id="rId8"/>
    <sheet name="Sheet2" sheetId="2" r:id="rId9"/>
    <sheet name="Sheet9" sheetId="9" r:id="rId10"/>
    <sheet name="Sheet5" sheetId="5" r:id="rId11"/>
    <sheet name="Sheet4" sheetId="4" r:id="rId12"/>
    <sheet name="Sheet6" sheetId="6" r:id="rId13"/>
    <sheet name="Sheet7" sheetId="7" r:id="rId1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42968.9049652778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6" i="14" l="1" a="1"/>
  <c r="AA16" i="14" s="1"/>
  <c r="AA16" i="17" l="1" a="1"/>
  <c r="AA16" i="17" s="1"/>
  <c r="AE16" i="17" s="1"/>
  <c r="Z16" i="17" a="1"/>
  <c r="Z16" i="17" s="1"/>
  <c r="X16" i="17" a="1"/>
  <c r="X16" i="17" s="1"/>
  <c r="AB16" i="17" s="1"/>
  <c r="H16" i="17"/>
  <c r="G16" i="17"/>
  <c r="F16" i="17"/>
  <c r="E16" i="17"/>
  <c r="D16" i="17"/>
  <c r="S15" i="17"/>
  <c r="S17" i="17" s="1"/>
  <c r="R15" i="17"/>
  <c r="R17" i="17" s="1"/>
  <c r="Q15" i="17"/>
  <c r="Q17" i="17" s="1"/>
  <c r="P15" i="17"/>
  <c r="P17" i="17" s="1"/>
  <c r="O15" i="17"/>
  <c r="O17" i="17" s="1"/>
  <c r="N15" i="17"/>
  <c r="M15" i="17"/>
  <c r="M17" i="17" s="1"/>
  <c r="S14" i="17"/>
  <c r="R14" i="17"/>
  <c r="Q14" i="17"/>
  <c r="P14" i="17"/>
  <c r="O14" i="17"/>
  <c r="N14" i="17"/>
  <c r="M14" i="17"/>
  <c r="AA13" i="17" a="1"/>
  <c r="AA13" i="17" s="1"/>
  <c r="AE13" i="17" s="1"/>
  <c r="Z13" i="17" a="1"/>
  <c r="Z13" i="17" s="1"/>
  <c r="X13" i="17" a="1"/>
  <c r="X13" i="17" s="1"/>
  <c r="AA12" i="17" a="1"/>
  <c r="AA12" i="17" s="1"/>
  <c r="AE12" i="17" s="1"/>
  <c r="Z12" i="17" a="1"/>
  <c r="Z12" i="17" s="1"/>
  <c r="X12" i="17" a="1"/>
  <c r="X12" i="17" s="1"/>
  <c r="M9" i="17"/>
  <c r="M8" i="17"/>
  <c r="M7" i="17"/>
  <c r="M6" i="17"/>
  <c r="M5" i="17"/>
  <c r="M4" i="17"/>
  <c r="M3" i="17"/>
  <c r="AA16" i="16" a="1"/>
  <c r="AA16" i="16" s="1"/>
  <c r="AE16" i="16" s="1"/>
  <c r="Z16" i="16" a="1"/>
  <c r="Z16" i="16" s="1"/>
  <c r="AD16" i="16" s="1"/>
  <c r="X16" i="16" a="1"/>
  <c r="X16" i="16" s="1"/>
  <c r="AB16" i="16" s="1"/>
  <c r="H16" i="16"/>
  <c r="G16" i="16"/>
  <c r="F16" i="16"/>
  <c r="E16" i="16"/>
  <c r="D16" i="16"/>
  <c r="S15" i="16"/>
  <c r="S17" i="16" s="1"/>
  <c r="R15" i="16"/>
  <c r="R17" i="16" s="1"/>
  <c r="Q15" i="16"/>
  <c r="Q17" i="16" s="1"/>
  <c r="P15" i="16"/>
  <c r="P17" i="16" s="1"/>
  <c r="O15" i="16"/>
  <c r="O17" i="16" s="1"/>
  <c r="N15" i="16"/>
  <c r="Z15" i="16" s="1" a="1"/>
  <c r="Z15" i="16" s="1"/>
  <c r="M15" i="16"/>
  <c r="M17" i="16" s="1"/>
  <c r="S14" i="16"/>
  <c r="R14" i="16"/>
  <c r="Q14" i="16"/>
  <c r="P14" i="16"/>
  <c r="O14" i="16"/>
  <c r="N14" i="16"/>
  <c r="M14" i="16"/>
  <c r="AA13" i="16" a="1"/>
  <c r="AA13" i="16" s="1"/>
  <c r="AE13" i="16" s="1"/>
  <c r="AE14" i="16" s="1"/>
  <c r="Z13" i="16" a="1"/>
  <c r="Z13" i="16" s="1"/>
  <c r="X13" i="16" a="1"/>
  <c r="X13" i="16" s="1"/>
  <c r="AA12" i="16" a="1"/>
  <c r="AA12" i="16" s="1"/>
  <c r="AE12" i="16" s="1"/>
  <c r="Z12" i="16" a="1"/>
  <c r="Z12" i="16" s="1"/>
  <c r="AD12" i="16" s="1"/>
  <c r="X12" i="16" a="1"/>
  <c r="X12" i="16" s="1"/>
  <c r="AB12" i="16" s="1"/>
  <c r="M9" i="16"/>
  <c r="M8" i="16"/>
  <c r="M7" i="16"/>
  <c r="M6" i="16"/>
  <c r="M5" i="16"/>
  <c r="M4" i="16"/>
  <c r="Y12" i="16" s="1" a="1"/>
  <c r="Y12" i="16" s="1"/>
  <c r="AC12" i="16" s="1"/>
  <c r="M3" i="16"/>
  <c r="Y16" i="16" s="1" a="1"/>
  <c r="Y16" i="16" s="1"/>
  <c r="AA16" i="15" a="1"/>
  <c r="AA16" i="15" s="1"/>
  <c r="AE16" i="15" s="1"/>
  <c r="Z16" i="15" a="1"/>
  <c r="Z16" i="15" s="1"/>
  <c r="AD16" i="15" s="1"/>
  <c r="X16" i="15" a="1"/>
  <c r="X16" i="15" s="1"/>
  <c r="AB16" i="15" s="1"/>
  <c r="H16" i="15"/>
  <c r="G16" i="15"/>
  <c r="F16" i="15"/>
  <c r="E16" i="15"/>
  <c r="D16" i="15"/>
  <c r="S15" i="15"/>
  <c r="S17" i="15" s="1"/>
  <c r="R15" i="15"/>
  <c r="R17" i="15" s="1"/>
  <c r="Q15" i="15"/>
  <c r="Q17" i="15" s="1"/>
  <c r="P15" i="15"/>
  <c r="P17" i="15" s="1"/>
  <c r="O15" i="15"/>
  <c r="O17" i="15" s="1"/>
  <c r="N15" i="15"/>
  <c r="Z15" i="15" s="1" a="1"/>
  <c r="Z15" i="15" s="1"/>
  <c r="M15" i="15"/>
  <c r="M17" i="15" s="1"/>
  <c r="S14" i="15"/>
  <c r="R14" i="15"/>
  <c r="Q14" i="15"/>
  <c r="P14" i="15"/>
  <c r="O14" i="15"/>
  <c r="N14" i="15"/>
  <c r="M14" i="15"/>
  <c r="AA13" i="15" a="1"/>
  <c r="AA13" i="15" s="1"/>
  <c r="AE13" i="15" s="1"/>
  <c r="Z13" i="15" a="1"/>
  <c r="Z13" i="15" s="1"/>
  <c r="X13" i="15" a="1"/>
  <c r="X13" i="15" s="1"/>
  <c r="AA12" i="15" a="1"/>
  <c r="AA12" i="15" s="1"/>
  <c r="AE12" i="15" s="1"/>
  <c r="Z12" i="15" a="1"/>
  <c r="Z12" i="15" s="1"/>
  <c r="X12" i="15" a="1"/>
  <c r="X12" i="15" s="1"/>
  <c r="M9" i="15"/>
  <c r="M8" i="15"/>
  <c r="M7" i="15"/>
  <c r="M6" i="15"/>
  <c r="M5" i="15"/>
  <c r="M4" i="15"/>
  <c r="Y16" i="15" s="1" a="1"/>
  <c r="Y16" i="15" s="1"/>
  <c r="M3" i="15"/>
  <c r="AE16" i="14"/>
  <c r="Z16" i="14" a="1"/>
  <c r="Z16" i="14" s="1"/>
  <c r="AD16" i="14" s="1"/>
  <c r="X16" i="14" a="1"/>
  <c r="X16" i="14" s="1"/>
  <c r="AB16" i="14" s="1"/>
  <c r="H16" i="14"/>
  <c r="G16" i="14"/>
  <c r="F16" i="14"/>
  <c r="E16" i="14"/>
  <c r="D16" i="14"/>
  <c r="S15" i="14"/>
  <c r="S17" i="14" s="1"/>
  <c r="R15" i="14"/>
  <c r="R17" i="14" s="1"/>
  <c r="Q15" i="14"/>
  <c r="Q17" i="14" s="1"/>
  <c r="P15" i="14"/>
  <c r="P17" i="14" s="1"/>
  <c r="O15" i="14"/>
  <c r="O17" i="14" s="1"/>
  <c r="N15" i="14"/>
  <c r="N17" i="14" s="1"/>
  <c r="M15" i="14"/>
  <c r="M17" i="14" s="1"/>
  <c r="AA17" i="14" s="1" a="1"/>
  <c r="AA17" i="14" s="1"/>
  <c r="S14" i="14"/>
  <c r="R14" i="14"/>
  <c r="Q14" i="14"/>
  <c r="P14" i="14"/>
  <c r="O14" i="14"/>
  <c r="N14" i="14"/>
  <c r="M14" i="14"/>
  <c r="AA13" i="14" a="1"/>
  <c r="AA13" i="14" s="1"/>
  <c r="Z13" i="14" a="1"/>
  <c r="Z13" i="14" s="1"/>
  <c r="Z14" i="14" s="1"/>
  <c r="X13" i="14" a="1"/>
  <c r="X13" i="14" s="1"/>
  <c r="AA12" i="14" a="1"/>
  <c r="AA12" i="14" s="1"/>
  <c r="AE12" i="14" s="1"/>
  <c r="Z12" i="14" a="1"/>
  <c r="Z12" i="14" s="1"/>
  <c r="X12" i="14" a="1"/>
  <c r="X12" i="14" s="1"/>
  <c r="M9" i="14"/>
  <c r="M8" i="14"/>
  <c r="M7" i="14"/>
  <c r="M6" i="14"/>
  <c r="M5" i="14"/>
  <c r="M4" i="14"/>
  <c r="Y16" i="14" s="1" a="1"/>
  <c r="Y16" i="14" s="1"/>
  <c r="M3" i="14"/>
  <c r="AA14" i="14" l="1" a="1"/>
  <c r="AA14" i="14" s="1"/>
  <c r="Y16" i="17" a="1"/>
  <c r="Y16" i="17" s="1"/>
  <c r="Y12" i="17" a="1"/>
  <c r="Y12" i="17" s="1"/>
  <c r="AC12" i="17" s="1"/>
  <c r="Y15" i="17" a="1"/>
  <c r="Y15" i="17" s="1"/>
  <c r="Y17" i="17" s="1"/>
  <c r="AA14" i="17" a="1"/>
  <c r="AA14" i="17" s="1"/>
  <c r="AB13" i="17"/>
  <c r="X14" i="17"/>
  <c r="AB12" i="17"/>
  <c r="Z14" i="17"/>
  <c r="AD13" i="17"/>
  <c r="AC16" i="17"/>
  <c r="AD12" i="17"/>
  <c r="AE14" i="17"/>
  <c r="Y13" i="17" a="1"/>
  <c r="Y13" i="17" s="1"/>
  <c r="AA15" i="17" a="1"/>
  <c r="AA15" i="17" s="1"/>
  <c r="AE15" i="17" s="1"/>
  <c r="AE17" i="17" s="1"/>
  <c r="AD16" i="17"/>
  <c r="N17" i="17"/>
  <c r="AA17" i="17" s="1" a="1"/>
  <c r="AA17" i="17" s="1"/>
  <c r="X15" i="17" a="1"/>
  <c r="X15" i="17" s="1"/>
  <c r="Z15" i="17" a="1"/>
  <c r="Z15" i="17" s="1"/>
  <c r="AD15" i="17" s="1"/>
  <c r="X17" i="17"/>
  <c r="AA14" i="16" a="1"/>
  <c r="AA14" i="16" s="1"/>
  <c r="AB13" i="16"/>
  <c r="X14" i="16"/>
  <c r="Z14" i="16"/>
  <c r="AD13" i="16"/>
  <c r="Y17" i="16"/>
  <c r="AC16" i="16"/>
  <c r="Y13" i="16" a="1"/>
  <c r="Y13" i="16" s="1"/>
  <c r="Y15" i="16" a="1"/>
  <c r="Y15" i="16" s="1"/>
  <c r="AA15" i="16" a="1"/>
  <c r="AA15" i="16" s="1"/>
  <c r="AE15" i="16" s="1"/>
  <c r="AE17" i="16" s="1"/>
  <c r="N17" i="16"/>
  <c r="AA17" i="16" s="1" a="1"/>
  <c r="AA17" i="16" s="1"/>
  <c r="Z17" i="16"/>
  <c r="X15" i="16" a="1"/>
  <c r="X15" i="16" s="1"/>
  <c r="X17" i="16"/>
  <c r="AA14" i="15" a="1"/>
  <c r="AA14" i="15" s="1"/>
  <c r="AC16" i="15"/>
  <c r="AB13" i="15"/>
  <c r="X14" i="15"/>
  <c r="AB12" i="15"/>
  <c r="Z14" i="15"/>
  <c r="AD13" i="15"/>
  <c r="AD12" i="15"/>
  <c r="AE14" i="15"/>
  <c r="Y12" i="15" a="1"/>
  <c r="Y12" i="15" s="1"/>
  <c r="AC12" i="15" s="1"/>
  <c r="Y13" i="15" a="1"/>
  <c r="Y13" i="15" s="1"/>
  <c r="Y15" i="15" a="1"/>
  <c r="Y15" i="15" s="1"/>
  <c r="AA15" i="15" a="1"/>
  <c r="AA15" i="15" s="1"/>
  <c r="AE15" i="15" s="1"/>
  <c r="AE17" i="15" s="1"/>
  <c r="N17" i="15"/>
  <c r="AA17" i="15" s="1" a="1"/>
  <c r="AA17" i="15" s="1"/>
  <c r="Z17" i="15"/>
  <c r="X15" i="15" a="1"/>
  <c r="X15" i="15" s="1"/>
  <c r="X17" i="15"/>
  <c r="AC16" i="14"/>
  <c r="AD13" i="14"/>
  <c r="AE13" i="14"/>
  <c r="AE14" i="14" s="1"/>
  <c r="AB12" i="14"/>
  <c r="X14" i="14"/>
  <c r="AB13" i="14"/>
  <c r="AD12" i="14"/>
  <c r="Y12" i="14" a="1"/>
  <c r="Y12" i="14" s="1"/>
  <c r="AC12" i="14" s="1"/>
  <c r="Y13" i="14" a="1"/>
  <c r="Y13" i="14" s="1"/>
  <c r="Y15" i="14" a="1"/>
  <c r="Y15" i="14" s="1"/>
  <c r="AC15" i="14" s="1"/>
  <c r="X15" i="14" a="1"/>
  <c r="X15" i="14" s="1"/>
  <c r="AB15" i="14" s="1"/>
  <c r="Z15" i="14" a="1"/>
  <c r="Z15" i="14" s="1"/>
  <c r="AD15" i="14" s="1"/>
  <c r="X17" i="14"/>
  <c r="AA15" i="14" a="1"/>
  <c r="AA15" i="14" s="1"/>
  <c r="AE15" i="14" s="1"/>
  <c r="AE17" i="14" s="1"/>
  <c r="Z17" i="17" l="1"/>
  <c r="AC13" i="17"/>
  <c r="Y14" i="17"/>
  <c r="AB15" i="17"/>
  <c r="AC15" i="17"/>
  <c r="AD15" i="16"/>
  <c r="AB15" i="16"/>
  <c r="AC15" i="16"/>
  <c r="AC13" i="16"/>
  <c r="Y14" i="16"/>
  <c r="AB15" i="15"/>
  <c r="AC15" i="15"/>
  <c r="AD15" i="15"/>
  <c r="AC13" i="15"/>
  <c r="Y14" i="15"/>
  <c r="Y17" i="15"/>
  <c r="AC13" i="14"/>
  <c r="Y14" i="14"/>
  <c r="Z17" i="14"/>
  <c r="Y17" i="14"/>
  <c r="AA16" i="12" a="1"/>
  <c r="AA16" i="12" s="1"/>
  <c r="AE16" i="12" s="1"/>
  <c r="Z16" i="12" a="1"/>
  <c r="Z16" i="12" s="1"/>
  <c r="AD16" i="12" s="1"/>
  <c r="X16" i="12"/>
  <c r="AB16" i="12" s="1"/>
  <c r="X16" i="12" a="1"/>
  <c r="H16" i="12"/>
  <c r="G16" i="12"/>
  <c r="F16" i="12"/>
  <c r="E16" i="12"/>
  <c r="D16" i="12"/>
  <c r="S15" i="12"/>
  <c r="S17" i="12" s="1"/>
  <c r="R15" i="12"/>
  <c r="R17" i="12" s="1"/>
  <c r="Q15" i="12"/>
  <c r="Q17" i="12" s="1"/>
  <c r="P15" i="12"/>
  <c r="P17" i="12" s="1"/>
  <c r="O15" i="12"/>
  <c r="O17" i="12" s="1"/>
  <c r="N15" i="12"/>
  <c r="N17" i="12" s="1"/>
  <c r="M15" i="12"/>
  <c r="M17" i="12" s="1"/>
  <c r="S14" i="12"/>
  <c r="R14" i="12"/>
  <c r="Q14" i="12"/>
  <c r="P14" i="12"/>
  <c r="O14" i="12"/>
  <c r="N14" i="12"/>
  <c r="M14" i="12"/>
  <c r="AA13" i="12" a="1"/>
  <c r="AA13" i="12" s="1"/>
  <c r="AE13" i="12" s="1"/>
  <c r="AE14" i="12" s="1"/>
  <c r="Z13" i="12" a="1"/>
  <c r="Z13" i="12" s="1"/>
  <c r="X13" i="12" a="1"/>
  <c r="X13" i="12" s="1"/>
  <c r="AA12" i="12" a="1"/>
  <c r="AA12" i="12" s="1"/>
  <c r="AE12" i="12" s="1"/>
  <c r="Z12" i="12" a="1"/>
  <c r="Z12" i="12" s="1"/>
  <c r="AD12" i="12" s="1"/>
  <c r="X12" i="12" a="1"/>
  <c r="X12" i="12" s="1"/>
  <c r="AB12" i="12" s="1"/>
  <c r="M9" i="12"/>
  <c r="M8" i="12"/>
  <c r="M7" i="12"/>
  <c r="M6" i="12"/>
  <c r="M5" i="12"/>
  <c r="M4" i="12"/>
  <c r="Y13" i="12" s="1" a="1"/>
  <c r="Y13" i="12" s="1"/>
  <c r="M3" i="12"/>
  <c r="AA16" i="10" a="1"/>
  <c r="AA16" i="10" s="1"/>
  <c r="AA15" i="10" a="1"/>
  <c r="AA15" i="10" s="1"/>
  <c r="AA13" i="10" a="1"/>
  <c r="AA13" i="10" s="1"/>
  <c r="AA12" i="10" a="1"/>
  <c r="AA12" i="10" s="1"/>
  <c r="Y17" i="10"/>
  <c r="X17" i="10"/>
  <c r="Y16" i="10" a="1"/>
  <c r="Y16" i="10" s="1"/>
  <c r="Y15" i="10" a="1"/>
  <c r="Y15" i="10" s="1"/>
  <c r="Y13" i="10" a="1"/>
  <c r="Y13" i="10" s="1"/>
  <c r="Y14" i="10" s="1"/>
  <c r="Y12" i="10" a="1"/>
  <c r="Y12" i="10" s="1"/>
  <c r="X16" i="10" a="1"/>
  <c r="X16" i="10" s="1"/>
  <c r="X15" i="10" a="1"/>
  <c r="X15" i="10" s="1"/>
  <c r="X13" i="10" a="1"/>
  <c r="X13" i="10" s="1"/>
  <c r="X14" i="10" s="1"/>
  <c r="X12" i="10" a="1"/>
  <c r="X12" i="10" s="1"/>
  <c r="Z16" i="10" a="1"/>
  <c r="Z16" i="10" s="1"/>
  <c r="Z15" i="10" a="1"/>
  <c r="Z15" i="10"/>
  <c r="AA14" i="12" l="1" a="1"/>
  <c r="AA14" i="12" s="1"/>
  <c r="AB13" i="12"/>
  <c r="X14" i="12"/>
  <c r="Z14" i="12"/>
  <c r="AD13" i="12"/>
  <c r="AC13" i="12"/>
  <c r="Y14" i="12"/>
  <c r="AA17" i="12" a="1"/>
  <c r="AA17" i="12" s="1"/>
  <c r="AE17" i="12"/>
  <c r="Y12" i="12" a="1"/>
  <c r="Y12" i="12" s="1"/>
  <c r="AC12" i="12" s="1"/>
  <c r="Y15" i="12" a="1"/>
  <c r="Y15" i="12" s="1"/>
  <c r="Y16" i="12" a="1"/>
  <c r="Y16" i="12" s="1"/>
  <c r="X15" i="12" a="1"/>
  <c r="X15" i="12" s="1"/>
  <c r="AB15" i="12" s="1"/>
  <c r="Z15" i="12" a="1"/>
  <c r="Z15" i="12" s="1"/>
  <c r="AA15" i="12" a="1"/>
  <c r="AA15" i="12" s="1"/>
  <c r="AE15" i="12" s="1"/>
  <c r="Z17" i="12"/>
  <c r="AB16" i="10"/>
  <c r="AD16" i="10"/>
  <c r="AC16" i="10"/>
  <c r="AC15" i="10"/>
  <c r="AD15" i="10"/>
  <c r="AB15" i="10"/>
  <c r="AC13" i="10"/>
  <c r="AB13" i="10"/>
  <c r="AD12" i="10"/>
  <c r="AC12" i="10"/>
  <c r="AB12" i="10"/>
  <c r="Y17" i="12" l="1"/>
  <c r="AC16" i="12"/>
  <c r="X17" i="12"/>
  <c r="AC15" i="12"/>
  <c r="AD15" i="12"/>
  <c r="AE16" i="10"/>
  <c r="H16" i="10"/>
  <c r="G16" i="10"/>
  <c r="F16" i="10"/>
  <c r="E16" i="10"/>
  <c r="D16" i="10"/>
  <c r="S15" i="10"/>
  <c r="S17" i="10" s="1"/>
  <c r="R15" i="10"/>
  <c r="R17" i="10" s="1"/>
  <c r="Q15" i="10"/>
  <c r="Q17" i="10" s="1"/>
  <c r="P15" i="10"/>
  <c r="P17" i="10" s="1"/>
  <c r="O15" i="10"/>
  <c r="O17" i="10" s="1"/>
  <c r="N15" i="10"/>
  <c r="N17" i="10" s="1"/>
  <c r="M15" i="10"/>
  <c r="AE15" i="10" s="1"/>
  <c r="S14" i="10"/>
  <c r="R14" i="10"/>
  <c r="Q14" i="10"/>
  <c r="P14" i="10"/>
  <c r="O14" i="10"/>
  <c r="N14" i="10"/>
  <c r="M14" i="10"/>
  <c r="AE13" i="10"/>
  <c r="Z13" i="10" a="1"/>
  <c r="Z13" i="10" s="1"/>
  <c r="AD13" i="10" s="1"/>
  <c r="AE12" i="10"/>
  <c r="Z12" i="10" a="1"/>
  <c r="Z12" i="10" s="1"/>
  <c r="M9" i="10"/>
  <c r="M8" i="10"/>
  <c r="M7" i="10"/>
  <c r="M6" i="10"/>
  <c r="M5" i="10"/>
  <c r="M4" i="10"/>
  <c r="M3" i="10"/>
  <c r="T16" i="1" a="1"/>
  <c r="T16" i="1" s="1"/>
  <c r="T17" i="1" s="1"/>
  <c r="T15" i="1" a="1"/>
  <c r="T15" i="1" s="1"/>
  <c r="V15" i="1" s="1"/>
  <c r="U16" i="1" a="1"/>
  <c r="U16" i="1" s="1"/>
  <c r="U15" i="1" a="1"/>
  <c r="U15" i="1"/>
  <c r="U12" i="1" a="1"/>
  <c r="U12" i="1" s="1"/>
  <c r="S17" i="1"/>
  <c r="R17" i="1"/>
  <c r="Q17" i="1"/>
  <c r="P17" i="1"/>
  <c r="O17" i="1"/>
  <c r="N17" i="1"/>
  <c r="M17" i="1"/>
  <c r="S15" i="1"/>
  <c r="R15" i="1"/>
  <c r="Q15" i="1"/>
  <c r="P15" i="1"/>
  <c r="O15" i="1"/>
  <c r="N15" i="1"/>
  <c r="M15" i="1"/>
  <c r="S14" i="1"/>
  <c r="R14" i="1"/>
  <c r="Q14" i="1"/>
  <c r="P14" i="1"/>
  <c r="O14" i="1"/>
  <c r="N14" i="1"/>
  <c r="M14" i="1"/>
  <c r="U13" i="1" a="1"/>
  <c r="U13" i="1" s="1"/>
  <c r="W13" i="1" s="1"/>
  <c r="W14" i="1" s="1"/>
  <c r="T13" i="1" a="1"/>
  <c r="T13" i="1" s="1"/>
  <c r="T14" i="1" s="1"/>
  <c r="T12" i="1" a="1"/>
  <c r="T12" i="1"/>
  <c r="M9" i="1"/>
  <c r="M8" i="1"/>
  <c r="M7" i="1"/>
  <c r="M6" i="1"/>
  <c r="M5" i="1"/>
  <c r="M4" i="1"/>
  <c r="M3" i="1"/>
  <c r="AA17" i="10" l="1" a="1"/>
  <c r="AA17" i="10" s="1"/>
  <c r="AA14" i="10" a="1"/>
  <c r="AA14" i="10" s="1"/>
  <c r="AE14" i="10"/>
  <c r="Z14" i="10"/>
  <c r="AE17" i="10"/>
  <c r="Z17" i="10"/>
  <c r="M17" i="10"/>
  <c r="U17" i="1" a="1"/>
  <c r="U17" i="1" s="1"/>
  <c r="U14" i="1" a="1"/>
  <c r="U14" i="1" s="1"/>
  <c r="V16" i="1"/>
  <c r="W16" i="1"/>
  <c r="W17" i="1" s="1"/>
  <c r="W15" i="1"/>
  <c r="W12" i="1"/>
  <c r="V12" i="1"/>
  <c r="V13" i="1"/>
  <c r="H16" i="1"/>
  <c r="G16" i="1"/>
  <c r="F16" i="1"/>
  <c r="E16" i="1"/>
  <c r="D16" i="1"/>
  <c r="J27" i="4" l="1"/>
  <c r="J21" i="4" l="1"/>
  <c r="J20" i="4"/>
  <c r="J4" i="4"/>
  <c r="J3" i="4"/>
  <c r="J2" i="4"/>
  <c r="M37" i="9" l="1"/>
  <c r="L36" i="9"/>
  <c r="K35" i="9"/>
  <c r="J34" i="9"/>
  <c r="I33" i="9"/>
  <c r="H32" i="9"/>
  <c r="G31" i="9"/>
  <c r="M28" i="9"/>
  <c r="L27" i="9"/>
  <c r="K26" i="9"/>
  <c r="J25" i="9"/>
  <c r="I24" i="9"/>
  <c r="H23" i="9"/>
  <c r="G22" i="9"/>
  <c r="O41" i="3"/>
  <c r="O40" i="3"/>
  <c r="O39" i="3"/>
  <c r="O38" i="3"/>
  <c r="O37" i="3"/>
  <c r="O36" i="3"/>
  <c r="O35" i="3"/>
  <c r="Q30" i="3"/>
  <c r="Q29" i="3"/>
  <c r="Q28" i="3"/>
  <c r="Q27" i="3"/>
  <c r="Q26" i="3"/>
  <c r="Q25" i="3"/>
  <c r="Q24" i="3"/>
  <c r="P30" i="3"/>
  <c r="P29" i="3"/>
  <c r="P28" i="3"/>
  <c r="P27" i="3"/>
  <c r="P26" i="3"/>
  <c r="P25" i="3"/>
  <c r="P24" i="3"/>
  <c r="I16" i="3" l="1"/>
  <c r="G24" i="6" l="1"/>
  <c r="F24" i="6"/>
  <c r="I24" i="4"/>
  <c r="H24" i="4"/>
  <c r="G24" i="4"/>
  <c r="F24" i="4"/>
  <c r="E24" i="4"/>
  <c r="D24" i="4"/>
  <c r="C24" i="4"/>
  <c r="I23" i="4"/>
  <c r="H23" i="4"/>
  <c r="G23" i="4"/>
  <c r="F23" i="4"/>
  <c r="E23" i="4"/>
  <c r="D23" i="4"/>
  <c r="C23" i="4"/>
  <c r="I4" i="3"/>
  <c r="I3" i="3"/>
  <c r="I28" i="3"/>
  <c r="I27" i="3"/>
  <c r="I26" i="3"/>
  <c r="H23" i="3"/>
  <c r="G23" i="3"/>
  <c r="F23" i="3"/>
  <c r="E23" i="3"/>
  <c r="D23" i="3"/>
  <c r="C23" i="3"/>
  <c r="B23" i="3"/>
  <c r="H21" i="3"/>
  <c r="G21" i="3"/>
  <c r="F21" i="3"/>
  <c r="E21" i="3"/>
  <c r="D21" i="3"/>
  <c r="C21" i="3"/>
  <c r="B21" i="3"/>
  <c r="H22" i="3"/>
  <c r="G22" i="3"/>
  <c r="F22" i="3"/>
  <c r="E22" i="3"/>
  <c r="D22" i="3"/>
  <c r="C22" i="3"/>
  <c r="B22" i="3"/>
  <c r="G30" i="4" l="1"/>
</calcChain>
</file>

<file path=xl/sharedStrings.xml><?xml version="1.0" encoding="utf-8"?>
<sst xmlns="http://schemas.openxmlformats.org/spreadsheetml/2006/main" count="1105" uniqueCount="111">
  <si>
    <t>US_RealEstate</t>
  </si>
  <si>
    <t>US_PrivateEquity</t>
  </si>
  <si>
    <t>US_HighYield</t>
  </si>
  <si>
    <t>US_LargeCap</t>
  </si>
  <si>
    <t>US_SmallCap</t>
  </si>
  <si>
    <t>EAFE</t>
  </si>
  <si>
    <t>EM</t>
  </si>
  <si>
    <t>US_RE</t>
  </si>
  <si>
    <t>US_PE</t>
  </si>
  <si>
    <t>US_HY</t>
  </si>
  <si>
    <t>SP500</t>
  </si>
  <si>
    <t>Rusell2000</t>
  </si>
  <si>
    <t>w_eq</t>
  </si>
  <si>
    <t>w_peer</t>
  </si>
  <si>
    <t>w_erc</t>
  </si>
  <si>
    <t>w_MVO_1</t>
  </si>
  <si>
    <t>w_MVO_2</t>
  </si>
  <si>
    <t>w_RUO_3</t>
  </si>
  <si>
    <t>w_RUO_3.5</t>
  </si>
  <si>
    <t>w_RUO_4</t>
  </si>
  <si>
    <t>w_aMVO_1</t>
  </si>
  <si>
    <t>w_aMVO_2</t>
  </si>
  <si>
    <t>w_aRUO_3</t>
  </si>
  <si>
    <t>w_aRUO_3.5</t>
  </si>
  <si>
    <t>w_aRUO_4</t>
  </si>
  <si>
    <t>w_BL</t>
  </si>
  <si>
    <t>Volatility</t>
  </si>
  <si>
    <t>Peer</t>
  </si>
  <si>
    <t>iRet_eq_3</t>
  </si>
  <si>
    <t>iRet_eq_3.5</t>
  </si>
  <si>
    <t>iRet_eq_4</t>
  </si>
  <si>
    <t>iRet_peer_3</t>
  </si>
  <si>
    <t>iRet_peer_3.5</t>
  </si>
  <si>
    <t>iRet_peer_4</t>
  </si>
  <si>
    <t>iRet_erc_3</t>
  </si>
  <si>
    <t>iRet_erc_3.5</t>
  </si>
  <si>
    <t>iRet_erc_4</t>
  </si>
  <si>
    <t>CMA</t>
  </si>
  <si>
    <t>CMA_active</t>
  </si>
  <si>
    <t>post_ExpRet</t>
  </si>
  <si>
    <t>ew</t>
  </si>
  <si>
    <t>peer</t>
  </si>
  <si>
    <t>erc</t>
  </si>
  <si>
    <t>w_aRUO_3unc</t>
  </si>
  <si>
    <t>w_aRUO_3.5unc</t>
  </si>
  <si>
    <t>w_aRUO_4unc</t>
  </si>
  <si>
    <t>P1</t>
  </si>
  <si>
    <t>P2</t>
  </si>
  <si>
    <t>Unconstrained</t>
  </si>
  <si>
    <t>Constrained</t>
  </si>
  <si>
    <t>Return</t>
  </si>
  <si>
    <t>Views</t>
  </si>
  <si>
    <t>Asserted Expected Return</t>
  </si>
  <si>
    <t>w_BL_unc</t>
  </si>
  <si>
    <t>US Real Estate</t>
  </si>
  <si>
    <t>US Private Equity</t>
  </si>
  <si>
    <t>US High Yield</t>
  </si>
  <si>
    <t>US Large Cap Equities</t>
  </si>
  <si>
    <t>US_Small Cap Equities</t>
  </si>
  <si>
    <t>International Equities</t>
  </si>
  <si>
    <t>Emerging Market Equities</t>
  </si>
  <si>
    <t>US Small Cap Equities</t>
  </si>
  <si>
    <t>Equal Weight</t>
  </si>
  <si>
    <t>Equal Risk Contribution</t>
  </si>
  <si>
    <t xml:space="preserve">Implied Expected Returns </t>
  </si>
  <si>
    <t>Peers</t>
  </si>
  <si>
    <t>Optimal Long Only</t>
  </si>
  <si>
    <t>Gamma 3.5</t>
  </si>
  <si>
    <t>Optimal Long Only Const</t>
  </si>
  <si>
    <t>Peer Implied</t>
  </si>
  <si>
    <t xml:space="preserve">IAS </t>
  </si>
  <si>
    <t>Combined</t>
  </si>
  <si>
    <t>Expected Returns</t>
  </si>
  <si>
    <t>IAS Alpha</t>
  </si>
  <si>
    <t> </t>
  </si>
  <si>
    <t>Cambridge Associates LLC U.S. Private Equity Index</t>
  </si>
  <si>
    <t>S&amp;P 500 Index</t>
  </si>
  <si>
    <t>Russell 2000 Index</t>
  </si>
  <si>
    <t>MSCI EAFE(Europe, Australiasia and Far East) Index</t>
  </si>
  <si>
    <t>MSCI Emerging Market Index</t>
  </si>
  <si>
    <t>US Govt 10Y</t>
  </si>
  <si>
    <t>NCREIF Fund Index – Open End Diversified Core Equity (NFI-ODCE)</t>
  </si>
  <si>
    <t xml:space="preserve"> Index</t>
  </si>
  <si>
    <t>Asset Class</t>
  </si>
  <si>
    <t>Bloomberg Barclays US Corporate High Yield Total Return Index (Customized to include constituents with Average Life between 5 and 10 years)</t>
  </si>
  <si>
    <t>Mean Variance Efficient</t>
  </si>
  <si>
    <t>Assumptions</t>
  </si>
  <si>
    <t>IAS</t>
  </si>
  <si>
    <t>Sharpe Ratio</t>
  </si>
  <si>
    <t>US_CORP</t>
  </si>
  <si>
    <t>US IG Corporates</t>
  </si>
  <si>
    <t>US Corporates (Investment Grade)</t>
  </si>
  <si>
    <t xml:space="preserve">Alpha </t>
  </si>
  <si>
    <t>Return with Alpha</t>
  </si>
  <si>
    <t>x</t>
  </si>
  <si>
    <t>SR</t>
  </si>
  <si>
    <t>Ret</t>
  </si>
  <si>
    <t>Risk</t>
  </si>
  <si>
    <t>PEERS</t>
  </si>
  <si>
    <t>Active</t>
  </si>
  <si>
    <t>POSTCOV</t>
  </si>
  <si>
    <t>IAS PEERS BLEND</t>
  </si>
  <si>
    <t>IASCOV</t>
  </si>
  <si>
    <t>Diversification Ratio</t>
  </si>
  <si>
    <t>Weights</t>
  </si>
  <si>
    <t>MVO</t>
  </si>
  <si>
    <t>Blended</t>
  </si>
  <si>
    <t>IAS PEERS BLENDED</t>
  </si>
  <si>
    <t>Portfolios</t>
  </si>
  <si>
    <t>Assumptions used for Weights</t>
  </si>
  <si>
    <t>Performance Metrics with Different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</si>
</sst>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00"/>
    <numFmt numFmtId="165" formatCode="0.0%"/>
    <numFmt numFmtId="166" formatCode="0.000000"/>
    <numFmt numFmtId="167" formatCode="0.000000000000000%"/>
    <numFmt numFmtId="168" formatCode="0.000000000000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8"/>
      <color theme="0"/>
      <name val="Arial"/>
      <family val="2"/>
    </font>
    <font>
      <b/>
      <sz val="12"/>
      <color theme="0"/>
      <name val="Arial Narrow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8"/>
      <name val="Arial"/>
      <family val="2"/>
    </font>
    <font>
      <b/>
      <sz val="11"/>
      <color rgb="FFFFFFFF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24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8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10" fontId="0" fillId="0" borderId="1" xfId="1" applyNumberFormat="1" applyFont="1" applyBorder="1" applyAlignment="1">
      <alignment wrapText="1"/>
    </xf>
    <xf numFmtId="10" fontId="0" fillId="0" borderId="0" xfId="1" applyNumberFormat="1" applyFont="1"/>
    <xf numFmtId="10" fontId="0" fillId="0" borderId="1" xfId="1" applyNumberFormat="1" applyFont="1" applyBorder="1" applyAlignment="1">
      <alignment horizontal="center" wrapText="1"/>
    </xf>
    <xf numFmtId="10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center" wrapText="1"/>
    </xf>
    <xf numFmtId="10" fontId="2" fillId="2" borderId="2" xfId="1" applyNumberFormat="1" applyFont="1" applyFill="1" applyBorder="1" applyAlignment="1">
      <alignment horizontal="center" wrapText="1"/>
    </xf>
    <xf numFmtId="11" fontId="0" fillId="0" borderId="1" xfId="0" applyNumberForma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0" xfId="0" applyFill="1"/>
    <xf numFmtId="0" fontId="4" fillId="4" borderId="1" xfId="0" applyFont="1" applyFill="1" applyBorder="1" applyAlignment="1">
      <alignment wrapText="1"/>
    </xf>
    <xf numFmtId="2" fontId="4" fillId="4" borderId="1" xfId="0" applyNumberFormat="1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5" borderId="0" xfId="0" applyFont="1" applyFill="1" applyAlignment="1">
      <alignment horizontal="center" vertical="center" wrapText="1"/>
    </xf>
    <xf numFmtId="0" fontId="2" fillId="4" borderId="3" xfId="0" applyFont="1" applyFill="1" applyBorder="1"/>
    <xf numFmtId="10" fontId="0" fillId="4" borderId="3" xfId="0" applyNumberFormat="1" applyFill="1" applyBorder="1"/>
    <xf numFmtId="0" fontId="6" fillId="4" borderId="1" xfId="0" applyFont="1" applyFill="1" applyBorder="1" applyAlignment="1">
      <alignment horizontal="center" wrapText="1" readingOrder="1"/>
    </xf>
    <xf numFmtId="0" fontId="0" fillId="0" borderId="0" xfId="0"/>
    <xf numFmtId="10" fontId="0" fillId="0" borderId="0" xfId="0" applyNumberFormat="1"/>
    <xf numFmtId="10" fontId="7" fillId="4" borderId="1" xfId="0" applyNumberFormat="1" applyFont="1" applyFill="1" applyBorder="1" applyAlignment="1">
      <alignment horizontal="center" wrapText="1" readingOrder="1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left" vertical="center" wrapText="1" indent="2"/>
    </xf>
    <xf numFmtId="11" fontId="10" fillId="7" borderId="4" xfId="0" applyNumberFormat="1" applyFont="1" applyFill="1" applyBorder="1" applyAlignment="1">
      <alignment horizontal="left" vertical="center" wrapText="1" indent="2"/>
    </xf>
    <xf numFmtId="164" fontId="10" fillId="7" borderId="4" xfId="0" applyNumberFormat="1" applyFont="1" applyFill="1" applyBorder="1" applyAlignment="1">
      <alignment horizontal="left" vertical="center" wrapText="1" indent="2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165" fontId="10" fillId="7" borderId="4" xfId="1" applyNumberFormat="1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wrapText="1"/>
    </xf>
    <xf numFmtId="0" fontId="11" fillId="7" borderId="4" xfId="0" applyFont="1" applyFill="1" applyBorder="1" applyAlignment="1">
      <alignment horizontal="left" vertical="center" wrapText="1" indent="2"/>
    </xf>
    <xf numFmtId="10" fontId="10" fillId="7" borderId="4" xfId="1" applyNumberFormat="1" applyFont="1" applyFill="1" applyBorder="1" applyAlignment="1">
      <alignment horizontal="right" vertical="center" wrapText="1"/>
    </xf>
    <xf numFmtId="10" fontId="0" fillId="0" borderId="0" xfId="1" applyNumberFormat="1" applyFont="1" applyAlignment="1">
      <alignment horizontal="right"/>
    </xf>
    <xf numFmtId="0" fontId="13" fillId="8" borderId="5" xfId="0" applyFont="1" applyFill="1" applyBorder="1" applyAlignment="1">
      <alignment wrapText="1" readingOrder="1"/>
    </xf>
    <xf numFmtId="0" fontId="14" fillId="0" borderId="5" xfId="0" applyFont="1" applyFill="1" applyBorder="1" applyAlignment="1">
      <alignment wrapText="1" readingOrder="1"/>
    </xf>
    <xf numFmtId="0" fontId="15" fillId="0" borderId="5" xfId="0" applyFont="1" applyFill="1" applyBorder="1" applyAlignment="1">
      <alignment wrapText="1" readingOrder="1"/>
    </xf>
    <xf numFmtId="0" fontId="13" fillId="8" borderId="5" xfId="0" applyFont="1" applyFill="1" applyBorder="1" applyAlignment="1">
      <alignment horizontal="center" vertical="center" wrapText="1" readingOrder="1"/>
    </xf>
    <xf numFmtId="0" fontId="12" fillId="8" borderId="5" xfId="0" applyFont="1" applyFill="1" applyBorder="1" applyAlignment="1">
      <alignment horizontal="center" vertical="center" wrapText="1" readingOrder="1"/>
    </xf>
    <xf numFmtId="165" fontId="0" fillId="0" borderId="0" xfId="1" applyNumberFormat="1" applyFont="1" applyAlignment="1">
      <alignment horizontal="right"/>
    </xf>
    <xf numFmtId="0" fontId="14" fillId="0" borderId="0" xfId="0" applyFont="1" applyFill="1" applyBorder="1" applyAlignment="1">
      <alignment wrapText="1" readingOrder="1"/>
    </xf>
    <xf numFmtId="2" fontId="15" fillId="0" borderId="5" xfId="0" applyNumberFormat="1" applyFont="1" applyFill="1" applyBorder="1" applyAlignment="1">
      <alignment wrapText="1" readingOrder="1"/>
    </xf>
    <xf numFmtId="0" fontId="15" fillId="0" borderId="5" xfId="0" applyFont="1" applyFill="1" applyBorder="1" applyAlignment="1">
      <alignment horizontal="left" wrapText="1" readingOrder="1"/>
    </xf>
    <xf numFmtId="0" fontId="0" fillId="0" borderId="0" xfId="0"/>
    <xf numFmtId="10" fontId="0" fillId="0" borderId="0" xfId="1" applyNumberFormat="1" applyFont="1"/>
    <xf numFmtId="0" fontId="10" fillId="7" borderId="4" xfId="0" applyFont="1" applyFill="1" applyBorder="1" applyAlignment="1">
      <alignment horizontal="left" vertical="center" wrapText="1" indent="2"/>
    </xf>
    <xf numFmtId="0" fontId="16" fillId="0" borderId="0" xfId="2" applyAlignment="1">
      <alignment horizontal="left" vertical="center"/>
    </xf>
    <xf numFmtId="166" fontId="17" fillId="0" borderId="0" xfId="0" applyNumberFormat="1" applyFont="1" applyAlignment="1">
      <alignment horizontal="left" indent="2"/>
    </xf>
    <xf numFmtId="166" fontId="18" fillId="7" borderId="4" xfId="0" applyNumberFormat="1" applyFont="1" applyFill="1" applyBorder="1" applyAlignment="1">
      <alignment horizontal="left" vertical="center" wrapText="1" indent="4"/>
    </xf>
    <xf numFmtId="166" fontId="19" fillId="7" borderId="4" xfId="0" applyNumberFormat="1" applyFont="1" applyFill="1" applyBorder="1" applyAlignment="1">
      <alignment horizontal="left" vertical="center" wrapText="1" indent="4"/>
    </xf>
    <xf numFmtId="0" fontId="17" fillId="0" borderId="0" xfId="0" applyFont="1"/>
    <xf numFmtId="0" fontId="18" fillId="7" borderId="4" xfId="0" applyFont="1" applyFill="1" applyBorder="1" applyAlignment="1">
      <alignment horizontal="left" vertical="center" wrapText="1" indent="2"/>
    </xf>
    <xf numFmtId="0" fontId="0" fillId="0" borderId="0" xfId="0"/>
    <xf numFmtId="0" fontId="10" fillId="7" borderId="4" xfId="0" applyFont="1" applyFill="1" applyBorder="1" applyAlignment="1">
      <alignment horizontal="left" vertical="center" wrapText="1" indent="2"/>
    </xf>
    <xf numFmtId="0" fontId="20" fillId="8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wrapText="1" readingOrder="1"/>
    </xf>
    <xf numFmtId="0" fontId="22" fillId="0" borderId="5" xfId="0" applyFont="1" applyBorder="1" applyAlignment="1">
      <alignment horizontal="left" wrapText="1" readingOrder="1"/>
    </xf>
    <xf numFmtId="0" fontId="22" fillId="0" borderId="5" xfId="0" applyFont="1" applyBorder="1" applyAlignment="1">
      <alignment horizontal="center" wrapText="1" readingOrder="1"/>
    </xf>
    <xf numFmtId="10" fontId="22" fillId="0" borderId="5" xfId="0" applyNumberFormat="1" applyFont="1" applyBorder="1" applyAlignment="1">
      <alignment horizontal="center" wrapText="1" readingOrder="1"/>
    </xf>
    <xf numFmtId="0" fontId="23" fillId="0" borderId="0" xfId="0" applyFont="1" applyAlignment="1">
      <alignment horizontal="left" vertical="center"/>
    </xf>
    <xf numFmtId="14" fontId="0" fillId="0" borderId="0" xfId="0" applyNumberFormat="1"/>
    <xf numFmtId="165" fontId="0" fillId="0" borderId="1" xfId="1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9" fontId="0" fillId="4" borderId="0" xfId="0" applyNumberFormat="1" applyFill="1"/>
    <xf numFmtId="0" fontId="24" fillId="9" borderId="0" xfId="0" applyFont="1" applyFill="1" applyAlignment="1">
      <alignment horizontal="right" vertical="top" wrapText="1"/>
    </xf>
    <xf numFmtId="0" fontId="25" fillId="9" borderId="0" xfId="0" applyFont="1" applyFill="1" applyAlignment="1">
      <alignment horizontal="right" vertical="center" wrapText="1"/>
    </xf>
    <xf numFmtId="0" fontId="24" fillId="7" borderId="0" xfId="0" applyFont="1" applyFill="1" applyAlignment="1">
      <alignment horizontal="right" vertical="top" wrapText="1"/>
    </xf>
    <xf numFmtId="0" fontId="25" fillId="7" borderId="0" xfId="0" applyFont="1" applyFill="1" applyAlignment="1">
      <alignment horizontal="right" vertical="center" wrapText="1"/>
    </xf>
    <xf numFmtId="0" fontId="25" fillId="0" borderId="0" xfId="0" applyFont="1"/>
    <xf numFmtId="165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4" fillId="7" borderId="0" xfId="0" applyFont="1" applyFill="1" applyAlignment="1">
      <alignment horizontal="righ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6" fillId="4" borderId="12" xfId="0" applyFont="1" applyFill="1" applyBorder="1"/>
    <xf numFmtId="165" fontId="25" fillId="4" borderId="9" xfId="1" applyNumberFormat="1" applyFont="1" applyFill="1" applyBorder="1" applyAlignment="1">
      <alignment horizontal="right" vertical="center" wrapText="1"/>
    </xf>
    <xf numFmtId="165" fontId="25" fillId="4" borderId="10" xfId="1" applyNumberFormat="1" applyFont="1" applyFill="1" applyBorder="1" applyAlignment="1">
      <alignment horizontal="right" vertical="center" wrapText="1"/>
    </xf>
    <xf numFmtId="10" fontId="0" fillId="4" borderId="8" xfId="1" applyNumberFormat="1" applyFont="1" applyFill="1" applyBorder="1"/>
    <xf numFmtId="165" fontId="0" fillId="4" borderId="9" xfId="1" applyNumberFormat="1" applyFont="1" applyFill="1" applyBorder="1"/>
    <xf numFmtId="2" fontId="0" fillId="4" borderId="9" xfId="0" applyNumberFormat="1" applyFill="1" applyBorder="1"/>
    <xf numFmtId="2" fontId="0" fillId="4" borderId="10" xfId="0" applyNumberFormat="1" applyFill="1" applyBorder="1"/>
    <xf numFmtId="165" fontId="0" fillId="4" borderId="0" xfId="1" applyNumberFormat="1" applyFont="1" applyFill="1" applyBorder="1"/>
    <xf numFmtId="165" fontId="0" fillId="4" borderId="12" xfId="1" applyNumberFormat="1" applyFont="1" applyFill="1" applyBorder="1"/>
    <xf numFmtId="10" fontId="0" fillId="4" borderId="11" xfId="1" applyNumberFormat="1" applyFont="1" applyFill="1" applyBorder="1"/>
    <xf numFmtId="2" fontId="0" fillId="4" borderId="0" xfId="0" applyNumberFormat="1" applyFill="1" applyBorder="1"/>
    <xf numFmtId="2" fontId="0" fillId="4" borderId="12" xfId="0" applyNumberFormat="1" applyFill="1" applyBorder="1"/>
    <xf numFmtId="165" fontId="0" fillId="4" borderId="0" xfId="0" applyNumberFormat="1" applyFill="1" applyBorder="1"/>
    <xf numFmtId="165" fontId="0" fillId="4" borderId="12" xfId="0" applyNumberFormat="1" applyFill="1" applyBorder="1"/>
    <xf numFmtId="0" fontId="26" fillId="4" borderId="15" xfId="0" applyFont="1" applyFill="1" applyBorder="1"/>
    <xf numFmtId="165" fontId="0" fillId="4" borderId="14" xfId="1" applyNumberFormat="1" applyFont="1" applyFill="1" applyBorder="1"/>
    <xf numFmtId="165" fontId="0" fillId="4" borderId="15" xfId="1" applyNumberFormat="1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8" xfId="0" applyFill="1" applyBorder="1"/>
    <xf numFmtId="0" fontId="5" fillId="5" borderId="19" xfId="0" applyFont="1" applyFill="1" applyBorder="1" applyAlignment="1">
      <alignment horizontal="center" vertical="center" wrapText="1"/>
    </xf>
    <xf numFmtId="0" fontId="26" fillId="4" borderId="10" xfId="0" applyFont="1" applyFill="1" applyBorder="1"/>
    <xf numFmtId="165" fontId="25" fillId="4" borderId="8" xfId="1" applyNumberFormat="1" applyFont="1" applyFill="1" applyBorder="1" applyAlignment="1">
      <alignment horizontal="right" vertical="center" wrapText="1"/>
    </xf>
    <xf numFmtId="165" fontId="0" fillId="4" borderId="11" xfId="1" applyNumberFormat="1" applyFont="1" applyFill="1" applyBorder="1"/>
    <xf numFmtId="165" fontId="0" fillId="4" borderId="13" xfId="1" applyNumberFormat="1" applyFont="1" applyFill="1" applyBorder="1"/>
    <xf numFmtId="2" fontId="0" fillId="4" borderId="14" xfId="0" applyNumberFormat="1" applyFill="1" applyBorder="1"/>
    <xf numFmtId="10" fontId="0" fillId="4" borderId="13" xfId="0" applyNumberFormat="1" applyFill="1" applyBorder="1"/>
    <xf numFmtId="9" fontId="0" fillId="4" borderId="15" xfId="1" applyFont="1" applyFill="1" applyBorder="1"/>
    <xf numFmtId="9" fontId="0" fillId="4" borderId="15" xfId="1" applyNumberFormat="1" applyFont="1" applyFill="1" applyBorder="1"/>
    <xf numFmtId="167" fontId="0" fillId="0" borderId="0" xfId="0" applyNumberFormat="1"/>
    <xf numFmtId="168" fontId="0" fillId="0" borderId="0" xfId="0" applyNumberFormat="1"/>
    <xf numFmtId="0" fontId="5" fillId="5" borderId="16" xfId="0" applyFont="1" applyFill="1" applyBorder="1" applyAlignment="1">
      <alignment horizontal="center" vertical="center" wrapText="1"/>
    </xf>
    <xf numFmtId="0" fontId="26" fillId="4" borderId="16" xfId="0" applyFont="1" applyFill="1" applyBorder="1"/>
    <xf numFmtId="0" fontId="26" fillId="4" borderId="17" xfId="0" applyFont="1" applyFill="1" applyBorder="1"/>
    <xf numFmtId="0" fontId="26" fillId="4" borderId="18" xfId="0" applyFont="1" applyFill="1" applyBorder="1"/>
    <xf numFmtId="10" fontId="0" fillId="4" borderId="9" xfId="1" applyNumberFormat="1" applyFont="1" applyFill="1" applyBorder="1"/>
    <xf numFmtId="10" fontId="0" fillId="4" borderId="0" xfId="1" applyNumberFormat="1" applyFont="1" applyFill="1" applyBorder="1"/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165" fontId="0" fillId="4" borderId="11" xfId="0" applyNumberFormat="1" applyFill="1" applyBorder="1"/>
    <xf numFmtId="2" fontId="0" fillId="4" borderId="8" xfId="0" applyNumberFormat="1" applyFill="1" applyBorder="1"/>
    <xf numFmtId="2" fontId="0" fillId="4" borderId="13" xfId="0" applyNumberFormat="1" applyFill="1" applyBorder="1"/>
    <xf numFmtId="10" fontId="0" fillId="4" borderId="12" xfId="1" applyNumberFormat="1" applyFont="1" applyFill="1" applyBorder="1"/>
    <xf numFmtId="10" fontId="0" fillId="4" borderId="12" xfId="0" applyNumberFormat="1" applyFill="1" applyBorder="1"/>
    <xf numFmtId="10" fontId="0" fillId="4" borderId="15" xfId="0" applyNumberFormat="1" applyFill="1" applyBorder="1"/>
    <xf numFmtId="10" fontId="0" fillId="4" borderId="14" xfId="1" applyNumberFormat="1" applyFont="1" applyFill="1" applyBorder="1"/>
    <xf numFmtId="10" fontId="0" fillId="4" borderId="10" xfId="1" applyNumberFormat="1" applyFont="1" applyFill="1" applyBorder="1"/>
    <xf numFmtId="0" fontId="5" fillId="5" borderId="25" xfId="0" applyFont="1" applyFill="1" applyBorder="1" applyAlignment="1">
      <alignment horizontal="center" vertical="center" wrapText="1"/>
    </xf>
    <xf numFmtId="165" fontId="0" fillId="4" borderId="16" xfId="1" applyNumberFormat="1" applyFont="1" applyFill="1" applyBorder="1"/>
    <xf numFmtId="165" fontId="0" fillId="4" borderId="17" xfId="1" applyNumberFormat="1" applyFont="1" applyFill="1" applyBorder="1"/>
    <xf numFmtId="165" fontId="0" fillId="4" borderId="18" xfId="1" applyNumberFormat="1" applyFont="1" applyFill="1" applyBorder="1"/>
    <xf numFmtId="2" fontId="0" fillId="4" borderId="16" xfId="0" applyNumberFormat="1" applyFill="1" applyBorder="1"/>
    <xf numFmtId="2" fontId="0" fillId="4" borderId="17" xfId="0" applyNumberFormat="1" applyFill="1" applyBorder="1"/>
    <xf numFmtId="9" fontId="0" fillId="4" borderId="18" xfId="1" applyNumberFormat="1" applyFont="1" applyFill="1" applyBorder="1"/>
    <xf numFmtId="9" fontId="0" fillId="4" borderId="18" xfId="1" applyFont="1" applyFill="1" applyBorder="1"/>
    <xf numFmtId="0" fontId="3" fillId="5" borderId="16" xfId="0" applyFont="1" applyFill="1" applyBorder="1" applyAlignment="1">
      <alignment horizontal="center" vertical="center" wrapText="1"/>
    </xf>
    <xf numFmtId="2" fontId="0" fillId="4" borderId="15" xfId="0" applyNumberFormat="1" applyFill="1" applyBorder="1"/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0" fontId="1" fillId="4" borderId="9" xfId="1" applyNumberFormat="1" applyFont="1" applyFill="1" applyBorder="1"/>
    <xf numFmtId="2" fontId="0" fillId="4" borderId="11" xfId="0" applyNumberFormat="1" applyFont="1" applyFill="1" applyBorder="1"/>
    <xf numFmtId="10" fontId="1" fillId="4" borderId="12" xfId="1" applyNumberFormat="1" applyFont="1" applyFill="1" applyBorder="1"/>
    <xf numFmtId="10" fontId="1" fillId="4" borderId="0" xfId="1" applyNumberFormat="1" applyFont="1" applyFill="1" applyBorder="1"/>
    <xf numFmtId="2" fontId="0" fillId="4" borderId="12" xfId="0" applyNumberFormat="1" applyFont="1" applyFill="1" applyBorder="1"/>
    <xf numFmtId="10" fontId="0" fillId="4" borderId="16" xfId="1" applyNumberFormat="1" applyFont="1" applyFill="1" applyBorder="1"/>
    <xf numFmtId="10" fontId="0" fillId="4" borderId="17" xfId="1" applyNumberFormat="1" applyFont="1" applyFill="1" applyBorder="1"/>
    <xf numFmtId="10" fontId="0" fillId="4" borderId="18" xfId="1" applyNumberFormat="1" applyFont="1" applyFill="1" applyBorder="1"/>
    <xf numFmtId="165" fontId="0" fillId="10" borderId="11" xfId="1" applyNumberFormat="1" applyFont="1" applyFill="1" applyBorder="1"/>
    <xf numFmtId="165" fontId="0" fillId="10" borderId="0" xfId="1" applyNumberFormat="1" applyFont="1" applyFill="1" applyBorder="1"/>
    <xf numFmtId="165" fontId="0" fillId="10" borderId="12" xfId="1" applyNumberFormat="1" applyFont="1" applyFill="1" applyBorder="1"/>
    <xf numFmtId="165" fontId="0" fillId="11" borderId="11" xfId="1" applyNumberFormat="1" applyFont="1" applyFill="1" applyBorder="1"/>
    <xf numFmtId="165" fontId="0" fillId="11" borderId="0" xfId="1" applyNumberFormat="1" applyFont="1" applyFill="1" applyBorder="1"/>
    <xf numFmtId="165" fontId="0" fillId="11" borderId="12" xfId="1" applyNumberFormat="1" applyFont="1" applyFill="1" applyBorder="1"/>
    <xf numFmtId="0" fontId="5" fillId="5" borderId="26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ncreif.org/data-products/fu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19"/>
  <sheetViews>
    <sheetView topLeftCell="L1" workbookViewId="0">
      <selection activeCell="M13" sqref="M13:S13"/>
    </sheetView>
  </sheetViews>
  <sheetFormatPr defaultRowHeight="15" x14ac:dyDescent="0.25"/>
  <cols>
    <col min="1" max="1" width="22.7109375" style="62" customWidth="1"/>
    <col min="2" max="2" width="14.140625" style="62" customWidth="1"/>
    <col min="3" max="3" width="16.42578125" style="62" customWidth="1"/>
    <col min="4" max="4" width="12.7109375" style="62" customWidth="1"/>
    <col min="5" max="5" width="12.28515625" style="62" customWidth="1"/>
    <col min="6" max="6" width="12.5703125" style="62" customWidth="1"/>
    <col min="7" max="7" width="14.5703125" style="62" customWidth="1"/>
    <col min="8" max="8" width="11.7109375" style="62" customWidth="1"/>
    <col min="9" max="10" width="9.140625" style="62"/>
    <col min="11" max="11" width="13.5703125" style="62" customWidth="1"/>
    <col min="12" max="12" width="10.42578125" style="62" customWidth="1"/>
    <col min="13" max="14" width="9.140625" style="62"/>
    <col min="15" max="15" width="10.7109375" style="62" customWidth="1"/>
    <col min="16" max="16" width="11.140625" style="62" customWidth="1"/>
    <col min="17" max="18" width="9.140625" style="62"/>
    <col min="19" max="19" width="10.5703125" style="62" customWidth="1"/>
    <col min="20" max="20" width="12.85546875" style="62" customWidth="1"/>
    <col min="21" max="21" width="9.140625" style="62"/>
    <col min="22" max="22" width="14.85546875" style="62" customWidth="1"/>
    <col min="23" max="23" width="12.28515625" style="62" customWidth="1"/>
    <col min="24" max="26" width="9.140625" style="62"/>
    <col min="27" max="27" width="13.85546875" style="62" customWidth="1"/>
    <col min="28" max="28" width="14.28515625" style="62" customWidth="1"/>
    <col min="29" max="30" width="9.140625" style="62"/>
    <col min="31" max="31" width="14" style="62" customWidth="1"/>
    <col min="32" max="16384" width="9.140625" style="62"/>
  </cols>
  <sheetData>
    <row r="1" spans="1:3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N1" s="62">
        <v>10000</v>
      </c>
    </row>
    <row r="2" spans="1:31" ht="38.25" x14ac:dyDescent="0.25">
      <c r="A2" s="21"/>
      <c r="B2" s="22" t="s">
        <v>54</v>
      </c>
      <c r="C2" s="22" t="s">
        <v>55</v>
      </c>
      <c r="D2" s="22" t="s">
        <v>90</v>
      </c>
      <c r="E2" s="22" t="s">
        <v>57</v>
      </c>
      <c r="F2" s="22" t="s">
        <v>61</v>
      </c>
      <c r="G2" s="22" t="s">
        <v>59</v>
      </c>
      <c r="H2" s="22" t="s">
        <v>60</v>
      </c>
      <c r="I2" s="18" t="s">
        <v>94</v>
      </c>
      <c r="J2" s="18"/>
      <c r="M2" s="80" t="s">
        <v>65</v>
      </c>
      <c r="N2" s="80" t="s">
        <v>87</v>
      </c>
      <c r="O2" s="81" t="s">
        <v>71</v>
      </c>
    </row>
    <row r="3" spans="1:31" x14ac:dyDescent="0.25">
      <c r="A3" s="19" t="s">
        <v>54</v>
      </c>
      <c r="B3" s="20">
        <v>1</v>
      </c>
      <c r="C3" s="20">
        <v>0.29672999999999999</v>
      </c>
      <c r="D3" s="20">
        <v>1.52E-2</v>
      </c>
      <c r="E3" s="20">
        <v>0.30784800000000001</v>
      </c>
      <c r="F3" s="20">
        <v>0.31307499999999999</v>
      </c>
      <c r="G3" s="20">
        <v>0.26083899999999999</v>
      </c>
      <c r="H3" s="20">
        <v>0.23371600000000001</v>
      </c>
      <c r="I3" s="18"/>
      <c r="J3" s="18"/>
      <c r="K3" s="74" t="s">
        <v>7</v>
      </c>
      <c r="L3" s="75">
        <v>7.7470000000000004E-3</v>
      </c>
      <c r="M3" s="79">
        <f>L3*4</f>
        <v>3.0988000000000002E-2</v>
      </c>
      <c r="N3" s="79">
        <v>7.0000000000000007E-2</v>
      </c>
      <c r="O3" s="79">
        <v>4.3826759999999999E-2</v>
      </c>
    </row>
    <row r="4" spans="1:31" x14ac:dyDescent="0.25">
      <c r="A4" s="19" t="s">
        <v>55</v>
      </c>
      <c r="B4" s="20">
        <v>0.29672999999999999</v>
      </c>
      <c r="C4" s="20">
        <v>1</v>
      </c>
      <c r="D4" s="20">
        <v>1.1812E-2</v>
      </c>
      <c r="E4" s="20">
        <v>0.69224300000000005</v>
      </c>
      <c r="F4" s="20">
        <v>0.678817</v>
      </c>
      <c r="G4" s="20">
        <v>0.61173200000000005</v>
      </c>
      <c r="H4" s="20">
        <v>0.57779999999999998</v>
      </c>
      <c r="I4" s="18"/>
      <c r="J4" s="18"/>
      <c r="K4" s="76" t="s">
        <v>8</v>
      </c>
      <c r="L4" s="77">
        <v>1.4874999999999999E-2</v>
      </c>
      <c r="M4" s="79">
        <f t="shared" ref="M4:M9" si="0">L4*4</f>
        <v>5.9499999999999997E-2</v>
      </c>
      <c r="N4" s="79">
        <v>8.7999999999999995E-2</v>
      </c>
      <c r="O4" s="79">
        <v>6.8667199999999998E-2</v>
      </c>
    </row>
    <row r="5" spans="1:31" ht="26.25" x14ac:dyDescent="0.25">
      <c r="A5" s="19" t="s">
        <v>91</v>
      </c>
      <c r="B5" s="20">
        <v>1.52E-2</v>
      </c>
      <c r="C5" s="20">
        <v>1.1812E-2</v>
      </c>
      <c r="D5" s="20">
        <v>1</v>
      </c>
      <c r="E5" s="20">
        <v>0.14374799999999999</v>
      </c>
      <c r="F5" s="20">
        <v>7.9755999999999994E-2</v>
      </c>
      <c r="G5" s="20">
        <v>0.17627599999999999</v>
      </c>
      <c r="H5" s="20">
        <v>0.11827</v>
      </c>
      <c r="I5" s="18"/>
      <c r="J5" s="18"/>
      <c r="K5" s="74" t="s">
        <v>89</v>
      </c>
      <c r="L5" s="75">
        <v>4.9430000000000003E-3</v>
      </c>
      <c r="M5" s="79">
        <f t="shared" si="0"/>
        <v>1.9772000000000001E-2</v>
      </c>
      <c r="N5" s="79">
        <v>3.2500000000000001E-2</v>
      </c>
      <c r="O5" s="79">
        <v>2.3503960000000001E-2</v>
      </c>
    </row>
    <row r="6" spans="1:31" x14ac:dyDescent="0.25">
      <c r="A6" s="19" t="s">
        <v>57</v>
      </c>
      <c r="B6" s="20">
        <v>0.30784800000000001</v>
      </c>
      <c r="C6" s="20">
        <v>0.69224300000000005</v>
      </c>
      <c r="D6" s="20">
        <v>0.14374799999999999</v>
      </c>
      <c r="E6" s="20">
        <v>1</v>
      </c>
      <c r="F6" s="20">
        <v>0.84086499999999997</v>
      </c>
      <c r="G6" s="20">
        <v>0.77182499999999998</v>
      </c>
      <c r="H6" s="20">
        <v>0.64990300000000001</v>
      </c>
      <c r="I6" s="18"/>
      <c r="J6" s="18"/>
      <c r="K6" s="76" t="s">
        <v>10</v>
      </c>
      <c r="L6" s="77">
        <v>1.6438000000000001E-2</v>
      </c>
      <c r="M6" s="79">
        <f t="shared" si="0"/>
        <v>6.5752000000000005E-2</v>
      </c>
      <c r="N6" s="79">
        <v>8.2100000000000006E-2</v>
      </c>
      <c r="O6" s="79">
        <v>7.0578760000000004E-2</v>
      </c>
      <c r="P6" s="116"/>
    </row>
    <row r="7" spans="1:31" x14ac:dyDescent="0.25">
      <c r="A7" s="19" t="s">
        <v>61</v>
      </c>
      <c r="B7" s="20">
        <v>0.31307499999999999</v>
      </c>
      <c r="C7" s="20">
        <v>0.678817</v>
      </c>
      <c r="D7" s="20">
        <v>7.9755999999999994E-2</v>
      </c>
      <c r="E7" s="20">
        <v>0.84086499999999997</v>
      </c>
      <c r="F7" s="20">
        <v>1</v>
      </c>
      <c r="G7" s="20">
        <v>0.70416100000000004</v>
      </c>
      <c r="H7" s="20">
        <v>0.69529799999999997</v>
      </c>
      <c r="I7" s="18"/>
      <c r="J7" s="18"/>
      <c r="K7" s="74" t="s">
        <v>11</v>
      </c>
      <c r="L7" s="75">
        <v>1.7493000000000002E-2</v>
      </c>
      <c r="M7" s="79">
        <f t="shared" si="0"/>
        <v>6.9972000000000006E-2</v>
      </c>
      <c r="N7" s="79">
        <v>9.06E-2</v>
      </c>
      <c r="O7" s="79">
        <v>7.5943960000000005E-2</v>
      </c>
      <c r="T7" s="29">
        <v>1.7899999999999999E-2</v>
      </c>
    </row>
    <row r="8" spans="1:31" ht="15.75" thickBot="1" x14ac:dyDescent="0.3">
      <c r="A8" s="19" t="s">
        <v>59</v>
      </c>
      <c r="B8" s="20">
        <v>0.26083899999999999</v>
      </c>
      <c r="C8" s="20">
        <v>0.61173200000000005</v>
      </c>
      <c r="D8" s="20">
        <v>0.17627599999999999</v>
      </c>
      <c r="E8" s="20">
        <v>0.77182499999999998</v>
      </c>
      <c r="F8" s="20">
        <v>0.70416100000000004</v>
      </c>
      <c r="G8" s="20">
        <v>1</v>
      </c>
      <c r="H8" s="20">
        <v>0.67410300000000001</v>
      </c>
      <c r="I8" s="18"/>
      <c r="J8" s="18"/>
      <c r="K8" s="76" t="s">
        <v>5</v>
      </c>
      <c r="L8" s="77">
        <v>1.7475000000000001E-2</v>
      </c>
      <c r="M8" s="79">
        <f t="shared" si="0"/>
        <v>6.9900000000000004E-2</v>
      </c>
      <c r="N8" s="79">
        <v>8.0699999999999994E-2</v>
      </c>
      <c r="O8" s="79">
        <v>7.2810200000000005E-2</v>
      </c>
    </row>
    <row r="9" spans="1:31" ht="15.75" customHeight="1" thickBot="1" x14ac:dyDescent="0.3">
      <c r="A9" s="19" t="s">
        <v>60</v>
      </c>
      <c r="B9" s="20">
        <v>0.23371600000000001</v>
      </c>
      <c r="C9" s="20">
        <v>0.57779999999999998</v>
      </c>
      <c r="D9" s="20">
        <v>0.11827</v>
      </c>
      <c r="E9" s="20">
        <v>0.64990300000000001</v>
      </c>
      <c r="F9" s="20">
        <v>0.69529799999999997</v>
      </c>
      <c r="G9" s="20">
        <v>0.67410300000000001</v>
      </c>
      <c r="H9" s="20">
        <v>1</v>
      </c>
      <c r="I9" s="18"/>
      <c r="J9" s="18"/>
      <c r="K9" s="74" t="s">
        <v>6</v>
      </c>
      <c r="L9" s="78">
        <v>1.6920000000000001E-2</v>
      </c>
      <c r="M9" s="79">
        <f t="shared" si="0"/>
        <v>6.7680000000000004E-2</v>
      </c>
      <c r="N9" s="79">
        <v>9.0300000000000005E-2</v>
      </c>
      <c r="O9" s="79">
        <v>7.3848559999999994E-2</v>
      </c>
      <c r="P9" s="115"/>
      <c r="V9" s="175"/>
      <c r="W9" s="176"/>
      <c r="X9" s="164" t="s">
        <v>110</v>
      </c>
      <c r="Y9" s="165"/>
      <c r="Z9" s="165"/>
      <c r="AA9" s="165"/>
      <c r="AB9" s="165"/>
      <c r="AC9" s="165"/>
      <c r="AD9" s="165"/>
      <c r="AE9" s="165"/>
    </row>
    <row r="10" spans="1:31" ht="39" customHeight="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66" t="s">
        <v>109</v>
      </c>
      <c r="L10" s="166" t="s">
        <v>108</v>
      </c>
      <c r="M10" s="168" t="s">
        <v>104</v>
      </c>
      <c r="N10" s="169"/>
      <c r="O10" s="169"/>
      <c r="P10" s="169"/>
      <c r="Q10" s="169"/>
      <c r="R10" s="169"/>
      <c r="S10" s="170"/>
      <c r="V10" s="177"/>
      <c r="W10" s="178"/>
      <c r="X10" s="164" t="s">
        <v>72</v>
      </c>
      <c r="Y10" s="165"/>
      <c r="Z10" s="171"/>
      <c r="AA10" s="149" t="s">
        <v>97</v>
      </c>
      <c r="AB10" s="164" t="s">
        <v>88</v>
      </c>
      <c r="AC10" s="165"/>
      <c r="AD10" s="171"/>
      <c r="AE10" s="141" t="s">
        <v>103</v>
      </c>
    </row>
    <row r="11" spans="1:31" ht="51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67"/>
      <c r="L11" s="167"/>
      <c r="M11" s="123" t="s">
        <v>54</v>
      </c>
      <c r="N11" s="83" t="s">
        <v>55</v>
      </c>
      <c r="O11" s="83" t="s">
        <v>90</v>
      </c>
      <c r="P11" s="83" t="s">
        <v>57</v>
      </c>
      <c r="Q11" s="83" t="s">
        <v>61</v>
      </c>
      <c r="R11" s="83" t="s">
        <v>59</v>
      </c>
      <c r="S11" s="124" t="s">
        <v>60</v>
      </c>
      <c r="V11" s="117" t="s">
        <v>109</v>
      </c>
      <c r="W11" s="117" t="s">
        <v>108</v>
      </c>
      <c r="X11" s="146" t="s">
        <v>87</v>
      </c>
      <c r="Y11" s="147" t="s">
        <v>65</v>
      </c>
      <c r="Z11" s="148" t="s">
        <v>106</v>
      </c>
      <c r="AA11" s="149" t="s">
        <v>87</v>
      </c>
      <c r="AB11" s="143" t="s">
        <v>87</v>
      </c>
      <c r="AC11" s="144" t="s">
        <v>65</v>
      </c>
      <c r="AD11" s="145" t="s">
        <v>106</v>
      </c>
      <c r="AE11" s="133" t="s">
        <v>87</v>
      </c>
    </row>
    <row r="12" spans="1:31" x14ac:dyDescent="0.25">
      <c r="K12" s="172" t="s">
        <v>107</v>
      </c>
      <c r="L12" s="118" t="s">
        <v>98</v>
      </c>
      <c r="M12" s="108">
        <v>0.13911299999999999</v>
      </c>
      <c r="N12" s="86">
        <v>0.28931499999999999</v>
      </c>
      <c r="O12" s="86">
        <v>4.6371000000000002E-2</v>
      </c>
      <c r="P12" s="86">
        <v>0.23991899999999999</v>
      </c>
      <c r="Q12" s="86">
        <v>2.6210000000000001E-2</v>
      </c>
      <c r="R12" s="86">
        <v>0.212702</v>
      </c>
      <c r="S12" s="87">
        <v>4.6371000000000002E-2</v>
      </c>
      <c r="V12" s="172" t="s">
        <v>107</v>
      </c>
      <c r="W12" s="118" t="s">
        <v>98</v>
      </c>
      <c r="X12" s="122">
        <f t="array" ref="X12">SUMPRODUCT(M12:S12,TRANSPOSE($N$3:$N$9))</f>
        <v>8.0129016100000006E-2</v>
      </c>
      <c r="Y12" s="122">
        <f t="array" ref="Y12">SUMPRODUCT(M12:S12,TRANSPOSE($M$3:$M$9))</f>
        <v>5.8057302844E-2</v>
      </c>
      <c r="Z12" s="128">
        <f t="array" ref="Z12">SUMPRODUCT(M12:S12,TRANSPOSE($O$3:$O$9))</f>
        <v>6.4888208609239995E-2</v>
      </c>
      <c r="AA12" s="155">
        <f t="array" ref="AA12">SQRT(MMULT(M12:S12,MMULT($W$24:$AC$30,TRANSPOSE(M12:S12))))</f>
        <v>0.12243464059278464</v>
      </c>
      <c r="AB12" s="126">
        <f t="shared" ref="AB12:AD13" si="1">(X12-$T$7)/$AA12</f>
        <v>0.50826315002608269</v>
      </c>
      <c r="AC12" s="90">
        <f t="shared" si="1"/>
        <v>0.32798971475370642</v>
      </c>
      <c r="AD12" s="91">
        <f t="shared" si="1"/>
        <v>0.383781978545777</v>
      </c>
      <c r="AE12" s="137">
        <f>SUMPRODUCT(M12:S12,$B$17:$H$17)/AA12</f>
        <v>1.2239083311016061</v>
      </c>
    </row>
    <row r="13" spans="1:31" ht="15.75" customHeight="1" x14ac:dyDescent="0.25">
      <c r="A13" s="23"/>
      <c r="B13" s="24" t="s">
        <v>54</v>
      </c>
      <c r="C13" s="24" t="s">
        <v>55</v>
      </c>
      <c r="D13" s="24" t="s">
        <v>90</v>
      </c>
      <c r="E13" s="24" t="s">
        <v>57</v>
      </c>
      <c r="F13" s="24" t="s">
        <v>61</v>
      </c>
      <c r="G13" s="24" t="s">
        <v>59</v>
      </c>
      <c r="H13" s="24" t="s">
        <v>60</v>
      </c>
      <c r="I13" s="18" t="s">
        <v>94</v>
      </c>
      <c r="K13" s="173"/>
      <c r="L13" s="119" t="s">
        <v>105</v>
      </c>
      <c r="M13" s="109">
        <v>0.23420121078181899</v>
      </c>
      <c r="N13" s="92">
        <v>0.3</v>
      </c>
      <c r="O13" s="92">
        <v>1.7247869269894201E-18</v>
      </c>
      <c r="P13" s="92">
        <v>0.169573747182511</v>
      </c>
      <c r="Q13" s="92">
        <v>7.7198975242936299E-2</v>
      </c>
      <c r="R13" s="92">
        <v>0.13978594832288599</v>
      </c>
      <c r="S13" s="93">
        <v>7.9240118469846799E-2</v>
      </c>
      <c r="V13" s="173"/>
      <c r="W13" s="119" t="s">
        <v>105</v>
      </c>
      <c r="X13" s="122">
        <f t="array" ref="X13">SUMPRODUCT(M13:S13,TRANSPOSE($N$3:$N$9))</f>
        <v>8.2146425282905583E-2</v>
      </c>
      <c r="Y13" s="122">
        <f t="array" ref="Y13">SUMPRODUCT(M13:S13,TRANSPOSE($M$3:$M$9))</f>
        <v>5.679301584595918E-2</v>
      </c>
      <c r="Z13" s="152">
        <f t="array" ref="Z13">SUMPRODUCT(M13:S13,TRANSPOSE($O$3:$O$9))</f>
        <v>6.4725152447036444E-2</v>
      </c>
      <c r="AA13" s="156">
        <f t="array" ref="AA13">SQRT(MMULT(M13:S13,MMULT($W$24:$AC$30,TRANSPOSE(M13:S13))))</f>
        <v>0.12145765996020695</v>
      </c>
      <c r="AB13" s="151">
        <f t="shared" si="1"/>
        <v>0.52896149410382653</v>
      </c>
      <c r="AC13" s="95">
        <f t="shared" si="1"/>
        <v>0.32021871538362967</v>
      </c>
      <c r="AD13" s="154">
        <f t="shared" si="1"/>
        <v>0.38552654861272417</v>
      </c>
      <c r="AE13" s="138">
        <f>SUMPRODUCT(M13:S13,$B$17:$H$17)/AA13</f>
        <v>1.2536315543300207</v>
      </c>
    </row>
    <row r="14" spans="1:31" ht="15.75" thickBot="1" x14ac:dyDescent="0.3">
      <c r="A14" s="25" t="s">
        <v>50</v>
      </c>
      <c r="B14" s="26"/>
      <c r="C14" s="26"/>
      <c r="D14" s="26">
        <v>2.75E-2</v>
      </c>
      <c r="E14" s="26">
        <v>7.2099999999999997E-2</v>
      </c>
      <c r="F14" s="26">
        <v>8.0600000000000005E-2</v>
      </c>
      <c r="G14" s="26">
        <v>7.0699999999999999E-2</v>
      </c>
      <c r="H14" s="26">
        <v>8.0299999999999996E-2</v>
      </c>
      <c r="I14" s="18"/>
      <c r="K14" s="174"/>
      <c r="L14" s="120" t="s">
        <v>99</v>
      </c>
      <c r="M14" s="110">
        <f>M13-M12</f>
        <v>9.5088210781819005E-2</v>
      </c>
      <c r="N14" s="100">
        <f t="shared" ref="N14:S14" si="2">N13-N12</f>
        <v>1.0685E-2</v>
      </c>
      <c r="O14" s="100">
        <f t="shared" si="2"/>
        <v>-4.6371000000000002E-2</v>
      </c>
      <c r="P14" s="100">
        <f t="shared" si="2"/>
        <v>-7.034525281748899E-2</v>
      </c>
      <c r="Q14" s="100">
        <f t="shared" si="2"/>
        <v>5.0988975242936302E-2</v>
      </c>
      <c r="R14" s="100">
        <f t="shared" si="2"/>
        <v>-7.2916051677114013E-2</v>
      </c>
      <c r="S14" s="101">
        <f t="shared" si="2"/>
        <v>3.2869118469846796E-2</v>
      </c>
      <c r="V14" s="174"/>
      <c r="W14" s="120" t="s">
        <v>99</v>
      </c>
      <c r="X14" s="122">
        <f>X13-X12</f>
        <v>2.0174091829055774E-3</v>
      </c>
      <c r="Y14" s="122">
        <f>Y13-Y12</f>
        <v>-1.26428699804082E-3</v>
      </c>
      <c r="Z14" s="129">
        <f>Z13-Z12</f>
        <v>-1.630561622035509E-4</v>
      </c>
      <c r="AA14" s="157">
        <f t="array" ref="AA14">SQRT(MMULT(M14:S14,MMULT($W$24:$AC$30,TRANSPOSE(M14:S14))))</f>
        <v>1.5927211165321153E-2</v>
      </c>
      <c r="AB14" s="127"/>
      <c r="AC14" s="111"/>
      <c r="AD14" s="142"/>
      <c r="AE14" s="139">
        <f>AE13/AE12-1</f>
        <v>2.4285497919326549E-2</v>
      </c>
    </row>
    <row r="15" spans="1:31" x14ac:dyDescent="0.25">
      <c r="A15" s="25" t="s">
        <v>92</v>
      </c>
      <c r="B15" s="26"/>
      <c r="C15" s="26"/>
      <c r="D15" s="26">
        <v>5.0000000000000001E-3</v>
      </c>
      <c r="E15" s="26">
        <v>0.01</v>
      </c>
      <c r="F15" s="26">
        <v>0.01</v>
      </c>
      <c r="G15" s="26">
        <v>0.01</v>
      </c>
      <c r="H15" s="26">
        <v>0.01</v>
      </c>
      <c r="I15" s="18"/>
      <c r="K15" s="172" t="s">
        <v>87</v>
      </c>
      <c r="L15" s="119" t="s">
        <v>98</v>
      </c>
      <c r="M15" s="125">
        <f t="shared" ref="M15:S15" si="3">M12</f>
        <v>0.13911299999999999</v>
      </c>
      <c r="N15" s="97">
        <f t="shared" si="3"/>
        <v>0.28931499999999999</v>
      </c>
      <c r="O15" s="97">
        <f t="shared" si="3"/>
        <v>4.6371000000000002E-2</v>
      </c>
      <c r="P15" s="97">
        <f t="shared" si="3"/>
        <v>0.23991899999999999</v>
      </c>
      <c r="Q15" s="97">
        <f t="shared" si="3"/>
        <v>2.6210000000000001E-2</v>
      </c>
      <c r="R15" s="97">
        <f t="shared" si="3"/>
        <v>0.212702</v>
      </c>
      <c r="S15" s="98">
        <f t="shared" si="3"/>
        <v>4.6371000000000002E-2</v>
      </c>
      <c r="V15" s="172" t="s">
        <v>87</v>
      </c>
      <c r="W15" s="119" t="s">
        <v>98</v>
      </c>
      <c r="X15" s="150">
        <f t="array" ref="X15">SUMPRODUCT(M15:S15,TRANSPOSE($N$3:$N$9))</f>
        <v>8.0129016100000006E-2</v>
      </c>
      <c r="Y15" s="121">
        <f t="array" ref="Y15">SUMPRODUCT(M15:S15,TRANSPOSE($M$3:$M$9))</f>
        <v>5.8057302844E-2</v>
      </c>
      <c r="Z15" s="132">
        <f t="array" ref="Z15">SUMPRODUCT(M15:S15,TRANSPOSE($O$3:$O$9))</f>
        <v>6.4888208609239995E-2</v>
      </c>
      <c r="AA15" s="156">
        <f t="array" ref="AA15">SQRT(MMULT(M15:S15,MMULT($W$24:$AC$30,TRANSPOSE(M15:S15))))</f>
        <v>0.12243464059278464</v>
      </c>
      <c r="AB15" s="151">
        <f t="shared" ref="AB15:AD16" si="4">(X15-$T$7)/$AA15</f>
        <v>0.50826315002608269</v>
      </c>
      <c r="AC15" s="95">
        <f t="shared" si="4"/>
        <v>0.32798971475370642</v>
      </c>
      <c r="AD15" s="96">
        <f t="shared" si="4"/>
        <v>0.383781978545777</v>
      </c>
      <c r="AE15" s="138">
        <f>SUMPRODUCT(M15:S15,$B$17:$H$17)/AA15</f>
        <v>1.2239083311016061</v>
      </c>
    </row>
    <row r="16" spans="1:31" x14ac:dyDescent="0.25">
      <c r="A16" s="25" t="s">
        <v>93</v>
      </c>
      <c r="B16" s="26">
        <v>7.0000000000000007E-2</v>
      </c>
      <c r="C16" s="26">
        <v>8.7999999999999995E-2</v>
      </c>
      <c r="D16" s="26">
        <f>D14+D15</f>
        <v>3.2500000000000001E-2</v>
      </c>
      <c r="E16" s="26">
        <f>E14+E15</f>
        <v>8.2099999999999992E-2</v>
      </c>
      <c r="F16" s="26">
        <f>F14+F15</f>
        <v>9.06E-2</v>
      </c>
      <c r="G16" s="26">
        <f>G14+G15</f>
        <v>8.0699999999999994E-2</v>
      </c>
      <c r="H16" s="26">
        <f>H14+H15</f>
        <v>9.0299999999999991E-2</v>
      </c>
      <c r="I16" s="18"/>
      <c r="K16" s="173"/>
      <c r="L16" s="119" t="s">
        <v>105</v>
      </c>
      <c r="M16" s="109">
        <v>0.3</v>
      </c>
      <c r="N16" s="92">
        <v>0.3</v>
      </c>
      <c r="O16" s="92">
        <v>0</v>
      </c>
      <c r="P16" s="92">
        <v>7.2505133402989003E-2</v>
      </c>
      <c r="Q16" s="92">
        <v>0.13907618327195501</v>
      </c>
      <c r="R16" s="92">
        <v>4.0940634941673999E-2</v>
      </c>
      <c r="S16" s="93">
        <v>0.14747804838338099</v>
      </c>
      <c r="V16" s="173"/>
      <c r="W16" s="119" t="s">
        <v>105</v>
      </c>
      <c r="X16" s="153">
        <f t="array" ref="X16">SUMPRODUCT(M16:S16,TRANSPOSE($N$3:$N$9))</f>
        <v>8.257415066563692E-2</v>
      </c>
      <c r="Y16" s="122">
        <f t="array" ref="Y16">SUMPRODUCT(M16:S16,TRANSPOSE($M$3:$M$9))</f>
        <v>5.4488260924428808E-2</v>
      </c>
      <c r="Z16" s="128">
        <f t="array" ref="Z16">SUMPRODUCT(M16:S16,TRANSPOSE($O$3:$O$9))</f>
        <v>6.3299443831528843E-2</v>
      </c>
      <c r="AA16" s="156">
        <f t="array" ref="AA16">SQRT(MMULT(M16:S16,MMULT($W$24:$AC$30,TRANSPOSE(M16:S16))))</f>
        <v>0.12184640206002902</v>
      </c>
      <c r="AB16" s="151">
        <f t="shared" si="4"/>
        <v>0.53078424616735476</v>
      </c>
      <c r="AC16" s="95">
        <f t="shared" si="4"/>
        <v>0.3002818327487683</v>
      </c>
      <c r="AD16" s="96">
        <f t="shared" si="4"/>
        <v>0.37259568656908137</v>
      </c>
      <c r="AE16" s="138">
        <f>SUMPRODUCT(M16:S16,$B$17:$H$17)/AA16</f>
        <v>1.2758096515769271</v>
      </c>
    </row>
    <row r="17" spans="1:31" ht="15.75" thickBot="1" x14ac:dyDescent="0.3">
      <c r="A17" s="25" t="s">
        <v>26</v>
      </c>
      <c r="B17" s="26">
        <v>9.9671990000000002E-2</v>
      </c>
      <c r="C17" s="26">
        <v>0.1412755</v>
      </c>
      <c r="D17" s="26">
        <v>6.2961210000000004E-2</v>
      </c>
      <c r="E17" s="26">
        <v>0.15254828000000001</v>
      </c>
      <c r="F17" s="26">
        <v>0.1970037</v>
      </c>
      <c r="G17" s="26">
        <v>0.18200474999999999</v>
      </c>
      <c r="H17" s="26">
        <v>0.25263503999999998</v>
      </c>
      <c r="I17" s="18"/>
      <c r="K17" s="174"/>
      <c r="L17" s="120" t="s">
        <v>99</v>
      </c>
      <c r="M17" s="110">
        <f>M16-M15</f>
        <v>0.160887</v>
      </c>
      <c r="N17" s="100">
        <f t="shared" ref="N17:S17" si="5">N16-N15</f>
        <v>1.0685E-2</v>
      </c>
      <c r="O17" s="100">
        <f t="shared" si="5"/>
        <v>-4.6371000000000002E-2</v>
      </c>
      <c r="P17" s="100">
        <f t="shared" si="5"/>
        <v>-0.16741386659701099</v>
      </c>
      <c r="Q17" s="100">
        <f t="shared" si="5"/>
        <v>0.11286618327195501</v>
      </c>
      <c r="R17" s="100">
        <f t="shared" si="5"/>
        <v>-0.17176136505832601</v>
      </c>
      <c r="S17" s="101">
        <f t="shared" si="5"/>
        <v>0.101107048383381</v>
      </c>
      <c r="V17" s="174"/>
      <c r="W17" s="120" t="s">
        <v>99</v>
      </c>
      <c r="X17" s="131">
        <f>X16-X15</f>
        <v>2.4451345656369139E-3</v>
      </c>
      <c r="Y17" s="131">
        <f>Y16-Y15</f>
        <v>-3.569041919571192E-3</v>
      </c>
      <c r="Z17" s="130">
        <f>Z16-Z15</f>
        <v>-1.5887647777111519E-3</v>
      </c>
      <c r="AA17" s="157">
        <f t="array" ref="AA17">SQRT(MMULT(M17:S17,MMULT($W$24:$AC$30,TRANSPOSE(M17:S17))))</f>
        <v>3.4639809453853865E-2</v>
      </c>
      <c r="AB17" s="102"/>
      <c r="AC17" s="103"/>
      <c r="AD17" s="104"/>
      <c r="AE17" s="140">
        <f>AE16/AE15-1</f>
        <v>4.2406215528091096E-2</v>
      </c>
    </row>
    <row r="18" spans="1:31" x14ac:dyDescent="0.25">
      <c r="A18" s="18"/>
      <c r="B18" s="69"/>
      <c r="C18" s="18"/>
      <c r="D18" s="73">
        <v>0.02</v>
      </c>
      <c r="E18" s="73">
        <v>0.03</v>
      </c>
      <c r="F18" s="73">
        <v>0.03</v>
      </c>
      <c r="G18" s="73">
        <v>0.03</v>
      </c>
      <c r="H18" s="73">
        <v>0.03</v>
      </c>
      <c r="I18" s="18"/>
    </row>
    <row r="19" spans="1:31" x14ac:dyDescent="0.25">
      <c r="A19" s="18"/>
      <c r="D19" s="18"/>
      <c r="E19" s="18"/>
      <c r="F19" s="18"/>
      <c r="G19" s="18"/>
      <c r="H19" s="18"/>
      <c r="I19" s="18"/>
    </row>
    <row r="20" spans="1:31" ht="31.5" x14ac:dyDescent="0.25">
      <c r="A20" s="31"/>
      <c r="B20" s="32" t="s">
        <v>27</v>
      </c>
      <c r="C20" s="32" t="s">
        <v>62</v>
      </c>
      <c r="D20" s="32" t="s">
        <v>63</v>
      </c>
      <c r="E20" s="18"/>
      <c r="F20" s="18"/>
      <c r="G20" s="18"/>
      <c r="H20" s="18"/>
    </row>
    <row r="21" spans="1:31" ht="15.75" x14ac:dyDescent="0.25">
      <c r="A21" s="27" t="s">
        <v>26</v>
      </c>
      <c r="B21" s="30"/>
      <c r="C21" s="30"/>
      <c r="D21" s="30"/>
      <c r="E21" s="18"/>
      <c r="F21" s="18"/>
      <c r="G21" s="18"/>
      <c r="H21" s="18"/>
    </row>
    <row r="22" spans="1:31" ht="15.75" thickBot="1" x14ac:dyDescent="0.3">
      <c r="A22" s="18"/>
      <c r="B22" s="18"/>
      <c r="C22" s="18"/>
      <c r="D22" s="18"/>
      <c r="E22" s="18"/>
      <c r="F22" s="18"/>
      <c r="G22" s="18"/>
      <c r="H22" s="18"/>
      <c r="N22" s="62" t="s">
        <v>100</v>
      </c>
      <c r="V22" s="62" t="s">
        <v>102</v>
      </c>
    </row>
    <row r="23" spans="1:31" ht="50.25" thickBot="1" x14ac:dyDescent="0.35">
      <c r="A23" s="64"/>
      <c r="B23" s="65" t="s">
        <v>62</v>
      </c>
      <c r="C23" s="65" t="s">
        <v>63</v>
      </c>
      <c r="D23" s="65" t="s">
        <v>85</v>
      </c>
      <c r="E23" s="65" t="s">
        <v>27</v>
      </c>
      <c r="F23" s="65" t="s">
        <v>85</v>
      </c>
      <c r="G23" s="65" t="s">
        <v>27</v>
      </c>
      <c r="K23" s="70"/>
      <c r="N23" s="82" t="s">
        <v>7</v>
      </c>
      <c r="O23" s="82" t="s">
        <v>8</v>
      </c>
      <c r="P23" s="82" t="s">
        <v>89</v>
      </c>
      <c r="Q23" s="82" t="s">
        <v>10</v>
      </c>
      <c r="R23" s="82" t="s">
        <v>11</v>
      </c>
      <c r="S23" s="82" t="s">
        <v>5</v>
      </c>
      <c r="T23" s="82" t="s">
        <v>6</v>
      </c>
      <c r="W23" s="82" t="s">
        <v>7</v>
      </c>
      <c r="X23" s="82" t="s">
        <v>8</v>
      </c>
      <c r="Y23" s="82" t="s">
        <v>89</v>
      </c>
      <c r="Z23" s="82" t="s">
        <v>10</v>
      </c>
      <c r="AA23" s="82" t="s">
        <v>11</v>
      </c>
      <c r="AB23" s="82" t="s">
        <v>5</v>
      </c>
      <c r="AC23" s="82" t="s">
        <v>6</v>
      </c>
    </row>
    <row r="24" spans="1:31" ht="17.25" thickBot="1" x14ac:dyDescent="0.35">
      <c r="A24" s="66" t="s">
        <v>86</v>
      </c>
      <c r="B24" s="67" t="s">
        <v>87</v>
      </c>
      <c r="C24" s="67" t="s">
        <v>87</v>
      </c>
      <c r="D24" s="67" t="s">
        <v>87</v>
      </c>
      <c r="E24" s="67" t="s">
        <v>87</v>
      </c>
      <c r="F24" s="67" t="s">
        <v>71</v>
      </c>
      <c r="G24" s="67" t="s">
        <v>71</v>
      </c>
      <c r="K24" s="70"/>
      <c r="M24" s="74" t="s">
        <v>7</v>
      </c>
      <c r="N24" s="75">
        <v>1.0266000000000001E-2</v>
      </c>
      <c r="O24" s="75">
        <v>4.3179999999999998E-3</v>
      </c>
      <c r="P24" s="75">
        <v>9.8999999999999994E-5</v>
      </c>
      <c r="Q24" s="75">
        <v>4.8370000000000002E-3</v>
      </c>
      <c r="R24" s="75">
        <v>6.352E-3</v>
      </c>
      <c r="S24" s="75">
        <v>4.8900000000000002E-3</v>
      </c>
      <c r="T24" s="75">
        <v>6.0809999999999996E-3</v>
      </c>
      <c r="V24" s="74" t="s">
        <v>7</v>
      </c>
      <c r="W24" s="75">
        <v>9.9349999999999994E-3</v>
      </c>
      <c r="X24" s="75">
        <v>4.1780000000000003E-3</v>
      </c>
      <c r="Y24" s="75">
        <v>9.5000000000000005E-5</v>
      </c>
      <c r="Z24" s="75">
        <v>4.6810000000000003E-3</v>
      </c>
      <c r="AA24" s="75">
        <v>6.1469999999999997E-3</v>
      </c>
      <c r="AB24" s="75">
        <v>4.7320000000000001E-3</v>
      </c>
      <c r="AC24" s="75">
        <v>5.8849999999999996E-3</v>
      </c>
    </row>
    <row r="25" spans="1:31" ht="17.25" thickBot="1" x14ac:dyDescent="0.35">
      <c r="A25" s="66" t="s">
        <v>72</v>
      </c>
      <c r="B25" s="68"/>
      <c r="C25" s="68"/>
      <c r="D25" s="68"/>
      <c r="E25" s="68"/>
      <c r="F25" s="68"/>
      <c r="G25" s="68"/>
      <c r="K25" s="70"/>
      <c r="M25" s="76" t="s">
        <v>8</v>
      </c>
      <c r="N25" s="77">
        <v>4.3179999999999998E-3</v>
      </c>
      <c r="O25" s="77">
        <v>2.0624E-2</v>
      </c>
      <c r="P25" s="77">
        <v>1.0900000000000001E-4</v>
      </c>
      <c r="Q25" s="77">
        <v>1.5415999999999999E-2</v>
      </c>
      <c r="R25" s="77">
        <v>1.9522000000000001E-2</v>
      </c>
      <c r="S25" s="77">
        <v>1.6254000000000001E-2</v>
      </c>
      <c r="T25" s="77">
        <v>2.1309999999999999E-2</v>
      </c>
      <c r="V25" s="76" t="s">
        <v>8</v>
      </c>
      <c r="W25" s="77">
        <v>4.1780000000000003E-3</v>
      </c>
      <c r="X25" s="77">
        <v>1.9959000000000001E-2</v>
      </c>
      <c r="Y25" s="77">
        <v>1.05E-4</v>
      </c>
      <c r="Z25" s="77">
        <v>1.4919E-2</v>
      </c>
      <c r="AA25" s="77">
        <v>1.8893E-2</v>
      </c>
      <c r="AB25" s="77">
        <v>1.5729E-2</v>
      </c>
      <c r="AC25" s="77">
        <v>2.0622000000000001E-2</v>
      </c>
    </row>
    <row r="26" spans="1:31" ht="17.25" thickBot="1" x14ac:dyDescent="0.35">
      <c r="A26" s="66" t="s">
        <v>26</v>
      </c>
      <c r="B26" s="68"/>
      <c r="C26" s="68"/>
      <c r="D26" s="68"/>
      <c r="E26" s="68"/>
      <c r="F26" s="68"/>
      <c r="G26" s="68"/>
      <c r="K26" s="70"/>
      <c r="M26" s="74" t="s">
        <v>89</v>
      </c>
      <c r="N26" s="75">
        <v>9.8999999999999994E-5</v>
      </c>
      <c r="O26" s="75">
        <v>1.0900000000000001E-4</v>
      </c>
      <c r="P26" s="75">
        <v>4.4999999999999997E-3</v>
      </c>
      <c r="Q26" s="75">
        <v>1.4270000000000001E-3</v>
      </c>
      <c r="R26" s="75">
        <v>1.0219999999999999E-3</v>
      </c>
      <c r="S26" s="75">
        <v>2.0869999999999999E-3</v>
      </c>
      <c r="T26" s="75">
        <v>1.944E-3</v>
      </c>
      <c r="V26" s="74" t="s">
        <v>89</v>
      </c>
      <c r="W26" s="75">
        <v>9.5000000000000005E-5</v>
      </c>
      <c r="X26" s="75">
        <v>1.05E-4</v>
      </c>
      <c r="Y26" s="75">
        <v>4.3639999999999998E-3</v>
      </c>
      <c r="Z26" s="75">
        <v>1.3810000000000001E-3</v>
      </c>
      <c r="AA26" s="75">
        <v>9.8900000000000008E-4</v>
      </c>
      <c r="AB26" s="75">
        <v>2.0200000000000001E-3</v>
      </c>
      <c r="AC26" s="75">
        <v>1.8810000000000001E-3</v>
      </c>
    </row>
    <row r="27" spans="1:31" ht="17.25" thickBot="1" x14ac:dyDescent="0.35">
      <c r="A27" s="66" t="s">
        <v>88</v>
      </c>
      <c r="B27" s="67"/>
      <c r="C27" s="67"/>
      <c r="D27" s="67"/>
      <c r="E27" s="67"/>
      <c r="F27" s="67"/>
      <c r="G27" s="67"/>
      <c r="K27" s="70"/>
      <c r="M27" s="76" t="s">
        <v>10</v>
      </c>
      <c r="N27" s="77">
        <v>4.8370000000000002E-3</v>
      </c>
      <c r="O27" s="77">
        <v>1.5415999999999999E-2</v>
      </c>
      <c r="P27" s="77">
        <v>1.4270000000000001E-3</v>
      </c>
      <c r="Q27" s="77">
        <v>2.4955999999999999E-2</v>
      </c>
      <c r="R27" s="77">
        <v>2.6113000000000001E-2</v>
      </c>
      <c r="S27" s="77">
        <v>2.2144E-2</v>
      </c>
      <c r="T27" s="77">
        <v>2.5881999999999999E-2</v>
      </c>
      <c r="V27" s="76" t="s">
        <v>10</v>
      </c>
      <c r="W27" s="77">
        <v>4.6810000000000003E-3</v>
      </c>
      <c r="X27" s="77">
        <v>1.4919E-2</v>
      </c>
      <c r="Y27" s="77">
        <v>1.3810000000000001E-3</v>
      </c>
      <c r="Z27" s="77">
        <v>2.4171000000000002E-2</v>
      </c>
      <c r="AA27" s="77">
        <v>2.5270000000000001E-2</v>
      </c>
      <c r="AB27" s="77">
        <v>2.1429E-2</v>
      </c>
      <c r="AC27" s="77">
        <v>2.5047E-2</v>
      </c>
    </row>
    <row r="28" spans="1:31" ht="24" x14ac:dyDescent="0.25">
      <c r="K28" s="70"/>
      <c r="M28" s="74" t="s">
        <v>11</v>
      </c>
      <c r="N28" s="75">
        <v>6.352E-3</v>
      </c>
      <c r="O28" s="75">
        <v>1.9522000000000001E-2</v>
      </c>
      <c r="P28" s="75">
        <v>1.0219999999999999E-3</v>
      </c>
      <c r="Q28" s="75">
        <v>2.6113000000000001E-2</v>
      </c>
      <c r="R28" s="75">
        <v>4.1014000000000002E-2</v>
      </c>
      <c r="S28" s="75">
        <v>2.6089999999999999E-2</v>
      </c>
      <c r="T28" s="75">
        <v>3.5758999999999999E-2</v>
      </c>
      <c r="V28" s="74" t="s">
        <v>11</v>
      </c>
      <c r="W28" s="75">
        <v>6.1469999999999997E-3</v>
      </c>
      <c r="X28" s="75">
        <v>1.8893E-2</v>
      </c>
      <c r="Y28" s="75">
        <v>9.8900000000000008E-4</v>
      </c>
      <c r="Z28" s="75">
        <v>2.5270000000000001E-2</v>
      </c>
      <c r="AA28" s="75">
        <v>3.9710000000000002E-2</v>
      </c>
      <c r="AB28" s="75">
        <v>2.5248E-2</v>
      </c>
      <c r="AC28" s="75">
        <v>3.4604999999999997E-2</v>
      </c>
    </row>
    <row r="29" spans="1:31" x14ac:dyDescent="0.25">
      <c r="K29" s="70"/>
      <c r="M29" s="76" t="s">
        <v>5</v>
      </c>
      <c r="N29" s="77">
        <v>4.8900000000000002E-3</v>
      </c>
      <c r="O29" s="77">
        <v>1.6254000000000001E-2</v>
      </c>
      <c r="P29" s="77">
        <v>2.0869999999999999E-3</v>
      </c>
      <c r="Q29" s="77">
        <v>2.2144E-2</v>
      </c>
      <c r="R29" s="77">
        <v>2.6089999999999999E-2</v>
      </c>
      <c r="S29" s="77">
        <v>3.5138999999999997E-2</v>
      </c>
      <c r="T29" s="77">
        <v>3.2029000000000002E-2</v>
      </c>
      <c r="V29" s="76" t="s">
        <v>5</v>
      </c>
      <c r="W29" s="77">
        <v>4.7320000000000001E-3</v>
      </c>
      <c r="X29" s="77">
        <v>1.5729E-2</v>
      </c>
      <c r="Y29" s="77">
        <v>2.0200000000000001E-3</v>
      </c>
      <c r="Z29" s="77">
        <v>2.1429E-2</v>
      </c>
      <c r="AA29" s="77">
        <v>2.5248E-2</v>
      </c>
      <c r="AB29" s="77">
        <v>3.4026000000000001E-2</v>
      </c>
      <c r="AC29" s="77">
        <v>3.0995999999999999E-2</v>
      </c>
    </row>
    <row r="30" spans="1:31" x14ac:dyDescent="0.25">
      <c r="K30" s="70"/>
      <c r="M30" s="74" t="s">
        <v>6</v>
      </c>
      <c r="N30" s="75">
        <v>6.0809999999999996E-3</v>
      </c>
      <c r="O30" s="75">
        <v>2.1309999999999999E-2</v>
      </c>
      <c r="P30" s="75">
        <v>1.944E-3</v>
      </c>
      <c r="Q30" s="75">
        <v>2.5881999999999999E-2</v>
      </c>
      <c r="R30" s="75">
        <v>3.5758999999999999E-2</v>
      </c>
      <c r="S30" s="75">
        <v>3.2029000000000002E-2</v>
      </c>
      <c r="T30" s="75">
        <v>6.6862000000000005E-2</v>
      </c>
      <c r="V30" s="74" t="s">
        <v>6</v>
      </c>
      <c r="W30" s="75">
        <v>5.8849999999999996E-3</v>
      </c>
      <c r="X30" s="75">
        <v>2.0622000000000001E-2</v>
      </c>
      <c r="Y30" s="75">
        <v>1.8810000000000001E-3</v>
      </c>
      <c r="Z30" s="75">
        <v>2.5047E-2</v>
      </c>
      <c r="AA30" s="75">
        <v>3.4604999999999997E-2</v>
      </c>
      <c r="AB30" s="75">
        <v>3.0995999999999999E-2</v>
      </c>
      <c r="AC30" s="75">
        <v>6.4724000000000004E-2</v>
      </c>
    </row>
    <row r="31" spans="1:31" x14ac:dyDescent="0.25">
      <c r="K31" s="70"/>
    </row>
    <row r="32" spans="1:31" x14ac:dyDescent="0.25">
      <c r="K32" s="70"/>
    </row>
    <row r="33" spans="11:11" x14ac:dyDescent="0.25">
      <c r="K33" s="70"/>
    </row>
    <row r="34" spans="11:11" x14ac:dyDescent="0.25">
      <c r="K34" s="70"/>
    </row>
    <row r="35" spans="11:11" x14ac:dyDescent="0.25">
      <c r="K35" s="70"/>
    </row>
    <row r="36" spans="11:11" x14ac:dyDescent="0.25">
      <c r="K36" s="70"/>
    </row>
    <row r="37" spans="11:11" x14ac:dyDescent="0.25">
      <c r="K37" s="70"/>
    </row>
    <row r="38" spans="11:11" x14ac:dyDescent="0.25">
      <c r="K38" s="70"/>
    </row>
    <row r="39" spans="11:11" x14ac:dyDescent="0.25">
      <c r="K39" s="70"/>
    </row>
    <row r="40" spans="11:11" x14ac:dyDescent="0.25">
      <c r="K40" s="70"/>
    </row>
    <row r="41" spans="11:11" x14ac:dyDescent="0.25">
      <c r="K41" s="70"/>
    </row>
    <row r="42" spans="11:11" x14ac:dyDescent="0.25">
      <c r="K42" s="70"/>
    </row>
    <row r="43" spans="11:11" x14ac:dyDescent="0.25">
      <c r="K43" s="70"/>
    </row>
    <row r="44" spans="11:11" x14ac:dyDescent="0.25">
      <c r="K44" s="70"/>
    </row>
    <row r="45" spans="11:11" x14ac:dyDescent="0.25">
      <c r="K45" s="70"/>
    </row>
    <row r="46" spans="11:11" x14ac:dyDescent="0.25">
      <c r="K46" s="70"/>
    </row>
    <row r="47" spans="11:11" x14ac:dyDescent="0.25">
      <c r="K47" s="70"/>
    </row>
    <row r="48" spans="11:11" x14ac:dyDescent="0.25">
      <c r="K48" s="70"/>
    </row>
    <row r="49" spans="11:11" x14ac:dyDescent="0.25">
      <c r="K49" s="70"/>
    </row>
    <row r="50" spans="11:11" x14ac:dyDescent="0.25">
      <c r="K50" s="70"/>
    </row>
    <row r="51" spans="11:11" x14ac:dyDescent="0.25">
      <c r="K51" s="70"/>
    </row>
    <row r="52" spans="11:11" x14ac:dyDescent="0.25">
      <c r="K52" s="70"/>
    </row>
    <row r="53" spans="11:11" x14ac:dyDescent="0.25">
      <c r="K53" s="70"/>
    </row>
    <row r="54" spans="11:11" x14ac:dyDescent="0.25">
      <c r="K54" s="70"/>
    </row>
    <row r="55" spans="11:11" x14ac:dyDescent="0.25">
      <c r="K55" s="70"/>
    </row>
    <row r="56" spans="11:11" x14ac:dyDescent="0.25">
      <c r="K56" s="70"/>
    </row>
    <row r="57" spans="11:11" x14ac:dyDescent="0.25">
      <c r="K57" s="70"/>
    </row>
    <row r="58" spans="11:11" x14ac:dyDescent="0.25">
      <c r="K58" s="70"/>
    </row>
    <row r="59" spans="11:11" x14ac:dyDescent="0.25">
      <c r="K59" s="70"/>
    </row>
    <row r="60" spans="11:11" x14ac:dyDescent="0.25">
      <c r="K60" s="70"/>
    </row>
    <row r="61" spans="11:11" x14ac:dyDescent="0.25">
      <c r="K61" s="70"/>
    </row>
    <row r="62" spans="11:11" x14ac:dyDescent="0.25">
      <c r="K62" s="70"/>
    </row>
    <row r="63" spans="11:11" x14ac:dyDescent="0.25">
      <c r="K63" s="70"/>
    </row>
    <row r="64" spans="11:11" x14ac:dyDescent="0.25">
      <c r="K64" s="70"/>
    </row>
    <row r="65" spans="11:11" x14ac:dyDescent="0.25">
      <c r="K65" s="70"/>
    </row>
    <row r="66" spans="11:11" x14ac:dyDescent="0.25">
      <c r="K66" s="70"/>
    </row>
    <row r="67" spans="11:11" x14ac:dyDescent="0.25">
      <c r="K67" s="70"/>
    </row>
    <row r="68" spans="11:11" x14ac:dyDescent="0.25">
      <c r="K68" s="70"/>
    </row>
    <row r="69" spans="11:11" x14ac:dyDescent="0.25">
      <c r="K69" s="70"/>
    </row>
    <row r="70" spans="11:11" x14ac:dyDescent="0.25">
      <c r="K70" s="70"/>
    </row>
    <row r="71" spans="11:11" x14ac:dyDescent="0.25">
      <c r="K71" s="70"/>
    </row>
    <row r="72" spans="11:11" x14ac:dyDescent="0.25">
      <c r="K72" s="70"/>
    </row>
    <row r="73" spans="11:11" x14ac:dyDescent="0.25">
      <c r="K73" s="70"/>
    </row>
    <row r="74" spans="11:11" x14ac:dyDescent="0.25">
      <c r="K74" s="70"/>
    </row>
    <row r="75" spans="11:11" x14ac:dyDescent="0.25">
      <c r="K75" s="70"/>
    </row>
    <row r="76" spans="11:11" x14ac:dyDescent="0.25">
      <c r="K76" s="70"/>
    </row>
    <row r="77" spans="11:11" x14ac:dyDescent="0.25">
      <c r="K77" s="70"/>
    </row>
    <row r="78" spans="11:11" x14ac:dyDescent="0.25">
      <c r="K78" s="70"/>
    </row>
    <row r="79" spans="11:11" x14ac:dyDescent="0.25">
      <c r="K79" s="70"/>
    </row>
    <row r="80" spans="11:11" x14ac:dyDescent="0.25">
      <c r="K80" s="70"/>
    </row>
    <row r="81" spans="11:11" x14ac:dyDescent="0.25">
      <c r="K81" s="70"/>
    </row>
    <row r="82" spans="11:11" x14ac:dyDescent="0.25">
      <c r="K82" s="70"/>
    </row>
    <row r="83" spans="11:11" x14ac:dyDescent="0.25">
      <c r="K83" s="70"/>
    </row>
    <row r="84" spans="11:11" x14ac:dyDescent="0.25">
      <c r="K84" s="70"/>
    </row>
    <row r="85" spans="11:11" x14ac:dyDescent="0.25">
      <c r="K85" s="70"/>
    </row>
    <row r="86" spans="11:11" x14ac:dyDescent="0.25">
      <c r="K86" s="70"/>
    </row>
    <row r="87" spans="11:11" x14ac:dyDescent="0.25">
      <c r="K87" s="70"/>
    </row>
    <row r="88" spans="11:11" x14ac:dyDescent="0.25">
      <c r="K88" s="70"/>
    </row>
    <row r="89" spans="11:11" x14ac:dyDescent="0.25">
      <c r="K89" s="70"/>
    </row>
    <row r="90" spans="11:11" x14ac:dyDescent="0.25">
      <c r="K90" s="70"/>
    </row>
    <row r="91" spans="11:11" x14ac:dyDescent="0.25">
      <c r="K91" s="70"/>
    </row>
    <row r="92" spans="11:11" x14ac:dyDescent="0.25">
      <c r="K92" s="70"/>
    </row>
    <row r="93" spans="11:11" x14ac:dyDescent="0.25">
      <c r="K93" s="70"/>
    </row>
    <row r="94" spans="11:11" x14ac:dyDescent="0.25">
      <c r="K94" s="70"/>
    </row>
    <row r="95" spans="11:11" x14ac:dyDescent="0.25">
      <c r="K95" s="70"/>
    </row>
    <row r="96" spans="11:11" x14ac:dyDescent="0.25">
      <c r="K96" s="70"/>
    </row>
    <row r="97" spans="11:11" x14ac:dyDescent="0.25">
      <c r="K97" s="70"/>
    </row>
    <row r="98" spans="11:11" x14ac:dyDescent="0.25">
      <c r="K98" s="70"/>
    </row>
    <row r="99" spans="11:11" x14ac:dyDescent="0.25">
      <c r="K99" s="70"/>
    </row>
    <row r="100" spans="11:11" x14ac:dyDescent="0.25">
      <c r="K100" s="70"/>
    </row>
    <row r="101" spans="11:11" x14ac:dyDescent="0.25">
      <c r="K101" s="70"/>
    </row>
    <row r="102" spans="11:11" x14ac:dyDescent="0.25">
      <c r="K102" s="70"/>
    </row>
    <row r="103" spans="11:11" x14ac:dyDescent="0.25">
      <c r="K103" s="70"/>
    </row>
    <row r="104" spans="11:11" x14ac:dyDescent="0.25">
      <c r="K104" s="70"/>
    </row>
    <row r="105" spans="11:11" x14ac:dyDescent="0.25">
      <c r="K105" s="70"/>
    </row>
    <row r="106" spans="11:11" x14ac:dyDescent="0.25">
      <c r="K106" s="70"/>
    </row>
    <row r="107" spans="11:11" x14ac:dyDescent="0.25">
      <c r="K107" s="70"/>
    </row>
    <row r="108" spans="11:11" x14ac:dyDescent="0.25">
      <c r="K108" s="70"/>
    </row>
    <row r="109" spans="11:11" x14ac:dyDescent="0.25">
      <c r="K109" s="70"/>
    </row>
    <row r="110" spans="11:11" x14ac:dyDescent="0.25">
      <c r="K110" s="70"/>
    </row>
    <row r="111" spans="11:11" x14ac:dyDescent="0.25">
      <c r="K111" s="70"/>
    </row>
    <row r="112" spans="11:11" x14ac:dyDescent="0.25">
      <c r="K112" s="70"/>
    </row>
    <row r="113" spans="11:11" x14ac:dyDescent="0.25">
      <c r="K113" s="70"/>
    </row>
    <row r="114" spans="11:11" x14ac:dyDescent="0.25">
      <c r="K114" s="70"/>
    </row>
    <row r="115" spans="11:11" x14ac:dyDescent="0.25">
      <c r="K115" s="70"/>
    </row>
    <row r="116" spans="11:11" x14ac:dyDescent="0.25">
      <c r="K116" s="70"/>
    </row>
    <row r="117" spans="11:11" x14ac:dyDescent="0.25">
      <c r="K117" s="70"/>
    </row>
    <row r="118" spans="11:11" x14ac:dyDescent="0.25">
      <c r="K118" s="70"/>
    </row>
    <row r="119" spans="11:11" x14ac:dyDescent="0.25">
      <c r="K119" s="70"/>
    </row>
    <row r="120" spans="11:11" x14ac:dyDescent="0.25">
      <c r="K120" s="70"/>
    </row>
    <row r="121" spans="11:11" x14ac:dyDescent="0.25">
      <c r="K121" s="70"/>
    </row>
    <row r="122" spans="11:11" x14ac:dyDescent="0.25">
      <c r="K122" s="70"/>
    </row>
    <row r="123" spans="11:11" x14ac:dyDescent="0.25">
      <c r="K123" s="70"/>
    </row>
    <row r="124" spans="11:11" x14ac:dyDescent="0.25">
      <c r="K124" s="70"/>
    </row>
    <row r="125" spans="11:11" x14ac:dyDescent="0.25">
      <c r="K125" s="70"/>
    </row>
    <row r="126" spans="11:11" x14ac:dyDescent="0.25">
      <c r="K126" s="70"/>
    </row>
    <row r="127" spans="11:11" x14ac:dyDescent="0.25">
      <c r="K127" s="70"/>
    </row>
    <row r="128" spans="11:11" x14ac:dyDescent="0.25">
      <c r="K128" s="70"/>
    </row>
    <row r="129" spans="11:11" x14ac:dyDescent="0.25">
      <c r="K129" s="70"/>
    </row>
    <row r="130" spans="11:11" x14ac:dyDescent="0.25">
      <c r="K130" s="70"/>
    </row>
    <row r="131" spans="11:11" x14ac:dyDescent="0.25">
      <c r="K131" s="70"/>
    </row>
    <row r="132" spans="11:11" x14ac:dyDescent="0.25">
      <c r="K132" s="70"/>
    </row>
    <row r="133" spans="11:11" x14ac:dyDescent="0.25">
      <c r="K133" s="70"/>
    </row>
    <row r="134" spans="11:11" x14ac:dyDescent="0.25">
      <c r="K134" s="70"/>
    </row>
    <row r="135" spans="11:11" x14ac:dyDescent="0.25">
      <c r="K135" s="70"/>
    </row>
    <row r="136" spans="11:11" x14ac:dyDescent="0.25">
      <c r="K136" s="70"/>
    </row>
    <row r="137" spans="11:11" x14ac:dyDescent="0.25">
      <c r="K137" s="70"/>
    </row>
    <row r="138" spans="11:11" x14ac:dyDescent="0.25">
      <c r="K138" s="70"/>
    </row>
    <row r="139" spans="11:11" x14ac:dyDescent="0.25">
      <c r="K139" s="70"/>
    </row>
    <row r="140" spans="11:11" x14ac:dyDescent="0.25">
      <c r="K140" s="70"/>
    </row>
    <row r="141" spans="11:11" x14ac:dyDescent="0.25">
      <c r="K141" s="70"/>
    </row>
    <row r="142" spans="11:11" x14ac:dyDescent="0.25">
      <c r="K142" s="70"/>
    </row>
    <row r="143" spans="11:11" x14ac:dyDescent="0.25">
      <c r="K143" s="70"/>
    </row>
    <row r="144" spans="11:11" x14ac:dyDescent="0.25">
      <c r="K144" s="70"/>
    </row>
    <row r="145" spans="11:11" x14ac:dyDescent="0.25">
      <c r="K145" s="70"/>
    </row>
    <row r="146" spans="11:11" x14ac:dyDescent="0.25">
      <c r="K146" s="70"/>
    </row>
    <row r="147" spans="11:11" x14ac:dyDescent="0.25">
      <c r="K147" s="70"/>
    </row>
    <row r="148" spans="11:11" x14ac:dyDescent="0.25">
      <c r="K148" s="70"/>
    </row>
    <row r="149" spans="11:11" x14ac:dyDescent="0.25">
      <c r="K149" s="70"/>
    </row>
    <row r="150" spans="11:11" x14ac:dyDescent="0.25">
      <c r="K150" s="70"/>
    </row>
    <row r="151" spans="11:11" x14ac:dyDescent="0.25">
      <c r="K151" s="70"/>
    </row>
    <row r="152" spans="11:11" x14ac:dyDescent="0.25">
      <c r="K152" s="70"/>
    </row>
    <row r="153" spans="11:11" x14ac:dyDescent="0.25">
      <c r="K153" s="70"/>
    </row>
    <row r="154" spans="11:11" x14ac:dyDescent="0.25">
      <c r="K154" s="70"/>
    </row>
    <row r="155" spans="11:11" x14ac:dyDescent="0.25">
      <c r="K155" s="70"/>
    </row>
    <row r="156" spans="11:11" x14ac:dyDescent="0.25">
      <c r="K156" s="70"/>
    </row>
    <row r="157" spans="11:11" x14ac:dyDescent="0.25">
      <c r="K157" s="70"/>
    </row>
    <row r="158" spans="11:11" x14ac:dyDescent="0.25">
      <c r="K158" s="70"/>
    </row>
    <row r="159" spans="11:11" x14ac:dyDescent="0.25">
      <c r="K159" s="70"/>
    </row>
    <row r="160" spans="11:11" x14ac:dyDescent="0.25">
      <c r="K160" s="70"/>
    </row>
    <row r="161" spans="11:11" x14ac:dyDescent="0.25">
      <c r="K161" s="70"/>
    </row>
    <row r="162" spans="11:11" x14ac:dyDescent="0.25">
      <c r="K162" s="70"/>
    </row>
    <row r="163" spans="11:11" x14ac:dyDescent="0.25">
      <c r="K163" s="70"/>
    </row>
    <row r="164" spans="11:11" x14ac:dyDescent="0.25">
      <c r="K164" s="70"/>
    </row>
    <row r="165" spans="11:11" x14ac:dyDescent="0.25">
      <c r="K165" s="70"/>
    </row>
    <row r="166" spans="11:11" x14ac:dyDescent="0.25">
      <c r="K166" s="70"/>
    </row>
    <row r="167" spans="11:11" x14ac:dyDescent="0.25">
      <c r="K167" s="70"/>
    </row>
    <row r="168" spans="11:11" x14ac:dyDescent="0.25">
      <c r="K168" s="70"/>
    </row>
    <row r="169" spans="11:11" x14ac:dyDescent="0.25">
      <c r="K169" s="70"/>
    </row>
    <row r="170" spans="11:11" x14ac:dyDescent="0.25">
      <c r="K170" s="70"/>
    </row>
    <row r="171" spans="11:11" x14ac:dyDescent="0.25">
      <c r="K171" s="70"/>
    </row>
    <row r="172" spans="11:11" x14ac:dyDescent="0.25">
      <c r="K172" s="70"/>
    </row>
    <row r="173" spans="11:11" x14ac:dyDescent="0.25">
      <c r="K173" s="70"/>
    </row>
    <row r="174" spans="11:11" x14ac:dyDescent="0.25">
      <c r="K174" s="70"/>
    </row>
    <row r="175" spans="11:11" x14ac:dyDescent="0.25">
      <c r="K175" s="70"/>
    </row>
    <row r="176" spans="11:11" x14ac:dyDescent="0.25">
      <c r="K176" s="70"/>
    </row>
    <row r="177" spans="11:11" x14ac:dyDescent="0.25">
      <c r="K177" s="70"/>
    </row>
    <row r="178" spans="11:11" x14ac:dyDescent="0.25">
      <c r="K178" s="70"/>
    </row>
    <row r="179" spans="11:11" x14ac:dyDescent="0.25">
      <c r="K179" s="70"/>
    </row>
    <row r="180" spans="11:11" x14ac:dyDescent="0.25">
      <c r="K180" s="70"/>
    </row>
    <row r="181" spans="11:11" x14ac:dyDescent="0.25">
      <c r="K181" s="70"/>
    </row>
    <row r="182" spans="11:11" x14ac:dyDescent="0.25">
      <c r="K182" s="70"/>
    </row>
    <row r="183" spans="11:11" x14ac:dyDescent="0.25">
      <c r="K183" s="70"/>
    </row>
    <row r="184" spans="11:11" x14ac:dyDescent="0.25">
      <c r="K184" s="70"/>
    </row>
    <row r="185" spans="11:11" x14ac:dyDescent="0.25">
      <c r="K185" s="70"/>
    </row>
    <row r="186" spans="11:11" x14ac:dyDescent="0.25">
      <c r="K186" s="70"/>
    </row>
    <row r="187" spans="11:11" x14ac:dyDescent="0.25">
      <c r="K187" s="70"/>
    </row>
    <row r="188" spans="11:11" x14ac:dyDescent="0.25">
      <c r="K188" s="70"/>
    </row>
    <row r="189" spans="11:11" x14ac:dyDescent="0.25">
      <c r="K189" s="70"/>
    </row>
    <row r="190" spans="11:11" x14ac:dyDescent="0.25">
      <c r="K190" s="70"/>
    </row>
    <row r="191" spans="11:11" x14ac:dyDescent="0.25">
      <c r="K191" s="70"/>
    </row>
    <row r="192" spans="11:11" x14ac:dyDescent="0.25">
      <c r="K192" s="70"/>
    </row>
    <row r="193" spans="11:11" x14ac:dyDescent="0.25">
      <c r="K193" s="70"/>
    </row>
    <row r="194" spans="11:11" x14ac:dyDescent="0.25">
      <c r="K194" s="70"/>
    </row>
    <row r="195" spans="11:11" x14ac:dyDescent="0.25">
      <c r="K195" s="70"/>
    </row>
    <row r="196" spans="11:11" x14ac:dyDescent="0.25">
      <c r="K196" s="70"/>
    </row>
    <row r="197" spans="11:11" x14ac:dyDescent="0.25">
      <c r="K197" s="70"/>
    </row>
    <row r="198" spans="11:11" x14ac:dyDescent="0.25">
      <c r="K198" s="70"/>
    </row>
    <row r="199" spans="11:11" x14ac:dyDescent="0.25">
      <c r="K199" s="70"/>
    </row>
    <row r="200" spans="11:11" x14ac:dyDescent="0.25">
      <c r="K200" s="70"/>
    </row>
    <row r="201" spans="11:11" x14ac:dyDescent="0.25">
      <c r="K201" s="70"/>
    </row>
    <row r="202" spans="11:11" x14ac:dyDescent="0.25">
      <c r="K202" s="70"/>
    </row>
    <row r="203" spans="11:11" x14ac:dyDescent="0.25">
      <c r="K203" s="70"/>
    </row>
    <row r="204" spans="11:11" x14ac:dyDescent="0.25">
      <c r="K204" s="70"/>
    </row>
    <row r="205" spans="11:11" x14ac:dyDescent="0.25">
      <c r="K205" s="70"/>
    </row>
    <row r="206" spans="11:11" x14ac:dyDescent="0.25">
      <c r="K206" s="70"/>
    </row>
    <row r="207" spans="11:11" x14ac:dyDescent="0.25">
      <c r="K207" s="70"/>
    </row>
    <row r="208" spans="11:11" x14ac:dyDescent="0.25">
      <c r="K208" s="70"/>
    </row>
    <row r="209" spans="11:11" x14ac:dyDescent="0.25">
      <c r="K209" s="70"/>
    </row>
    <row r="210" spans="11:11" x14ac:dyDescent="0.25">
      <c r="K210" s="70"/>
    </row>
    <row r="211" spans="11:11" x14ac:dyDescent="0.25">
      <c r="K211" s="70"/>
    </row>
    <row r="212" spans="11:11" x14ac:dyDescent="0.25">
      <c r="K212" s="70"/>
    </row>
    <row r="213" spans="11:11" x14ac:dyDescent="0.25">
      <c r="K213" s="70"/>
    </row>
    <row r="214" spans="11:11" x14ac:dyDescent="0.25">
      <c r="K214" s="70"/>
    </row>
    <row r="215" spans="11:11" x14ac:dyDescent="0.25">
      <c r="K215" s="70"/>
    </row>
    <row r="216" spans="11:11" x14ac:dyDescent="0.25">
      <c r="K216" s="70"/>
    </row>
    <row r="217" spans="11:11" x14ac:dyDescent="0.25">
      <c r="K217" s="70"/>
    </row>
    <row r="218" spans="11:11" x14ac:dyDescent="0.25">
      <c r="K218" s="70"/>
    </row>
    <row r="219" spans="11:11" x14ac:dyDescent="0.25">
      <c r="K219" s="70"/>
    </row>
  </sheetData>
  <mergeCells count="11">
    <mergeCell ref="K12:K14"/>
    <mergeCell ref="V12:V14"/>
    <mergeCell ref="K15:K17"/>
    <mergeCell ref="V15:V17"/>
    <mergeCell ref="V9:W10"/>
    <mergeCell ref="X9:AE9"/>
    <mergeCell ref="K10:K11"/>
    <mergeCell ref="L10:L11"/>
    <mergeCell ref="M10:S10"/>
    <mergeCell ref="X10:Z10"/>
    <mergeCell ref="AB10:AD10"/>
  </mergeCells>
  <pageMargins left="0.7" right="0.7" top="0.75" bottom="0.75" header="0.3" footer="0.3"/>
  <pageSetup orientation="portrait" r:id="rId1"/>
  <ignoredErrors>
    <ignoredError sqref="X14:AE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219"/>
  <sheetViews>
    <sheetView topLeftCell="I1" workbookViewId="0">
      <selection activeCell="P5" sqref="P5"/>
    </sheetView>
  </sheetViews>
  <sheetFormatPr defaultRowHeight="15" x14ac:dyDescent="0.25"/>
  <cols>
    <col min="1" max="1" width="22.7109375" style="62" customWidth="1"/>
    <col min="2" max="2" width="14.140625" style="62" customWidth="1"/>
    <col min="3" max="3" width="16.42578125" style="62" customWidth="1"/>
    <col min="4" max="4" width="12.7109375" style="62" customWidth="1"/>
    <col min="5" max="5" width="12.28515625" style="62" customWidth="1"/>
    <col min="6" max="6" width="12.5703125" style="62" customWidth="1"/>
    <col min="7" max="7" width="14.5703125" style="62" customWidth="1"/>
    <col min="8" max="8" width="11.7109375" style="62" customWidth="1"/>
    <col min="9" max="10" width="9.140625" style="62"/>
    <col min="11" max="11" width="13.5703125" style="62" customWidth="1"/>
    <col min="12" max="12" width="10.42578125" style="62" customWidth="1"/>
    <col min="13" max="14" width="9.140625" style="62"/>
    <col min="15" max="15" width="10.7109375" style="62" customWidth="1"/>
    <col min="16" max="16" width="11.140625" style="62" customWidth="1"/>
    <col min="17" max="18" width="9.140625" style="62"/>
    <col min="19" max="19" width="10.5703125" style="62" customWidth="1"/>
    <col min="20" max="20" width="12.85546875" style="62" customWidth="1"/>
    <col min="21" max="21" width="9.140625" style="62"/>
    <col min="22" max="22" width="14.85546875" style="62" customWidth="1"/>
    <col min="23" max="23" width="12.28515625" style="62" customWidth="1"/>
    <col min="24" max="26" width="9.140625" style="62"/>
    <col min="27" max="27" width="13.85546875" style="62" customWidth="1"/>
    <col min="28" max="28" width="14.28515625" style="62" customWidth="1"/>
    <col min="29" max="30" width="9.140625" style="62"/>
    <col min="31" max="31" width="14" style="62" customWidth="1"/>
    <col min="32" max="16384" width="9.140625" style="62"/>
  </cols>
  <sheetData>
    <row r="1" spans="1:3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N1" s="62">
        <v>10000</v>
      </c>
    </row>
    <row r="2" spans="1:31" ht="38.25" x14ac:dyDescent="0.25">
      <c r="A2" s="21"/>
      <c r="B2" s="22" t="s">
        <v>54</v>
      </c>
      <c r="C2" s="22" t="s">
        <v>55</v>
      </c>
      <c r="D2" s="22" t="s">
        <v>90</v>
      </c>
      <c r="E2" s="22" t="s">
        <v>57</v>
      </c>
      <c r="F2" s="22" t="s">
        <v>61</v>
      </c>
      <c r="G2" s="22" t="s">
        <v>59</v>
      </c>
      <c r="H2" s="22" t="s">
        <v>60</v>
      </c>
      <c r="I2" s="18" t="s">
        <v>94</v>
      </c>
      <c r="J2" s="18"/>
      <c r="M2" s="80" t="s">
        <v>65</v>
      </c>
      <c r="N2" s="80" t="s">
        <v>87</v>
      </c>
      <c r="O2" s="81" t="s">
        <v>71</v>
      </c>
    </row>
    <row r="3" spans="1:31" x14ac:dyDescent="0.25">
      <c r="A3" s="19" t="s">
        <v>54</v>
      </c>
      <c r="B3" s="20">
        <v>1</v>
      </c>
      <c r="C3" s="20">
        <v>0.29672999999999999</v>
      </c>
      <c r="D3" s="20">
        <v>1.52E-2</v>
      </c>
      <c r="E3" s="20">
        <v>0.30784800000000001</v>
      </c>
      <c r="F3" s="20">
        <v>0.31307499999999999</v>
      </c>
      <c r="G3" s="20">
        <v>0.26083899999999999</v>
      </c>
      <c r="H3" s="20">
        <v>0.23371600000000001</v>
      </c>
      <c r="I3" s="18"/>
      <c r="J3" s="18"/>
      <c r="K3" s="74" t="s">
        <v>7</v>
      </c>
      <c r="L3" s="75">
        <v>7.7470000000000004E-3</v>
      </c>
      <c r="M3" s="79">
        <f>L3*4</f>
        <v>3.0988000000000002E-2</v>
      </c>
      <c r="N3" s="79">
        <v>7.0000000000000007E-2</v>
      </c>
      <c r="O3" s="79">
        <v>4.3826759999999999E-2</v>
      </c>
    </row>
    <row r="4" spans="1:31" x14ac:dyDescent="0.25">
      <c r="A4" s="19" t="s">
        <v>55</v>
      </c>
      <c r="B4" s="20">
        <v>0.29672999999999999</v>
      </c>
      <c r="C4" s="20">
        <v>1</v>
      </c>
      <c r="D4" s="20">
        <v>1.1812E-2</v>
      </c>
      <c r="E4" s="20">
        <v>0.69224300000000005</v>
      </c>
      <c r="F4" s="20">
        <v>0.678817</v>
      </c>
      <c r="G4" s="20">
        <v>0.61173200000000005</v>
      </c>
      <c r="H4" s="20">
        <v>0.57779999999999998</v>
      </c>
      <c r="I4" s="18"/>
      <c r="J4" s="18"/>
      <c r="K4" s="76" t="s">
        <v>8</v>
      </c>
      <c r="L4" s="77">
        <v>1.4874999999999999E-2</v>
      </c>
      <c r="M4" s="79">
        <f t="shared" ref="M4:M9" si="0">L4*4</f>
        <v>5.9499999999999997E-2</v>
      </c>
      <c r="N4" s="79">
        <v>8.7999999999999995E-2</v>
      </c>
      <c r="O4" s="79">
        <v>6.8667199999999998E-2</v>
      </c>
    </row>
    <row r="5" spans="1:31" ht="26.25" x14ac:dyDescent="0.25">
      <c r="A5" s="19" t="s">
        <v>91</v>
      </c>
      <c r="B5" s="20">
        <v>1.52E-2</v>
      </c>
      <c r="C5" s="20">
        <v>1.1812E-2</v>
      </c>
      <c r="D5" s="20">
        <v>1</v>
      </c>
      <c r="E5" s="20">
        <v>0.14374799999999999</v>
      </c>
      <c r="F5" s="20">
        <v>7.9755999999999994E-2</v>
      </c>
      <c r="G5" s="20">
        <v>0.17627599999999999</v>
      </c>
      <c r="H5" s="20">
        <v>0.11827</v>
      </c>
      <c r="I5" s="18"/>
      <c r="J5" s="18"/>
      <c r="K5" s="74" t="s">
        <v>89</v>
      </c>
      <c r="L5" s="75">
        <v>4.9430000000000003E-3</v>
      </c>
      <c r="M5" s="79">
        <f t="shared" si="0"/>
        <v>1.9772000000000001E-2</v>
      </c>
      <c r="N5" s="79">
        <v>3.2500000000000001E-2</v>
      </c>
      <c r="O5" s="79">
        <v>2.3503960000000001E-2</v>
      </c>
    </row>
    <row r="6" spans="1:31" x14ac:dyDescent="0.25">
      <c r="A6" s="19" t="s">
        <v>57</v>
      </c>
      <c r="B6" s="20">
        <v>0.30784800000000001</v>
      </c>
      <c r="C6" s="20">
        <v>0.69224300000000005</v>
      </c>
      <c r="D6" s="20">
        <v>0.14374799999999999</v>
      </c>
      <c r="E6" s="20">
        <v>1</v>
      </c>
      <c r="F6" s="20">
        <v>0.84086499999999997</v>
      </c>
      <c r="G6" s="20">
        <v>0.77182499999999998</v>
      </c>
      <c r="H6" s="20">
        <v>0.64990300000000001</v>
      </c>
      <c r="I6" s="18"/>
      <c r="J6" s="18"/>
      <c r="K6" s="76" t="s">
        <v>10</v>
      </c>
      <c r="L6" s="77">
        <v>1.6438000000000001E-2</v>
      </c>
      <c r="M6" s="79">
        <f t="shared" si="0"/>
        <v>6.5752000000000005E-2</v>
      </c>
      <c r="N6" s="79">
        <v>8.2100000000000006E-2</v>
      </c>
      <c r="O6" s="79">
        <v>7.0578760000000004E-2</v>
      </c>
      <c r="P6" s="116"/>
    </row>
    <row r="7" spans="1:31" x14ac:dyDescent="0.25">
      <c r="A7" s="19" t="s">
        <v>61</v>
      </c>
      <c r="B7" s="20">
        <v>0.31307499999999999</v>
      </c>
      <c r="C7" s="20">
        <v>0.678817</v>
      </c>
      <c r="D7" s="20">
        <v>7.9755999999999994E-2</v>
      </c>
      <c r="E7" s="20">
        <v>0.84086499999999997</v>
      </c>
      <c r="F7" s="20">
        <v>1</v>
      </c>
      <c r="G7" s="20">
        <v>0.70416100000000004</v>
      </c>
      <c r="H7" s="20">
        <v>0.69529799999999997</v>
      </c>
      <c r="I7" s="18"/>
      <c r="J7" s="18"/>
      <c r="K7" s="74" t="s">
        <v>11</v>
      </c>
      <c r="L7" s="75">
        <v>1.7493000000000002E-2</v>
      </c>
      <c r="M7" s="79">
        <f t="shared" si="0"/>
        <v>6.9972000000000006E-2</v>
      </c>
      <c r="N7" s="79">
        <v>9.06E-2</v>
      </c>
      <c r="O7" s="79">
        <v>7.5943960000000005E-2</v>
      </c>
      <c r="T7" s="29">
        <v>1.7899999999999999E-2</v>
      </c>
    </row>
    <row r="8" spans="1:31" ht="15.75" thickBot="1" x14ac:dyDescent="0.3">
      <c r="A8" s="19" t="s">
        <v>59</v>
      </c>
      <c r="B8" s="20">
        <v>0.26083899999999999</v>
      </c>
      <c r="C8" s="20">
        <v>0.61173200000000005</v>
      </c>
      <c r="D8" s="20">
        <v>0.17627599999999999</v>
      </c>
      <c r="E8" s="20">
        <v>0.77182499999999998</v>
      </c>
      <c r="F8" s="20">
        <v>0.70416100000000004</v>
      </c>
      <c r="G8" s="20">
        <v>1</v>
      </c>
      <c r="H8" s="20">
        <v>0.67410300000000001</v>
      </c>
      <c r="I8" s="18"/>
      <c r="J8" s="18"/>
      <c r="K8" s="76" t="s">
        <v>5</v>
      </c>
      <c r="L8" s="77">
        <v>1.7475000000000001E-2</v>
      </c>
      <c r="M8" s="79">
        <f t="shared" si="0"/>
        <v>6.9900000000000004E-2</v>
      </c>
      <c r="N8" s="79">
        <v>8.0699999999999994E-2</v>
      </c>
      <c r="O8" s="79">
        <v>7.2810200000000005E-2</v>
      </c>
    </row>
    <row r="9" spans="1:31" ht="15.75" customHeight="1" thickBot="1" x14ac:dyDescent="0.3">
      <c r="A9" s="19" t="s">
        <v>60</v>
      </c>
      <c r="B9" s="20">
        <v>0.23371600000000001</v>
      </c>
      <c r="C9" s="20">
        <v>0.57779999999999998</v>
      </c>
      <c r="D9" s="20">
        <v>0.11827</v>
      </c>
      <c r="E9" s="20">
        <v>0.64990300000000001</v>
      </c>
      <c r="F9" s="20">
        <v>0.69529799999999997</v>
      </c>
      <c r="G9" s="20">
        <v>0.67410300000000001</v>
      </c>
      <c r="H9" s="20">
        <v>1</v>
      </c>
      <c r="I9" s="18"/>
      <c r="J9" s="18"/>
      <c r="K9" s="74" t="s">
        <v>6</v>
      </c>
      <c r="L9" s="78">
        <v>1.6920000000000001E-2</v>
      </c>
      <c r="M9" s="79">
        <f t="shared" si="0"/>
        <v>6.7680000000000004E-2</v>
      </c>
      <c r="N9" s="79">
        <v>9.0300000000000005E-2</v>
      </c>
      <c r="O9" s="79">
        <v>7.3848559999999994E-2</v>
      </c>
      <c r="P9" s="115"/>
      <c r="V9" s="175"/>
      <c r="W9" s="176"/>
      <c r="X9" s="164" t="s">
        <v>110</v>
      </c>
      <c r="Y9" s="165"/>
      <c r="Z9" s="165"/>
      <c r="AA9" s="165"/>
      <c r="AB9" s="165"/>
      <c r="AC9" s="165"/>
      <c r="AD9" s="165"/>
      <c r="AE9" s="165"/>
    </row>
    <row r="10" spans="1:31" ht="39" customHeight="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66" t="s">
        <v>109</v>
      </c>
      <c r="L10" s="166" t="s">
        <v>108</v>
      </c>
      <c r="M10" s="168" t="s">
        <v>104</v>
      </c>
      <c r="N10" s="169"/>
      <c r="O10" s="169"/>
      <c r="P10" s="169"/>
      <c r="Q10" s="169"/>
      <c r="R10" s="169"/>
      <c r="S10" s="170"/>
      <c r="V10" s="177"/>
      <c r="W10" s="178"/>
      <c r="X10" s="164" t="s">
        <v>72</v>
      </c>
      <c r="Y10" s="165"/>
      <c r="Z10" s="171"/>
      <c r="AA10" s="149" t="s">
        <v>97</v>
      </c>
      <c r="AB10" s="164" t="s">
        <v>88</v>
      </c>
      <c r="AC10" s="165"/>
      <c r="AD10" s="171"/>
      <c r="AE10" s="141" t="s">
        <v>103</v>
      </c>
    </row>
    <row r="11" spans="1:31" ht="51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67"/>
      <c r="L11" s="167"/>
      <c r="M11" s="123" t="s">
        <v>54</v>
      </c>
      <c r="N11" s="83" t="s">
        <v>55</v>
      </c>
      <c r="O11" s="83" t="s">
        <v>90</v>
      </c>
      <c r="P11" s="83" t="s">
        <v>57</v>
      </c>
      <c r="Q11" s="83" t="s">
        <v>61</v>
      </c>
      <c r="R11" s="83" t="s">
        <v>59</v>
      </c>
      <c r="S11" s="124" t="s">
        <v>60</v>
      </c>
      <c r="V11" s="117" t="s">
        <v>109</v>
      </c>
      <c r="W11" s="117" t="s">
        <v>108</v>
      </c>
      <c r="X11" s="146" t="s">
        <v>87</v>
      </c>
      <c r="Y11" s="147" t="s">
        <v>65</v>
      </c>
      <c r="Z11" s="148" t="s">
        <v>106</v>
      </c>
      <c r="AA11" s="149" t="s">
        <v>87</v>
      </c>
      <c r="AB11" s="143" t="s">
        <v>87</v>
      </c>
      <c r="AC11" s="144" t="s">
        <v>65</v>
      </c>
      <c r="AD11" s="145" t="s">
        <v>106</v>
      </c>
      <c r="AE11" s="133" t="s">
        <v>87</v>
      </c>
    </row>
    <row r="12" spans="1:31" x14ac:dyDescent="0.25">
      <c r="K12" s="172" t="s">
        <v>107</v>
      </c>
      <c r="L12" s="118" t="s">
        <v>98</v>
      </c>
      <c r="M12" s="108">
        <v>0.13911299999999999</v>
      </c>
      <c r="N12" s="86">
        <v>0.28931499999999999</v>
      </c>
      <c r="O12" s="86">
        <v>4.6371000000000002E-2</v>
      </c>
      <c r="P12" s="86">
        <v>0.23991899999999999</v>
      </c>
      <c r="Q12" s="86">
        <v>2.6210000000000001E-2</v>
      </c>
      <c r="R12" s="86">
        <v>0.212702</v>
      </c>
      <c r="S12" s="87">
        <v>4.6371000000000002E-2</v>
      </c>
      <c r="V12" s="172" t="s">
        <v>107</v>
      </c>
      <c r="W12" s="118" t="s">
        <v>98</v>
      </c>
      <c r="X12" s="122">
        <f t="array" ref="X12">SUMPRODUCT(M12:S12,TRANSPOSE($N$3:$N$9))</f>
        <v>8.0129016100000006E-2</v>
      </c>
      <c r="Y12" s="122">
        <f t="array" ref="Y12">SUMPRODUCT(M12:S12,TRANSPOSE($M$3:$M$9))</f>
        <v>5.8057302844E-2</v>
      </c>
      <c r="Z12" s="128">
        <f t="array" ref="Z12">SUMPRODUCT(M12:S12,TRANSPOSE($O$3:$O$9))</f>
        <v>6.4888208609239995E-2</v>
      </c>
      <c r="AA12" s="155">
        <f t="array" ref="AA12">SQRT(MMULT(M12:S12,MMULT($W$24:$AC$30,TRANSPOSE(M12:S12))))</f>
        <v>0.12243464059278464</v>
      </c>
      <c r="AB12" s="126">
        <f t="shared" ref="AB12:AD13" si="1">(X12-$T$7)/$AA12</f>
        <v>0.50826315002608269</v>
      </c>
      <c r="AC12" s="90">
        <f t="shared" si="1"/>
        <v>0.32798971475370642</v>
      </c>
      <c r="AD12" s="91">
        <f t="shared" si="1"/>
        <v>0.383781978545777</v>
      </c>
      <c r="AE12" s="137">
        <f>SUMPRODUCT(M12:S12,$B$17:$H$17)/AA12</f>
        <v>1.2239083311016061</v>
      </c>
    </row>
    <row r="13" spans="1:31" ht="15.75" customHeight="1" x14ac:dyDescent="0.25">
      <c r="A13" s="23"/>
      <c r="B13" s="24" t="s">
        <v>54</v>
      </c>
      <c r="C13" s="24" t="s">
        <v>55</v>
      </c>
      <c r="D13" s="24" t="s">
        <v>90</v>
      </c>
      <c r="E13" s="24" t="s">
        <v>57</v>
      </c>
      <c r="F13" s="24" t="s">
        <v>61</v>
      </c>
      <c r="G13" s="24" t="s">
        <v>59</v>
      </c>
      <c r="H13" s="24" t="s">
        <v>60</v>
      </c>
      <c r="I13" s="18" t="s">
        <v>94</v>
      </c>
      <c r="K13" s="173"/>
      <c r="L13" s="119" t="s">
        <v>105</v>
      </c>
      <c r="M13" s="109">
        <v>0.240735754073059</v>
      </c>
      <c r="N13" s="92">
        <v>0.3</v>
      </c>
      <c r="O13" s="92">
        <v>8.2399365108898306E-18</v>
      </c>
      <c r="P13" s="92">
        <v>0.16204202256608999</v>
      </c>
      <c r="Q13" s="92">
        <v>6.8966662946175095E-2</v>
      </c>
      <c r="R13" s="92">
        <v>0.14461249958873501</v>
      </c>
      <c r="S13" s="93">
        <v>8.3643060825940099E-2</v>
      </c>
      <c r="V13" s="173"/>
      <c r="W13" s="119" t="s">
        <v>105</v>
      </c>
      <c r="X13" s="122">
        <f t="array" ref="X13">SUMPRODUCT(M13:S13,TRANSPOSE($N$3:$N$9))</f>
        <v>8.2026729610106888E-2</v>
      </c>
      <c r="Y13" s="122">
        <f t="array" ref="Y13">SUMPRODUCT(M13:S13,TRANSPOSE($M$3:$M$9))</f>
        <v>5.6559618032603474E-2</v>
      </c>
      <c r="Z13" s="152">
        <f t="array" ref="Z13">SUMPRODUCT(M13:S13,TRANSPOSE($O$3:$O$9))</f>
        <v>6.4531339243447242E-2</v>
      </c>
      <c r="AA13" s="156">
        <f t="array" ref="AA13">SQRT(MMULT(M13:S13,MMULT($W$24:$AC$30,TRANSPOSE(M13:S13))))</f>
        <v>0.1209630924299888</v>
      </c>
      <c r="AB13" s="151">
        <f t="shared" si="1"/>
        <v>0.53013467431995631</v>
      </c>
      <c r="AC13" s="95">
        <f t="shared" si="1"/>
        <v>0.31959845979449431</v>
      </c>
      <c r="AD13" s="154">
        <f t="shared" si="1"/>
        <v>0.38550055481126688</v>
      </c>
      <c r="AE13" s="138">
        <f>SUMPRODUCT(M13:S13,$B$17:$H$17)/AA13</f>
        <v>1.2576936326251684</v>
      </c>
    </row>
    <row r="14" spans="1:31" ht="15.75" thickBot="1" x14ac:dyDescent="0.3">
      <c r="A14" s="25" t="s">
        <v>50</v>
      </c>
      <c r="B14" s="26"/>
      <c r="C14" s="26"/>
      <c r="D14" s="26">
        <v>2.75E-2</v>
      </c>
      <c r="E14" s="26">
        <v>7.2099999999999997E-2</v>
      </c>
      <c r="F14" s="26">
        <v>8.0600000000000005E-2</v>
      </c>
      <c r="G14" s="26">
        <v>7.0699999999999999E-2</v>
      </c>
      <c r="H14" s="26">
        <v>8.0299999999999996E-2</v>
      </c>
      <c r="I14" s="18"/>
      <c r="K14" s="174"/>
      <c r="L14" s="120" t="s">
        <v>99</v>
      </c>
      <c r="M14" s="110">
        <f>M13-M12</f>
        <v>0.10162275407305901</v>
      </c>
      <c r="N14" s="100">
        <f t="shared" ref="N14:S14" si="2">N13-N12</f>
        <v>1.0685E-2</v>
      </c>
      <c r="O14" s="100">
        <f t="shared" si="2"/>
        <v>-4.6370999999999996E-2</v>
      </c>
      <c r="P14" s="100">
        <f t="shared" si="2"/>
        <v>-7.7876977433910005E-2</v>
      </c>
      <c r="Q14" s="100">
        <f t="shared" si="2"/>
        <v>4.2756662946175097E-2</v>
      </c>
      <c r="R14" s="100">
        <f t="shared" si="2"/>
        <v>-6.8089500411264992E-2</v>
      </c>
      <c r="S14" s="101">
        <f t="shared" si="2"/>
        <v>3.7272060825940097E-2</v>
      </c>
      <c r="V14" s="174"/>
      <c r="W14" s="120" t="s">
        <v>99</v>
      </c>
      <c r="X14" s="122">
        <f>X13-X12</f>
        <v>1.8977135101068826E-3</v>
      </c>
      <c r="Y14" s="122">
        <f>Y13-Y12</f>
        <v>-1.4976848113965255E-3</v>
      </c>
      <c r="Z14" s="129">
        <f>Z13-Z12</f>
        <v>-3.5686936579275297E-4</v>
      </c>
      <c r="AA14" s="157">
        <f t="array" ref="AA14">SQRT(MMULT(M14:S14,MMULT($W$24:$AC$30,TRANSPOSE(M14:S14))))</f>
        <v>1.6291761093515565E-2</v>
      </c>
      <c r="AB14" s="127"/>
      <c r="AC14" s="111"/>
      <c r="AD14" s="142"/>
      <c r="AE14" s="139">
        <f>AE13/AE12-1</f>
        <v>2.7604437901940893E-2</v>
      </c>
    </row>
    <row r="15" spans="1:31" x14ac:dyDescent="0.25">
      <c r="A15" s="25" t="s">
        <v>92</v>
      </c>
      <c r="B15" s="26"/>
      <c r="C15" s="26"/>
      <c r="D15" s="26">
        <v>5.0000000000000001E-3</v>
      </c>
      <c r="E15" s="26">
        <v>0.01</v>
      </c>
      <c r="F15" s="26">
        <v>0.01</v>
      </c>
      <c r="G15" s="26">
        <v>0.01</v>
      </c>
      <c r="H15" s="26">
        <v>0.01</v>
      </c>
      <c r="I15" s="18"/>
      <c r="K15" s="172" t="s">
        <v>87</v>
      </c>
      <c r="L15" s="119" t="s">
        <v>98</v>
      </c>
      <c r="M15" s="125">
        <f t="shared" ref="M15:S15" si="3">M12</f>
        <v>0.13911299999999999</v>
      </c>
      <c r="N15" s="97">
        <f t="shared" si="3"/>
        <v>0.28931499999999999</v>
      </c>
      <c r="O15" s="97">
        <f t="shared" si="3"/>
        <v>4.6371000000000002E-2</v>
      </c>
      <c r="P15" s="97">
        <f t="shared" si="3"/>
        <v>0.23991899999999999</v>
      </c>
      <c r="Q15" s="97">
        <f t="shared" si="3"/>
        <v>2.6210000000000001E-2</v>
      </c>
      <c r="R15" s="97">
        <f t="shared" si="3"/>
        <v>0.212702</v>
      </c>
      <c r="S15" s="98">
        <f t="shared" si="3"/>
        <v>4.6371000000000002E-2</v>
      </c>
      <c r="V15" s="172" t="s">
        <v>87</v>
      </c>
      <c r="W15" s="119" t="s">
        <v>98</v>
      </c>
      <c r="X15" s="150">
        <f t="array" ref="X15">SUMPRODUCT(M15:S15,TRANSPOSE($N$3:$N$9))</f>
        <v>8.0129016100000006E-2</v>
      </c>
      <c r="Y15" s="121">
        <f t="array" ref="Y15">SUMPRODUCT(M15:S15,TRANSPOSE($M$3:$M$9))</f>
        <v>5.8057302844E-2</v>
      </c>
      <c r="Z15" s="132">
        <f t="array" ref="Z15">SUMPRODUCT(M15:S15,TRANSPOSE($O$3:$O$9))</f>
        <v>6.4888208609239995E-2</v>
      </c>
      <c r="AA15" s="156">
        <f t="array" ref="AA15">SQRT(MMULT(M15:S15,MMULT($W$24:$AC$30,TRANSPOSE(M15:S15))))</f>
        <v>0.12243464059278464</v>
      </c>
      <c r="AB15" s="151">
        <f t="shared" ref="AB15:AD16" si="4">(X15-$T$7)/$AA15</f>
        <v>0.50826315002608269</v>
      </c>
      <c r="AC15" s="95">
        <f t="shared" si="4"/>
        <v>0.32798971475370642</v>
      </c>
      <c r="AD15" s="96">
        <f t="shared" si="4"/>
        <v>0.383781978545777</v>
      </c>
      <c r="AE15" s="138">
        <f>SUMPRODUCT(M15:S15,$B$17:$H$17)/AA15</f>
        <v>1.2239083311016061</v>
      </c>
    </row>
    <row r="16" spans="1:31" x14ac:dyDescent="0.25">
      <c r="A16" s="25" t="s">
        <v>93</v>
      </c>
      <c r="B16" s="26">
        <v>7.0000000000000007E-2</v>
      </c>
      <c r="C16" s="26">
        <v>8.7999999999999995E-2</v>
      </c>
      <c r="D16" s="26">
        <f>D14+D15</f>
        <v>3.2500000000000001E-2</v>
      </c>
      <c r="E16" s="26">
        <f>E14+E15</f>
        <v>8.2099999999999992E-2</v>
      </c>
      <c r="F16" s="26">
        <f>F14+F15</f>
        <v>9.06E-2</v>
      </c>
      <c r="G16" s="26">
        <f>G14+G15</f>
        <v>8.0699999999999994E-2</v>
      </c>
      <c r="H16" s="26">
        <f>H14+H15</f>
        <v>9.0299999999999991E-2</v>
      </c>
      <c r="I16" s="18"/>
      <c r="K16" s="173"/>
      <c r="L16" s="119" t="s">
        <v>105</v>
      </c>
      <c r="M16" s="109">
        <v>0.3</v>
      </c>
      <c r="N16" s="92">
        <v>0.3</v>
      </c>
      <c r="O16" s="92">
        <v>2.2174013969192099E-18</v>
      </c>
      <c r="P16" s="92">
        <v>7.3319024428274607E-2</v>
      </c>
      <c r="Q16" s="92">
        <v>0.14652013442579001</v>
      </c>
      <c r="R16" s="92">
        <v>4.2921189721237998E-2</v>
      </c>
      <c r="S16" s="93">
        <v>0.13723965142469599</v>
      </c>
      <c r="V16" s="173"/>
      <c r="W16" s="119" t="s">
        <v>105</v>
      </c>
      <c r="X16" s="153">
        <f t="array" ref="X16">SUMPRODUCT(M16:S16,TRANSPOSE($N$3:$N$9))</f>
        <v>8.2550696618691882E-2</v>
      </c>
      <c r="Y16" s="122">
        <f t="array" ref="Y16">SUMPRODUCT(M16:S16,TRANSPOSE($M$3:$M$9))</f>
        <v>5.4508150110187253E-2</v>
      </c>
      <c r="Z16" s="128">
        <f t="array" ref="Z16">SUMPRODUCT(M16:S16,TRANSPOSE($O$3:$O$9))</f>
        <v>6.3310324097041168E-2</v>
      </c>
      <c r="AA16" s="156">
        <f t="array" ref="AA16">SQRT(MMULT(M16:S16,MMULT($W$24:$AC$30,TRANSPOSE(M16:S16))))</f>
        <v>0.12139247574247879</v>
      </c>
      <c r="AB16" s="151">
        <f t="shared" si="4"/>
        <v>0.53257581430204504</v>
      </c>
      <c r="AC16" s="95">
        <f t="shared" si="4"/>
        <v>0.30156852709592602</v>
      </c>
      <c r="AD16" s="96">
        <f t="shared" si="4"/>
        <v>0.37407857298647024</v>
      </c>
      <c r="AE16" s="138">
        <f>SUMPRODUCT(M16:S16,$B$17:$H$17)/AA16</f>
        <v>1.2753455348814076</v>
      </c>
    </row>
    <row r="17" spans="1:31" ht="15.75" thickBot="1" x14ac:dyDescent="0.3">
      <c r="A17" s="25" t="s">
        <v>26</v>
      </c>
      <c r="B17" s="26">
        <v>9.9671990000000002E-2</v>
      </c>
      <c r="C17" s="26">
        <v>0.1412755</v>
      </c>
      <c r="D17" s="26">
        <v>6.2961210000000004E-2</v>
      </c>
      <c r="E17" s="26">
        <v>0.15254828000000001</v>
      </c>
      <c r="F17" s="26">
        <v>0.1970037</v>
      </c>
      <c r="G17" s="26">
        <v>0.18200474999999999</v>
      </c>
      <c r="H17" s="26">
        <v>0.25263503999999998</v>
      </c>
      <c r="I17" s="18"/>
      <c r="K17" s="174"/>
      <c r="L17" s="120" t="s">
        <v>99</v>
      </c>
      <c r="M17" s="110">
        <f>M16-M15</f>
        <v>0.160887</v>
      </c>
      <c r="N17" s="100">
        <f t="shared" ref="N17:S17" si="5">N16-N15</f>
        <v>1.0685E-2</v>
      </c>
      <c r="O17" s="100">
        <f t="shared" si="5"/>
        <v>-4.6371000000000002E-2</v>
      </c>
      <c r="P17" s="100">
        <f t="shared" si="5"/>
        <v>-0.1665999755717254</v>
      </c>
      <c r="Q17" s="100">
        <f t="shared" si="5"/>
        <v>0.12031013442579001</v>
      </c>
      <c r="R17" s="100">
        <f t="shared" si="5"/>
        <v>-0.16978081027876202</v>
      </c>
      <c r="S17" s="101">
        <f t="shared" si="5"/>
        <v>9.0868651424695995E-2</v>
      </c>
      <c r="V17" s="174"/>
      <c r="W17" s="120" t="s">
        <v>99</v>
      </c>
      <c r="X17" s="131">
        <f>X16-X15</f>
        <v>2.4216805186918766E-3</v>
      </c>
      <c r="Y17" s="131">
        <f>Y16-Y15</f>
        <v>-3.5491527338127465E-3</v>
      </c>
      <c r="Z17" s="130">
        <f>Z16-Z15</f>
        <v>-1.5778845121988266E-3</v>
      </c>
      <c r="AA17" s="157">
        <f t="array" ref="AA17">SQRT(MMULT(M17:S17,MMULT($W$24:$AC$30,TRANSPOSE(M17:S17))))</f>
        <v>3.402270197552798E-2</v>
      </c>
      <c r="AB17" s="102"/>
      <c r="AC17" s="103"/>
      <c r="AD17" s="104"/>
      <c r="AE17" s="140">
        <f>AE16/AE15-1</f>
        <v>4.2027006821257817E-2</v>
      </c>
    </row>
    <row r="18" spans="1:31" x14ac:dyDescent="0.25">
      <c r="A18" s="18"/>
      <c r="B18" s="69"/>
      <c r="C18" s="18"/>
      <c r="D18" s="73">
        <v>0.02</v>
      </c>
      <c r="E18" s="73">
        <v>0.03</v>
      </c>
      <c r="F18" s="73">
        <v>0.03</v>
      </c>
      <c r="G18" s="73">
        <v>0.03</v>
      </c>
      <c r="H18" s="73">
        <v>0.03</v>
      </c>
      <c r="I18" s="18"/>
    </row>
    <row r="19" spans="1:31" x14ac:dyDescent="0.25">
      <c r="A19" s="18"/>
      <c r="D19" s="18"/>
      <c r="E19" s="18"/>
      <c r="F19" s="18"/>
      <c r="G19" s="18"/>
      <c r="H19" s="18"/>
      <c r="I19" s="18"/>
    </row>
    <row r="20" spans="1:31" ht="31.5" x14ac:dyDescent="0.25">
      <c r="A20" s="31"/>
      <c r="B20" s="32" t="s">
        <v>27</v>
      </c>
      <c r="C20" s="32" t="s">
        <v>62</v>
      </c>
      <c r="D20" s="32" t="s">
        <v>63</v>
      </c>
      <c r="E20" s="18"/>
      <c r="F20" s="18"/>
      <c r="G20" s="18"/>
      <c r="H20" s="18"/>
    </row>
    <row r="21" spans="1:31" ht="15.75" x14ac:dyDescent="0.25">
      <c r="A21" s="27" t="s">
        <v>26</v>
      </c>
      <c r="B21" s="30"/>
      <c r="C21" s="30"/>
      <c r="D21" s="30"/>
      <c r="E21" s="18"/>
      <c r="F21" s="18"/>
      <c r="G21" s="18"/>
      <c r="H21" s="18"/>
    </row>
    <row r="22" spans="1:31" ht="15.75" thickBot="1" x14ac:dyDescent="0.3">
      <c r="A22" s="18"/>
      <c r="B22" s="18"/>
      <c r="C22" s="18"/>
      <c r="D22" s="18"/>
      <c r="E22" s="18"/>
      <c r="F22" s="18"/>
      <c r="G22" s="18"/>
      <c r="H22" s="18"/>
      <c r="N22" s="62" t="s">
        <v>100</v>
      </c>
      <c r="V22" s="62" t="s">
        <v>102</v>
      </c>
    </row>
    <row r="23" spans="1:31" ht="50.25" thickBot="1" x14ac:dyDescent="0.35">
      <c r="A23" s="64"/>
      <c r="B23" s="65" t="s">
        <v>62</v>
      </c>
      <c r="C23" s="65" t="s">
        <v>63</v>
      </c>
      <c r="D23" s="65" t="s">
        <v>85</v>
      </c>
      <c r="E23" s="65" t="s">
        <v>27</v>
      </c>
      <c r="F23" s="65" t="s">
        <v>85</v>
      </c>
      <c r="G23" s="65" t="s">
        <v>27</v>
      </c>
      <c r="K23" s="70"/>
      <c r="N23" s="82" t="s">
        <v>7</v>
      </c>
      <c r="O23" s="82" t="s">
        <v>8</v>
      </c>
      <c r="P23" s="82" t="s">
        <v>89</v>
      </c>
      <c r="Q23" s="82" t="s">
        <v>10</v>
      </c>
      <c r="R23" s="82" t="s">
        <v>11</v>
      </c>
      <c r="S23" s="82" t="s">
        <v>5</v>
      </c>
      <c r="T23" s="82" t="s">
        <v>6</v>
      </c>
      <c r="W23" s="82" t="s">
        <v>7</v>
      </c>
      <c r="X23" s="82" t="s">
        <v>8</v>
      </c>
      <c r="Y23" s="82" t="s">
        <v>89</v>
      </c>
      <c r="Z23" s="82" t="s">
        <v>10</v>
      </c>
      <c r="AA23" s="82" t="s">
        <v>11</v>
      </c>
      <c r="AB23" s="82" t="s">
        <v>5</v>
      </c>
      <c r="AC23" s="82" t="s">
        <v>6</v>
      </c>
    </row>
    <row r="24" spans="1:31" ht="17.25" thickBot="1" x14ac:dyDescent="0.35">
      <c r="A24" s="66" t="s">
        <v>86</v>
      </c>
      <c r="B24" s="67" t="s">
        <v>87</v>
      </c>
      <c r="C24" s="67" t="s">
        <v>87</v>
      </c>
      <c r="D24" s="67" t="s">
        <v>87</v>
      </c>
      <c r="E24" s="67" t="s">
        <v>87</v>
      </c>
      <c r="F24" s="67" t="s">
        <v>71</v>
      </c>
      <c r="G24" s="67" t="s">
        <v>71</v>
      </c>
      <c r="K24" s="70"/>
      <c r="M24" s="74" t="s">
        <v>7</v>
      </c>
      <c r="N24" s="75">
        <v>1.0266000000000001E-2</v>
      </c>
      <c r="O24" s="75">
        <v>4.3179999999999998E-3</v>
      </c>
      <c r="P24" s="75">
        <v>9.8999999999999994E-5</v>
      </c>
      <c r="Q24" s="75">
        <v>4.8370000000000002E-3</v>
      </c>
      <c r="R24" s="75">
        <v>6.352E-3</v>
      </c>
      <c r="S24" s="75">
        <v>4.8900000000000002E-3</v>
      </c>
      <c r="T24" s="75">
        <v>6.0809999999999996E-3</v>
      </c>
      <c r="V24" s="74" t="s">
        <v>7</v>
      </c>
      <c r="W24" s="75">
        <v>9.9349999999999994E-3</v>
      </c>
      <c r="X24" s="75">
        <v>4.1780000000000003E-3</v>
      </c>
      <c r="Y24" s="75">
        <v>9.5000000000000005E-5</v>
      </c>
      <c r="Z24" s="75">
        <v>4.6810000000000003E-3</v>
      </c>
      <c r="AA24" s="75">
        <v>6.1469999999999997E-3</v>
      </c>
      <c r="AB24" s="75">
        <v>4.7320000000000001E-3</v>
      </c>
      <c r="AC24" s="75">
        <v>5.8849999999999996E-3</v>
      </c>
    </row>
    <row r="25" spans="1:31" ht="17.25" thickBot="1" x14ac:dyDescent="0.35">
      <c r="A25" s="66" t="s">
        <v>72</v>
      </c>
      <c r="B25" s="68"/>
      <c r="C25" s="68"/>
      <c r="D25" s="68"/>
      <c r="E25" s="68"/>
      <c r="F25" s="68"/>
      <c r="G25" s="68"/>
      <c r="K25" s="70"/>
      <c r="M25" s="76" t="s">
        <v>8</v>
      </c>
      <c r="N25" s="77">
        <v>4.3179999999999998E-3</v>
      </c>
      <c r="O25" s="77">
        <v>2.0624E-2</v>
      </c>
      <c r="P25" s="77">
        <v>1.0900000000000001E-4</v>
      </c>
      <c r="Q25" s="77">
        <v>1.5415999999999999E-2</v>
      </c>
      <c r="R25" s="77">
        <v>1.9522000000000001E-2</v>
      </c>
      <c r="S25" s="77">
        <v>1.6254000000000001E-2</v>
      </c>
      <c r="T25" s="77">
        <v>2.1309999999999999E-2</v>
      </c>
      <c r="V25" s="76" t="s">
        <v>8</v>
      </c>
      <c r="W25" s="77">
        <v>4.1780000000000003E-3</v>
      </c>
      <c r="X25" s="77">
        <v>1.9959000000000001E-2</v>
      </c>
      <c r="Y25" s="77">
        <v>1.05E-4</v>
      </c>
      <c r="Z25" s="77">
        <v>1.4919E-2</v>
      </c>
      <c r="AA25" s="77">
        <v>1.8893E-2</v>
      </c>
      <c r="AB25" s="77">
        <v>1.5729E-2</v>
      </c>
      <c r="AC25" s="77">
        <v>2.0622000000000001E-2</v>
      </c>
    </row>
    <row r="26" spans="1:31" ht="17.25" thickBot="1" x14ac:dyDescent="0.35">
      <c r="A26" s="66" t="s">
        <v>26</v>
      </c>
      <c r="B26" s="68"/>
      <c r="C26" s="68"/>
      <c r="D26" s="68"/>
      <c r="E26" s="68"/>
      <c r="F26" s="68"/>
      <c r="G26" s="68"/>
      <c r="K26" s="70"/>
      <c r="M26" s="74" t="s">
        <v>89</v>
      </c>
      <c r="N26" s="75">
        <v>9.8999999999999994E-5</v>
      </c>
      <c r="O26" s="75">
        <v>1.0900000000000001E-4</v>
      </c>
      <c r="P26" s="75">
        <v>4.4999999999999997E-3</v>
      </c>
      <c r="Q26" s="75">
        <v>1.4270000000000001E-3</v>
      </c>
      <c r="R26" s="75">
        <v>1.0219999999999999E-3</v>
      </c>
      <c r="S26" s="75">
        <v>2.0869999999999999E-3</v>
      </c>
      <c r="T26" s="75">
        <v>1.944E-3</v>
      </c>
      <c r="V26" s="74" t="s">
        <v>89</v>
      </c>
      <c r="W26" s="75">
        <v>9.5000000000000005E-5</v>
      </c>
      <c r="X26" s="75">
        <v>1.05E-4</v>
      </c>
      <c r="Y26" s="75">
        <v>4.3639999999999998E-3</v>
      </c>
      <c r="Z26" s="75">
        <v>1.3810000000000001E-3</v>
      </c>
      <c r="AA26" s="75">
        <v>9.8900000000000008E-4</v>
      </c>
      <c r="AB26" s="75">
        <v>2.0200000000000001E-3</v>
      </c>
      <c r="AC26" s="75">
        <v>1.8810000000000001E-3</v>
      </c>
    </row>
    <row r="27" spans="1:31" ht="17.25" thickBot="1" x14ac:dyDescent="0.35">
      <c r="A27" s="66" t="s">
        <v>88</v>
      </c>
      <c r="B27" s="67"/>
      <c r="C27" s="67"/>
      <c r="D27" s="67"/>
      <c r="E27" s="67"/>
      <c r="F27" s="67"/>
      <c r="G27" s="67"/>
      <c r="K27" s="70"/>
      <c r="M27" s="76" t="s">
        <v>10</v>
      </c>
      <c r="N27" s="77">
        <v>4.8370000000000002E-3</v>
      </c>
      <c r="O27" s="77">
        <v>1.5415999999999999E-2</v>
      </c>
      <c r="P27" s="77">
        <v>1.4270000000000001E-3</v>
      </c>
      <c r="Q27" s="77">
        <v>2.4955999999999999E-2</v>
      </c>
      <c r="R27" s="77">
        <v>2.6113000000000001E-2</v>
      </c>
      <c r="S27" s="77">
        <v>2.2144E-2</v>
      </c>
      <c r="T27" s="77">
        <v>2.5881999999999999E-2</v>
      </c>
      <c r="V27" s="76" t="s">
        <v>10</v>
      </c>
      <c r="W27" s="77">
        <v>4.6810000000000003E-3</v>
      </c>
      <c r="X27" s="77">
        <v>1.4919E-2</v>
      </c>
      <c r="Y27" s="77">
        <v>1.3810000000000001E-3</v>
      </c>
      <c r="Z27" s="77">
        <v>2.4171000000000002E-2</v>
      </c>
      <c r="AA27" s="77">
        <v>2.5270000000000001E-2</v>
      </c>
      <c r="AB27" s="77">
        <v>2.1429E-2</v>
      </c>
      <c r="AC27" s="77">
        <v>2.5047E-2</v>
      </c>
    </row>
    <row r="28" spans="1:31" ht="24" x14ac:dyDescent="0.25">
      <c r="K28" s="70"/>
      <c r="M28" s="74" t="s">
        <v>11</v>
      </c>
      <c r="N28" s="75">
        <v>6.352E-3</v>
      </c>
      <c r="O28" s="75">
        <v>1.9522000000000001E-2</v>
      </c>
      <c r="P28" s="75">
        <v>1.0219999999999999E-3</v>
      </c>
      <c r="Q28" s="75">
        <v>2.6113000000000001E-2</v>
      </c>
      <c r="R28" s="75">
        <v>4.1014000000000002E-2</v>
      </c>
      <c r="S28" s="75">
        <v>2.6089999999999999E-2</v>
      </c>
      <c r="T28" s="75">
        <v>3.5758999999999999E-2</v>
      </c>
      <c r="V28" s="74" t="s">
        <v>11</v>
      </c>
      <c r="W28" s="75">
        <v>6.1469999999999997E-3</v>
      </c>
      <c r="X28" s="75">
        <v>1.8893E-2</v>
      </c>
      <c r="Y28" s="75">
        <v>9.8900000000000008E-4</v>
      </c>
      <c r="Z28" s="75">
        <v>2.5270000000000001E-2</v>
      </c>
      <c r="AA28" s="75">
        <v>3.9710000000000002E-2</v>
      </c>
      <c r="AB28" s="75">
        <v>2.5248E-2</v>
      </c>
      <c r="AC28" s="75">
        <v>3.4604999999999997E-2</v>
      </c>
    </row>
    <row r="29" spans="1:31" x14ac:dyDescent="0.25">
      <c r="K29" s="70"/>
      <c r="M29" s="76" t="s">
        <v>5</v>
      </c>
      <c r="N29" s="77">
        <v>4.8900000000000002E-3</v>
      </c>
      <c r="O29" s="77">
        <v>1.6254000000000001E-2</v>
      </c>
      <c r="P29" s="77">
        <v>2.0869999999999999E-3</v>
      </c>
      <c r="Q29" s="77">
        <v>2.2144E-2</v>
      </c>
      <c r="R29" s="77">
        <v>2.6089999999999999E-2</v>
      </c>
      <c r="S29" s="77">
        <v>3.5138999999999997E-2</v>
      </c>
      <c r="T29" s="77">
        <v>3.2029000000000002E-2</v>
      </c>
      <c r="V29" s="76" t="s">
        <v>5</v>
      </c>
      <c r="W29" s="77">
        <v>4.7320000000000001E-3</v>
      </c>
      <c r="X29" s="77">
        <v>1.5729E-2</v>
      </c>
      <c r="Y29" s="77">
        <v>2.0200000000000001E-3</v>
      </c>
      <c r="Z29" s="77">
        <v>2.1429E-2</v>
      </c>
      <c r="AA29" s="77">
        <v>2.5248E-2</v>
      </c>
      <c r="AB29" s="77">
        <v>3.4026000000000001E-2</v>
      </c>
      <c r="AC29" s="77">
        <v>3.0995999999999999E-2</v>
      </c>
    </row>
    <row r="30" spans="1:31" x14ac:dyDescent="0.25">
      <c r="K30" s="70"/>
      <c r="M30" s="74" t="s">
        <v>6</v>
      </c>
      <c r="N30" s="75">
        <v>6.0809999999999996E-3</v>
      </c>
      <c r="O30" s="75">
        <v>2.1309999999999999E-2</v>
      </c>
      <c r="P30" s="75">
        <v>1.944E-3</v>
      </c>
      <c r="Q30" s="75">
        <v>2.5881999999999999E-2</v>
      </c>
      <c r="R30" s="75">
        <v>3.5758999999999999E-2</v>
      </c>
      <c r="S30" s="75">
        <v>3.2029000000000002E-2</v>
      </c>
      <c r="T30" s="75">
        <v>6.6862000000000005E-2</v>
      </c>
      <c r="V30" s="74" t="s">
        <v>6</v>
      </c>
      <c r="W30" s="75">
        <v>5.8849999999999996E-3</v>
      </c>
      <c r="X30" s="75">
        <v>2.0622000000000001E-2</v>
      </c>
      <c r="Y30" s="75">
        <v>1.8810000000000001E-3</v>
      </c>
      <c r="Z30" s="75">
        <v>2.5047E-2</v>
      </c>
      <c r="AA30" s="75">
        <v>3.4604999999999997E-2</v>
      </c>
      <c r="AB30" s="75">
        <v>3.0995999999999999E-2</v>
      </c>
      <c r="AC30" s="75">
        <v>6.4724000000000004E-2</v>
      </c>
    </row>
    <row r="31" spans="1:31" x14ac:dyDescent="0.25">
      <c r="K31" s="70"/>
    </row>
    <row r="32" spans="1:31" x14ac:dyDescent="0.25">
      <c r="K32" s="70"/>
    </row>
    <row r="33" spans="11:11" x14ac:dyDescent="0.25">
      <c r="K33" s="70"/>
    </row>
    <row r="34" spans="11:11" x14ac:dyDescent="0.25">
      <c r="K34" s="70"/>
    </row>
    <row r="35" spans="11:11" x14ac:dyDescent="0.25">
      <c r="K35" s="70"/>
    </row>
    <row r="36" spans="11:11" x14ac:dyDescent="0.25">
      <c r="K36" s="70"/>
    </row>
    <row r="37" spans="11:11" x14ac:dyDescent="0.25">
      <c r="K37" s="70"/>
    </row>
    <row r="38" spans="11:11" x14ac:dyDescent="0.25">
      <c r="K38" s="70"/>
    </row>
    <row r="39" spans="11:11" x14ac:dyDescent="0.25">
      <c r="K39" s="70"/>
    </row>
    <row r="40" spans="11:11" x14ac:dyDescent="0.25">
      <c r="K40" s="70"/>
    </row>
    <row r="41" spans="11:11" x14ac:dyDescent="0.25">
      <c r="K41" s="70"/>
    </row>
    <row r="42" spans="11:11" x14ac:dyDescent="0.25">
      <c r="K42" s="70"/>
    </row>
    <row r="43" spans="11:11" x14ac:dyDescent="0.25">
      <c r="K43" s="70"/>
    </row>
    <row r="44" spans="11:11" x14ac:dyDescent="0.25">
      <c r="K44" s="70"/>
    </row>
    <row r="45" spans="11:11" x14ac:dyDescent="0.25">
      <c r="K45" s="70"/>
    </row>
    <row r="46" spans="11:11" x14ac:dyDescent="0.25">
      <c r="K46" s="70"/>
    </row>
    <row r="47" spans="11:11" x14ac:dyDescent="0.25">
      <c r="K47" s="70"/>
    </row>
    <row r="48" spans="11:11" x14ac:dyDescent="0.25">
      <c r="K48" s="70"/>
    </row>
    <row r="49" spans="11:11" x14ac:dyDescent="0.25">
      <c r="K49" s="70"/>
    </row>
    <row r="50" spans="11:11" x14ac:dyDescent="0.25">
      <c r="K50" s="70"/>
    </row>
    <row r="51" spans="11:11" x14ac:dyDescent="0.25">
      <c r="K51" s="70"/>
    </row>
    <row r="52" spans="11:11" x14ac:dyDescent="0.25">
      <c r="K52" s="70"/>
    </row>
    <row r="53" spans="11:11" x14ac:dyDescent="0.25">
      <c r="K53" s="70"/>
    </row>
    <row r="54" spans="11:11" x14ac:dyDescent="0.25">
      <c r="K54" s="70"/>
    </row>
    <row r="55" spans="11:11" x14ac:dyDescent="0.25">
      <c r="K55" s="70"/>
    </row>
    <row r="56" spans="11:11" x14ac:dyDescent="0.25">
      <c r="K56" s="70"/>
    </row>
    <row r="57" spans="11:11" x14ac:dyDescent="0.25">
      <c r="K57" s="70"/>
    </row>
    <row r="58" spans="11:11" x14ac:dyDescent="0.25">
      <c r="K58" s="70"/>
    </row>
    <row r="59" spans="11:11" x14ac:dyDescent="0.25">
      <c r="K59" s="70"/>
    </row>
    <row r="60" spans="11:11" x14ac:dyDescent="0.25">
      <c r="K60" s="70"/>
    </row>
    <row r="61" spans="11:11" x14ac:dyDescent="0.25">
      <c r="K61" s="70"/>
    </row>
    <row r="62" spans="11:11" x14ac:dyDescent="0.25">
      <c r="K62" s="70"/>
    </row>
    <row r="63" spans="11:11" x14ac:dyDescent="0.25">
      <c r="K63" s="70"/>
    </row>
    <row r="64" spans="11:11" x14ac:dyDescent="0.25">
      <c r="K64" s="70"/>
    </row>
    <row r="65" spans="11:11" x14ac:dyDescent="0.25">
      <c r="K65" s="70"/>
    </row>
    <row r="66" spans="11:11" x14ac:dyDescent="0.25">
      <c r="K66" s="70"/>
    </row>
    <row r="67" spans="11:11" x14ac:dyDescent="0.25">
      <c r="K67" s="70"/>
    </row>
    <row r="68" spans="11:11" x14ac:dyDescent="0.25">
      <c r="K68" s="70"/>
    </row>
    <row r="69" spans="11:11" x14ac:dyDescent="0.25">
      <c r="K69" s="70"/>
    </row>
    <row r="70" spans="11:11" x14ac:dyDescent="0.25">
      <c r="K70" s="70"/>
    </row>
    <row r="71" spans="11:11" x14ac:dyDescent="0.25">
      <c r="K71" s="70"/>
    </row>
    <row r="72" spans="11:11" x14ac:dyDescent="0.25">
      <c r="K72" s="70"/>
    </row>
    <row r="73" spans="11:11" x14ac:dyDescent="0.25">
      <c r="K73" s="70"/>
    </row>
    <row r="74" spans="11:11" x14ac:dyDescent="0.25">
      <c r="K74" s="70"/>
    </row>
    <row r="75" spans="11:11" x14ac:dyDescent="0.25">
      <c r="K75" s="70"/>
    </row>
    <row r="76" spans="11:11" x14ac:dyDescent="0.25">
      <c r="K76" s="70"/>
    </row>
    <row r="77" spans="11:11" x14ac:dyDescent="0.25">
      <c r="K77" s="70"/>
    </row>
    <row r="78" spans="11:11" x14ac:dyDescent="0.25">
      <c r="K78" s="70"/>
    </row>
    <row r="79" spans="11:11" x14ac:dyDescent="0.25">
      <c r="K79" s="70"/>
    </row>
    <row r="80" spans="11:11" x14ac:dyDescent="0.25">
      <c r="K80" s="70"/>
    </row>
    <row r="81" spans="11:11" x14ac:dyDescent="0.25">
      <c r="K81" s="70"/>
    </row>
    <row r="82" spans="11:11" x14ac:dyDescent="0.25">
      <c r="K82" s="70"/>
    </row>
    <row r="83" spans="11:11" x14ac:dyDescent="0.25">
      <c r="K83" s="70"/>
    </row>
    <row r="84" spans="11:11" x14ac:dyDescent="0.25">
      <c r="K84" s="70"/>
    </row>
    <row r="85" spans="11:11" x14ac:dyDescent="0.25">
      <c r="K85" s="70"/>
    </row>
    <row r="86" spans="11:11" x14ac:dyDescent="0.25">
      <c r="K86" s="70"/>
    </row>
    <row r="87" spans="11:11" x14ac:dyDescent="0.25">
      <c r="K87" s="70"/>
    </row>
    <row r="88" spans="11:11" x14ac:dyDescent="0.25">
      <c r="K88" s="70"/>
    </row>
    <row r="89" spans="11:11" x14ac:dyDescent="0.25">
      <c r="K89" s="70"/>
    </row>
    <row r="90" spans="11:11" x14ac:dyDescent="0.25">
      <c r="K90" s="70"/>
    </row>
    <row r="91" spans="11:11" x14ac:dyDescent="0.25">
      <c r="K91" s="70"/>
    </row>
    <row r="92" spans="11:11" x14ac:dyDescent="0.25">
      <c r="K92" s="70"/>
    </row>
    <row r="93" spans="11:11" x14ac:dyDescent="0.25">
      <c r="K93" s="70"/>
    </row>
    <row r="94" spans="11:11" x14ac:dyDescent="0.25">
      <c r="K94" s="70"/>
    </row>
    <row r="95" spans="11:11" x14ac:dyDescent="0.25">
      <c r="K95" s="70"/>
    </row>
    <row r="96" spans="11:11" x14ac:dyDescent="0.25">
      <c r="K96" s="70"/>
    </row>
    <row r="97" spans="11:11" x14ac:dyDescent="0.25">
      <c r="K97" s="70"/>
    </row>
    <row r="98" spans="11:11" x14ac:dyDescent="0.25">
      <c r="K98" s="70"/>
    </row>
    <row r="99" spans="11:11" x14ac:dyDescent="0.25">
      <c r="K99" s="70"/>
    </row>
    <row r="100" spans="11:11" x14ac:dyDescent="0.25">
      <c r="K100" s="70"/>
    </row>
    <row r="101" spans="11:11" x14ac:dyDescent="0.25">
      <c r="K101" s="70"/>
    </row>
    <row r="102" spans="11:11" x14ac:dyDescent="0.25">
      <c r="K102" s="70"/>
    </row>
    <row r="103" spans="11:11" x14ac:dyDescent="0.25">
      <c r="K103" s="70"/>
    </row>
    <row r="104" spans="11:11" x14ac:dyDescent="0.25">
      <c r="K104" s="70"/>
    </row>
    <row r="105" spans="11:11" x14ac:dyDescent="0.25">
      <c r="K105" s="70"/>
    </row>
    <row r="106" spans="11:11" x14ac:dyDescent="0.25">
      <c r="K106" s="70"/>
    </row>
    <row r="107" spans="11:11" x14ac:dyDescent="0.25">
      <c r="K107" s="70"/>
    </row>
    <row r="108" spans="11:11" x14ac:dyDescent="0.25">
      <c r="K108" s="70"/>
    </row>
    <row r="109" spans="11:11" x14ac:dyDescent="0.25">
      <c r="K109" s="70"/>
    </row>
    <row r="110" spans="11:11" x14ac:dyDescent="0.25">
      <c r="K110" s="70"/>
    </row>
    <row r="111" spans="11:11" x14ac:dyDescent="0.25">
      <c r="K111" s="70"/>
    </row>
    <row r="112" spans="11:11" x14ac:dyDescent="0.25">
      <c r="K112" s="70"/>
    </row>
    <row r="113" spans="11:11" x14ac:dyDescent="0.25">
      <c r="K113" s="70"/>
    </row>
    <row r="114" spans="11:11" x14ac:dyDescent="0.25">
      <c r="K114" s="70"/>
    </row>
    <row r="115" spans="11:11" x14ac:dyDescent="0.25">
      <c r="K115" s="70"/>
    </row>
    <row r="116" spans="11:11" x14ac:dyDescent="0.25">
      <c r="K116" s="70"/>
    </row>
    <row r="117" spans="11:11" x14ac:dyDescent="0.25">
      <c r="K117" s="70"/>
    </row>
    <row r="118" spans="11:11" x14ac:dyDescent="0.25">
      <c r="K118" s="70"/>
    </row>
    <row r="119" spans="11:11" x14ac:dyDescent="0.25">
      <c r="K119" s="70"/>
    </row>
    <row r="120" spans="11:11" x14ac:dyDescent="0.25">
      <c r="K120" s="70"/>
    </row>
    <row r="121" spans="11:11" x14ac:dyDescent="0.25">
      <c r="K121" s="70"/>
    </row>
    <row r="122" spans="11:11" x14ac:dyDescent="0.25">
      <c r="K122" s="70"/>
    </row>
    <row r="123" spans="11:11" x14ac:dyDescent="0.25">
      <c r="K123" s="70"/>
    </row>
    <row r="124" spans="11:11" x14ac:dyDescent="0.25">
      <c r="K124" s="70"/>
    </row>
    <row r="125" spans="11:11" x14ac:dyDescent="0.25">
      <c r="K125" s="70"/>
    </row>
    <row r="126" spans="11:11" x14ac:dyDescent="0.25">
      <c r="K126" s="70"/>
    </row>
    <row r="127" spans="11:11" x14ac:dyDescent="0.25">
      <c r="K127" s="70"/>
    </row>
    <row r="128" spans="11:11" x14ac:dyDescent="0.25">
      <c r="K128" s="70"/>
    </row>
    <row r="129" spans="11:11" x14ac:dyDescent="0.25">
      <c r="K129" s="70"/>
    </row>
    <row r="130" spans="11:11" x14ac:dyDescent="0.25">
      <c r="K130" s="70"/>
    </row>
    <row r="131" spans="11:11" x14ac:dyDescent="0.25">
      <c r="K131" s="70"/>
    </row>
    <row r="132" spans="11:11" x14ac:dyDescent="0.25">
      <c r="K132" s="70"/>
    </row>
    <row r="133" spans="11:11" x14ac:dyDescent="0.25">
      <c r="K133" s="70"/>
    </row>
    <row r="134" spans="11:11" x14ac:dyDescent="0.25">
      <c r="K134" s="70"/>
    </row>
    <row r="135" spans="11:11" x14ac:dyDescent="0.25">
      <c r="K135" s="70"/>
    </row>
    <row r="136" spans="11:11" x14ac:dyDescent="0.25">
      <c r="K136" s="70"/>
    </row>
    <row r="137" spans="11:11" x14ac:dyDescent="0.25">
      <c r="K137" s="70"/>
    </row>
    <row r="138" spans="11:11" x14ac:dyDescent="0.25">
      <c r="K138" s="70"/>
    </row>
    <row r="139" spans="11:11" x14ac:dyDescent="0.25">
      <c r="K139" s="70"/>
    </row>
    <row r="140" spans="11:11" x14ac:dyDescent="0.25">
      <c r="K140" s="70"/>
    </row>
    <row r="141" spans="11:11" x14ac:dyDescent="0.25">
      <c r="K141" s="70"/>
    </row>
    <row r="142" spans="11:11" x14ac:dyDescent="0.25">
      <c r="K142" s="70"/>
    </row>
    <row r="143" spans="11:11" x14ac:dyDescent="0.25">
      <c r="K143" s="70"/>
    </row>
    <row r="144" spans="11:11" x14ac:dyDescent="0.25">
      <c r="K144" s="70"/>
    </row>
    <row r="145" spans="11:11" x14ac:dyDescent="0.25">
      <c r="K145" s="70"/>
    </row>
    <row r="146" spans="11:11" x14ac:dyDescent="0.25">
      <c r="K146" s="70"/>
    </row>
    <row r="147" spans="11:11" x14ac:dyDescent="0.25">
      <c r="K147" s="70"/>
    </row>
    <row r="148" spans="11:11" x14ac:dyDescent="0.25">
      <c r="K148" s="70"/>
    </row>
    <row r="149" spans="11:11" x14ac:dyDescent="0.25">
      <c r="K149" s="70"/>
    </row>
    <row r="150" spans="11:11" x14ac:dyDescent="0.25">
      <c r="K150" s="70"/>
    </row>
    <row r="151" spans="11:11" x14ac:dyDescent="0.25">
      <c r="K151" s="70"/>
    </row>
    <row r="152" spans="11:11" x14ac:dyDescent="0.25">
      <c r="K152" s="70"/>
    </row>
    <row r="153" spans="11:11" x14ac:dyDescent="0.25">
      <c r="K153" s="70"/>
    </row>
    <row r="154" spans="11:11" x14ac:dyDescent="0.25">
      <c r="K154" s="70"/>
    </row>
    <row r="155" spans="11:11" x14ac:dyDescent="0.25">
      <c r="K155" s="70"/>
    </row>
    <row r="156" spans="11:11" x14ac:dyDescent="0.25">
      <c r="K156" s="70"/>
    </row>
    <row r="157" spans="11:11" x14ac:dyDescent="0.25">
      <c r="K157" s="70"/>
    </row>
    <row r="158" spans="11:11" x14ac:dyDescent="0.25">
      <c r="K158" s="70"/>
    </row>
    <row r="159" spans="11:11" x14ac:dyDescent="0.25">
      <c r="K159" s="70"/>
    </row>
    <row r="160" spans="11:11" x14ac:dyDescent="0.25">
      <c r="K160" s="70"/>
    </row>
    <row r="161" spans="11:11" x14ac:dyDescent="0.25">
      <c r="K161" s="70"/>
    </row>
    <row r="162" spans="11:11" x14ac:dyDescent="0.25">
      <c r="K162" s="70"/>
    </row>
    <row r="163" spans="11:11" x14ac:dyDescent="0.25">
      <c r="K163" s="70"/>
    </row>
    <row r="164" spans="11:11" x14ac:dyDescent="0.25">
      <c r="K164" s="70"/>
    </row>
    <row r="165" spans="11:11" x14ac:dyDescent="0.25">
      <c r="K165" s="70"/>
    </row>
    <row r="166" spans="11:11" x14ac:dyDescent="0.25">
      <c r="K166" s="70"/>
    </row>
    <row r="167" spans="11:11" x14ac:dyDescent="0.25">
      <c r="K167" s="70"/>
    </row>
    <row r="168" spans="11:11" x14ac:dyDescent="0.25">
      <c r="K168" s="70"/>
    </row>
    <row r="169" spans="11:11" x14ac:dyDescent="0.25">
      <c r="K169" s="70"/>
    </row>
    <row r="170" spans="11:11" x14ac:dyDescent="0.25">
      <c r="K170" s="70"/>
    </row>
    <row r="171" spans="11:11" x14ac:dyDescent="0.25">
      <c r="K171" s="70"/>
    </row>
    <row r="172" spans="11:11" x14ac:dyDescent="0.25">
      <c r="K172" s="70"/>
    </row>
    <row r="173" spans="11:11" x14ac:dyDescent="0.25">
      <c r="K173" s="70"/>
    </row>
    <row r="174" spans="11:11" x14ac:dyDescent="0.25">
      <c r="K174" s="70"/>
    </row>
    <row r="175" spans="11:11" x14ac:dyDescent="0.25">
      <c r="K175" s="70"/>
    </row>
    <row r="176" spans="11:11" x14ac:dyDescent="0.25">
      <c r="K176" s="70"/>
    </row>
    <row r="177" spans="11:11" x14ac:dyDescent="0.25">
      <c r="K177" s="70"/>
    </row>
    <row r="178" spans="11:11" x14ac:dyDescent="0.25">
      <c r="K178" s="70"/>
    </row>
    <row r="179" spans="11:11" x14ac:dyDescent="0.25">
      <c r="K179" s="70"/>
    </row>
    <row r="180" spans="11:11" x14ac:dyDescent="0.25">
      <c r="K180" s="70"/>
    </row>
    <row r="181" spans="11:11" x14ac:dyDescent="0.25">
      <c r="K181" s="70"/>
    </row>
    <row r="182" spans="11:11" x14ac:dyDescent="0.25">
      <c r="K182" s="70"/>
    </row>
    <row r="183" spans="11:11" x14ac:dyDescent="0.25">
      <c r="K183" s="70"/>
    </row>
    <row r="184" spans="11:11" x14ac:dyDescent="0.25">
      <c r="K184" s="70"/>
    </row>
    <row r="185" spans="11:11" x14ac:dyDescent="0.25">
      <c r="K185" s="70"/>
    </row>
    <row r="186" spans="11:11" x14ac:dyDescent="0.25">
      <c r="K186" s="70"/>
    </row>
    <row r="187" spans="11:11" x14ac:dyDescent="0.25">
      <c r="K187" s="70"/>
    </row>
    <row r="188" spans="11:11" x14ac:dyDescent="0.25">
      <c r="K188" s="70"/>
    </row>
    <row r="189" spans="11:11" x14ac:dyDescent="0.25">
      <c r="K189" s="70"/>
    </row>
    <row r="190" spans="11:11" x14ac:dyDescent="0.25">
      <c r="K190" s="70"/>
    </row>
    <row r="191" spans="11:11" x14ac:dyDescent="0.25">
      <c r="K191" s="70"/>
    </row>
    <row r="192" spans="11:11" x14ac:dyDescent="0.25">
      <c r="K192" s="70"/>
    </row>
    <row r="193" spans="11:11" x14ac:dyDescent="0.25">
      <c r="K193" s="70"/>
    </row>
    <row r="194" spans="11:11" x14ac:dyDescent="0.25">
      <c r="K194" s="70"/>
    </row>
    <row r="195" spans="11:11" x14ac:dyDescent="0.25">
      <c r="K195" s="70"/>
    </row>
    <row r="196" spans="11:11" x14ac:dyDescent="0.25">
      <c r="K196" s="70"/>
    </row>
    <row r="197" spans="11:11" x14ac:dyDescent="0.25">
      <c r="K197" s="70"/>
    </row>
    <row r="198" spans="11:11" x14ac:dyDescent="0.25">
      <c r="K198" s="70"/>
    </row>
    <row r="199" spans="11:11" x14ac:dyDescent="0.25">
      <c r="K199" s="70"/>
    </row>
    <row r="200" spans="11:11" x14ac:dyDescent="0.25">
      <c r="K200" s="70"/>
    </row>
    <row r="201" spans="11:11" x14ac:dyDescent="0.25">
      <c r="K201" s="70"/>
    </row>
    <row r="202" spans="11:11" x14ac:dyDescent="0.25">
      <c r="K202" s="70"/>
    </row>
    <row r="203" spans="11:11" x14ac:dyDescent="0.25">
      <c r="K203" s="70"/>
    </row>
    <row r="204" spans="11:11" x14ac:dyDescent="0.25">
      <c r="K204" s="70"/>
    </row>
    <row r="205" spans="11:11" x14ac:dyDescent="0.25">
      <c r="K205" s="70"/>
    </row>
    <row r="206" spans="11:11" x14ac:dyDescent="0.25">
      <c r="K206" s="70"/>
    </row>
    <row r="207" spans="11:11" x14ac:dyDescent="0.25">
      <c r="K207" s="70"/>
    </row>
    <row r="208" spans="11:11" x14ac:dyDescent="0.25">
      <c r="K208" s="70"/>
    </row>
    <row r="209" spans="11:11" x14ac:dyDescent="0.25">
      <c r="K209" s="70"/>
    </row>
    <row r="210" spans="11:11" x14ac:dyDescent="0.25">
      <c r="K210" s="70"/>
    </row>
    <row r="211" spans="11:11" x14ac:dyDescent="0.25">
      <c r="K211" s="70"/>
    </row>
    <row r="212" spans="11:11" x14ac:dyDescent="0.25">
      <c r="K212" s="70"/>
    </row>
    <row r="213" spans="11:11" x14ac:dyDescent="0.25">
      <c r="K213" s="70"/>
    </row>
    <row r="214" spans="11:11" x14ac:dyDescent="0.25">
      <c r="K214" s="70"/>
    </row>
    <row r="215" spans="11:11" x14ac:dyDescent="0.25">
      <c r="K215" s="70"/>
    </row>
    <row r="216" spans="11:11" x14ac:dyDescent="0.25">
      <c r="K216" s="70"/>
    </row>
    <row r="217" spans="11:11" x14ac:dyDescent="0.25">
      <c r="K217" s="70"/>
    </row>
    <row r="218" spans="11:11" x14ac:dyDescent="0.25">
      <c r="K218" s="70"/>
    </row>
    <row r="219" spans="11:11" x14ac:dyDescent="0.25">
      <c r="K219" s="70"/>
    </row>
  </sheetData>
  <mergeCells count="11">
    <mergeCell ref="K12:K14"/>
    <mergeCell ref="V12:V14"/>
    <mergeCell ref="K15:K17"/>
    <mergeCell ref="V15:V17"/>
    <mergeCell ref="V9:W10"/>
    <mergeCell ref="X9:AE9"/>
    <mergeCell ref="K10:K11"/>
    <mergeCell ref="L10:L11"/>
    <mergeCell ref="M10:S10"/>
    <mergeCell ref="X10:Z10"/>
    <mergeCell ref="AB10:AD10"/>
  </mergeCells>
  <pageMargins left="0.7" right="0.7" top="0.75" bottom="0.75" header="0.3" footer="0.3"/>
  <pageSetup orientation="portrait" r:id="rId1"/>
  <ignoredErrors>
    <ignoredError sqref="X14:AE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219"/>
  <sheetViews>
    <sheetView topLeftCell="J10" workbookViewId="0">
      <selection activeCell="M13" sqref="M13:S13"/>
    </sheetView>
  </sheetViews>
  <sheetFormatPr defaultRowHeight="15" x14ac:dyDescent="0.25"/>
  <cols>
    <col min="1" max="1" width="22.7109375" style="62" customWidth="1"/>
    <col min="2" max="2" width="14.140625" style="62" customWidth="1"/>
    <col min="3" max="3" width="16.42578125" style="62" customWidth="1"/>
    <col min="4" max="4" width="12.7109375" style="62" customWidth="1"/>
    <col min="5" max="5" width="12.28515625" style="62" customWidth="1"/>
    <col min="6" max="6" width="12.5703125" style="62" customWidth="1"/>
    <col min="7" max="7" width="14.5703125" style="62" customWidth="1"/>
    <col min="8" max="8" width="11.7109375" style="62" customWidth="1"/>
    <col min="9" max="10" width="9.140625" style="62"/>
    <col min="11" max="11" width="13.5703125" style="62" customWidth="1"/>
    <col min="12" max="12" width="10.42578125" style="62" customWidth="1"/>
    <col min="13" max="14" width="9.140625" style="62"/>
    <col min="15" max="15" width="10.7109375" style="62" customWidth="1"/>
    <col min="16" max="16" width="11.140625" style="62" customWidth="1"/>
    <col min="17" max="18" width="9.140625" style="62"/>
    <col min="19" max="19" width="10.5703125" style="62" customWidth="1"/>
    <col min="20" max="20" width="12.85546875" style="62" customWidth="1"/>
    <col min="21" max="21" width="9.140625" style="62"/>
    <col min="22" max="22" width="14.85546875" style="62" customWidth="1"/>
    <col min="23" max="23" width="12.28515625" style="62" customWidth="1"/>
    <col min="24" max="26" width="9.140625" style="62"/>
    <col min="27" max="27" width="13.85546875" style="62" customWidth="1"/>
    <col min="28" max="28" width="14.28515625" style="62" customWidth="1"/>
    <col min="29" max="30" width="9.140625" style="62"/>
    <col min="31" max="31" width="14" style="62" customWidth="1"/>
    <col min="32" max="16384" width="9.140625" style="62"/>
  </cols>
  <sheetData>
    <row r="1" spans="1:3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N1" s="62">
        <v>10000</v>
      </c>
    </row>
    <row r="2" spans="1:31" ht="38.25" x14ac:dyDescent="0.25">
      <c r="A2" s="21"/>
      <c r="B2" s="22" t="s">
        <v>54</v>
      </c>
      <c r="C2" s="22" t="s">
        <v>55</v>
      </c>
      <c r="D2" s="22" t="s">
        <v>90</v>
      </c>
      <c r="E2" s="22" t="s">
        <v>57</v>
      </c>
      <c r="F2" s="22" t="s">
        <v>61</v>
      </c>
      <c r="G2" s="22" t="s">
        <v>59</v>
      </c>
      <c r="H2" s="22" t="s">
        <v>60</v>
      </c>
      <c r="I2" s="18" t="s">
        <v>94</v>
      </c>
      <c r="J2" s="18"/>
      <c r="M2" s="80" t="s">
        <v>65</v>
      </c>
      <c r="N2" s="80" t="s">
        <v>87</v>
      </c>
      <c r="O2" s="81" t="s">
        <v>71</v>
      </c>
    </row>
    <row r="3" spans="1:31" x14ac:dyDescent="0.25">
      <c r="A3" s="19" t="s">
        <v>54</v>
      </c>
      <c r="B3" s="20">
        <v>1</v>
      </c>
      <c r="C3" s="20">
        <v>0.29672999999999999</v>
      </c>
      <c r="D3" s="20">
        <v>1.52E-2</v>
      </c>
      <c r="E3" s="20">
        <v>0.30784800000000001</v>
      </c>
      <c r="F3" s="20">
        <v>0.31307499999999999</v>
      </c>
      <c r="G3" s="20">
        <v>0.26083899999999999</v>
      </c>
      <c r="H3" s="20">
        <v>0.23371600000000001</v>
      </c>
      <c r="I3" s="18"/>
      <c r="J3" s="18"/>
      <c r="K3" s="74" t="s">
        <v>7</v>
      </c>
      <c r="L3" s="75">
        <v>7.7470000000000004E-3</v>
      </c>
      <c r="M3" s="79">
        <f>L3*4</f>
        <v>3.0988000000000002E-2</v>
      </c>
      <c r="N3" s="79">
        <v>7.0000000000000007E-2</v>
      </c>
      <c r="O3" s="79">
        <v>4.3826759999999999E-2</v>
      </c>
    </row>
    <row r="4" spans="1:31" x14ac:dyDescent="0.25">
      <c r="A4" s="19" t="s">
        <v>55</v>
      </c>
      <c r="B4" s="20">
        <v>0.29672999999999999</v>
      </c>
      <c r="C4" s="20">
        <v>1</v>
      </c>
      <c r="D4" s="20">
        <v>1.1812E-2</v>
      </c>
      <c r="E4" s="20">
        <v>0.69224300000000005</v>
      </c>
      <c r="F4" s="20">
        <v>0.678817</v>
      </c>
      <c r="G4" s="20">
        <v>0.61173200000000005</v>
      </c>
      <c r="H4" s="20">
        <v>0.57779999999999998</v>
      </c>
      <c r="I4" s="18"/>
      <c r="J4" s="18"/>
      <c r="K4" s="76" t="s">
        <v>8</v>
      </c>
      <c r="L4" s="77">
        <v>1.4874999999999999E-2</v>
      </c>
      <c r="M4" s="79">
        <f t="shared" ref="M4:M9" si="0">L4*4</f>
        <v>5.9499999999999997E-2</v>
      </c>
      <c r="N4" s="79">
        <v>8.7999999999999995E-2</v>
      </c>
      <c r="O4" s="79">
        <v>6.8667199999999998E-2</v>
      </c>
    </row>
    <row r="5" spans="1:31" ht="26.25" x14ac:dyDescent="0.25">
      <c r="A5" s="19" t="s">
        <v>91</v>
      </c>
      <c r="B5" s="20">
        <v>1.52E-2</v>
      </c>
      <c r="C5" s="20">
        <v>1.1812E-2</v>
      </c>
      <c r="D5" s="20">
        <v>1</v>
      </c>
      <c r="E5" s="20">
        <v>0.14374799999999999</v>
      </c>
      <c r="F5" s="20">
        <v>7.9755999999999994E-2</v>
      </c>
      <c r="G5" s="20">
        <v>0.17627599999999999</v>
      </c>
      <c r="H5" s="20">
        <v>0.11827</v>
      </c>
      <c r="I5" s="18"/>
      <c r="J5" s="18"/>
      <c r="K5" s="74" t="s">
        <v>89</v>
      </c>
      <c r="L5" s="75">
        <v>4.9430000000000003E-3</v>
      </c>
      <c r="M5" s="79">
        <f t="shared" si="0"/>
        <v>1.9772000000000001E-2</v>
      </c>
      <c r="N5" s="79">
        <v>3.2500000000000001E-2</v>
      </c>
      <c r="O5" s="79">
        <v>2.3503960000000001E-2</v>
      </c>
    </row>
    <row r="6" spans="1:31" x14ac:dyDescent="0.25">
      <c r="A6" s="19" t="s">
        <v>57</v>
      </c>
      <c r="B6" s="20">
        <v>0.30784800000000001</v>
      </c>
      <c r="C6" s="20">
        <v>0.69224300000000005</v>
      </c>
      <c r="D6" s="20">
        <v>0.14374799999999999</v>
      </c>
      <c r="E6" s="20">
        <v>1</v>
      </c>
      <c r="F6" s="20">
        <v>0.84086499999999997</v>
      </c>
      <c r="G6" s="20">
        <v>0.77182499999999998</v>
      </c>
      <c r="H6" s="20">
        <v>0.64990300000000001</v>
      </c>
      <c r="I6" s="18"/>
      <c r="J6" s="18"/>
      <c r="K6" s="76" t="s">
        <v>10</v>
      </c>
      <c r="L6" s="77">
        <v>1.6438000000000001E-2</v>
      </c>
      <c r="M6" s="79">
        <f t="shared" si="0"/>
        <v>6.5752000000000005E-2</v>
      </c>
      <c r="N6" s="79">
        <v>8.2100000000000006E-2</v>
      </c>
      <c r="O6" s="79">
        <v>7.0578760000000004E-2</v>
      </c>
      <c r="P6" s="116"/>
    </row>
    <row r="7" spans="1:31" ht="24" x14ac:dyDescent="0.25">
      <c r="A7" s="19" t="s">
        <v>61</v>
      </c>
      <c r="B7" s="20">
        <v>0.31307499999999999</v>
      </c>
      <c r="C7" s="20">
        <v>0.678817</v>
      </c>
      <c r="D7" s="20">
        <v>7.9755999999999994E-2</v>
      </c>
      <c r="E7" s="20">
        <v>0.84086499999999997</v>
      </c>
      <c r="F7" s="20">
        <v>1</v>
      </c>
      <c r="G7" s="20">
        <v>0.70416100000000004</v>
      </c>
      <c r="H7" s="20">
        <v>0.69529799999999997</v>
      </c>
      <c r="I7" s="18"/>
      <c r="J7" s="18"/>
      <c r="K7" s="74" t="s">
        <v>11</v>
      </c>
      <c r="L7" s="75">
        <v>1.7493000000000002E-2</v>
      </c>
      <c r="M7" s="79">
        <f t="shared" si="0"/>
        <v>6.9972000000000006E-2</v>
      </c>
      <c r="N7" s="79">
        <v>9.06E-2</v>
      </c>
      <c r="O7" s="79">
        <v>7.5943960000000005E-2</v>
      </c>
      <c r="T7" s="29">
        <v>1.7899999999999999E-2</v>
      </c>
    </row>
    <row r="8" spans="1:31" ht="15.75" thickBot="1" x14ac:dyDescent="0.3">
      <c r="A8" s="19" t="s">
        <v>59</v>
      </c>
      <c r="B8" s="20">
        <v>0.26083899999999999</v>
      </c>
      <c r="C8" s="20">
        <v>0.61173200000000005</v>
      </c>
      <c r="D8" s="20">
        <v>0.17627599999999999</v>
      </c>
      <c r="E8" s="20">
        <v>0.77182499999999998</v>
      </c>
      <c r="F8" s="20">
        <v>0.70416100000000004</v>
      </c>
      <c r="G8" s="20">
        <v>1</v>
      </c>
      <c r="H8" s="20">
        <v>0.67410300000000001</v>
      </c>
      <c r="I8" s="18"/>
      <c r="J8" s="18"/>
      <c r="K8" s="76" t="s">
        <v>5</v>
      </c>
      <c r="L8" s="77">
        <v>1.7475000000000001E-2</v>
      </c>
      <c r="M8" s="79">
        <f t="shared" si="0"/>
        <v>6.9900000000000004E-2</v>
      </c>
      <c r="N8" s="79">
        <v>8.0699999999999994E-2</v>
      </c>
      <c r="O8" s="79">
        <v>7.2810200000000005E-2</v>
      </c>
    </row>
    <row r="9" spans="1:31" ht="15.75" customHeight="1" thickBot="1" x14ac:dyDescent="0.3">
      <c r="A9" s="19" t="s">
        <v>60</v>
      </c>
      <c r="B9" s="20">
        <v>0.23371600000000001</v>
      </c>
      <c r="C9" s="20">
        <v>0.57779999999999998</v>
      </c>
      <c r="D9" s="20">
        <v>0.11827</v>
      </c>
      <c r="E9" s="20">
        <v>0.64990300000000001</v>
      </c>
      <c r="F9" s="20">
        <v>0.69529799999999997</v>
      </c>
      <c r="G9" s="20">
        <v>0.67410300000000001</v>
      </c>
      <c r="H9" s="20">
        <v>1</v>
      </c>
      <c r="I9" s="18"/>
      <c r="J9" s="18"/>
      <c r="K9" s="74" t="s">
        <v>6</v>
      </c>
      <c r="L9" s="78">
        <v>1.6920000000000001E-2</v>
      </c>
      <c r="M9" s="79">
        <f t="shared" si="0"/>
        <v>6.7680000000000004E-2</v>
      </c>
      <c r="N9" s="79">
        <v>9.0300000000000005E-2</v>
      </c>
      <c r="O9" s="79">
        <v>7.3848559999999994E-2</v>
      </c>
      <c r="P9" s="115"/>
      <c r="V9" s="175"/>
      <c r="W9" s="176"/>
      <c r="X9" s="164" t="s">
        <v>110</v>
      </c>
      <c r="Y9" s="165"/>
      <c r="Z9" s="165"/>
      <c r="AA9" s="165"/>
      <c r="AB9" s="165"/>
      <c r="AC9" s="165"/>
      <c r="AD9" s="165"/>
      <c r="AE9" s="165"/>
    </row>
    <row r="10" spans="1:31" ht="39" customHeight="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66" t="s">
        <v>109</v>
      </c>
      <c r="L10" s="166" t="s">
        <v>108</v>
      </c>
      <c r="M10" s="168" t="s">
        <v>104</v>
      </c>
      <c r="N10" s="169"/>
      <c r="O10" s="169"/>
      <c r="P10" s="169"/>
      <c r="Q10" s="169"/>
      <c r="R10" s="169"/>
      <c r="S10" s="170"/>
      <c r="V10" s="177"/>
      <c r="W10" s="178"/>
      <c r="X10" s="164" t="s">
        <v>72</v>
      </c>
      <c r="Y10" s="165"/>
      <c r="Z10" s="171"/>
      <c r="AA10" s="149" t="s">
        <v>97</v>
      </c>
      <c r="AB10" s="164" t="s">
        <v>88</v>
      </c>
      <c r="AC10" s="165"/>
      <c r="AD10" s="171"/>
      <c r="AE10" s="141" t="s">
        <v>103</v>
      </c>
    </row>
    <row r="11" spans="1:31" ht="51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67"/>
      <c r="L11" s="167"/>
      <c r="M11" s="123" t="s">
        <v>54</v>
      </c>
      <c r="N11" s="83" t="s">
        <v>55</v>
      </c>
      <c r="O11" s="83" t="s">
        <v>90</v>
      </c>
      <c r="P11" s="83" t="s">
        <v>57</v>
      </c>
      <c r="Q11" s="83" t="s">
        <v>61</v>
      </c>
      <c r="R11" s="83" t="s">
        <v>59</v>
      </c>
      <c r="S11" s="124" t="s">
        <v>60</v>
      </c>
      <c r="V11" s="117" t="s">
        <v>109</v>
      </c>
      <c r="W11" s="117" t="s">
        <v>108</v>
      </c>
      <c r="X11" s="146" t="s">
        <v>87</v>
      </c>
      <c r="Y11" s="147" t="s">
        <v>65</v>
      </c>
      <c r="Z11" s="148" t="s">
        <v>106</v>
      </c>
      <c r="AA11" s="149" t="s">
        <v>87</v>
      </c>
      <c r="AB11" s="143" t="s">
        <v>87</v>
      </c>
      <c r="AC11" s="144" t="s">
        <v>65</v>
      </c>
      <c r="AD11" s="145" t="s">
        <v>106</v>
      </c>
      <c r="AE11" s="133" t="s">
        <v>87</v>
      </c>
    </row>
    <row r="12" spans="1:31" x14ac:dyDescent="0.25">
      <c r="K12" s="172" t="s">
        <v>107</v>
      </c>
      <c r="L12" s="118" t="s">
        <v>98</v>
      </c>
      <c r="M12" s="108">
        <v>0.13911299999999999</v>
      </c>
      <c r="N12" s="86">
        <v>0.28931499999999999</v>
      </c>
      <c r="O12" s="86">
        <v>4.6371000000000002E-2</v>
      </c>
      <c r="P12" s="86">
        <v>0.23991899999999999</v>
      </c>
      <c r="Q12" s="86">
        <v>2.6210000000000001E-2</v>
      </c>
      <c r="R12" s="86">
        <v>0.212702</v>
      </c>
      <c r="S12" s="87">
        <v>4.6371000000000002E-2</v>
      </c>
      <c r="V12" s="172" t="s">
        <v>107</v>
      </c>
      <c r="W12" s="118" t="s">
        <v>98</v>
      </c>
      <c r="X12" s="122">
        <f t="array" ref="X12">SUMPRODUCT(M12:S12,TRANSPOSE($N$3:$N$9))</f>
        <v>8.0129016100000006E-2</v>
      </c>
      <c r="Y12" s="122">
        <f t="array" ref="Y12">SUMPRODUCT(M12:S12,TRANSPOSE($M$3:$M$9))</f>
        <v>5.8057302844E-2</v>
      </c>
      <c r="Z12" s="128">
        <f t="array" ref="Z12">SUMPRODUCT(M12:S12,TRANSPOSE($O$3:$O$9))</f>
        <v>6.4888208609239995E-2</v>
      </c>
      <c r="AA12" s="134">
        <f t="array" ref="AA12">SQRT(MMULT(M12:S12,MMULT($W$24:$AC$30,TRANSPOSE(M12:S12))))</f>
        <v>0.12243464059278464</v>
      </c>
      <c r="AB12" s="126">
        <f t="shared" ref="AB12:AD13" si="1">(X12-$T$7)/$AA12</f>
        <v>0.50826315002608269</v>
      </c>
      <c r="AC12" s="90">
        <f t="shared" si="1"/>
        <v>0.32798971475370642</v>
      </c>
      <c r="AD12" s="91">
        <f t="shared" si="1"/>
        <v>0.383781978545777</v>
      </c>
      <c r="AE12" s="137">
        <f>SUMPRODUCT(M12:S12,$B$17:$H$17)/AA12</f>
        <v>1.2239083311016061</v>
      </c>
    </row>
    <row r="13" spans="1:31" ht="15.75" customHeight="1" x14ac:dyDescent="0.25">
      <c r="A13" s="23"/>
      <c r="B13" s="24" t="s">
        <v>54</v>
      </c>
      <c r="C13" s="24" t="s">
        <v>55</v>
      </c>
      <c r="D13" s="24" t="s">
        <v>90</v>
      </c>
      <c r="E13" s="24" t="s">
        <v>57</v>
      </c>
      <c r="F13" s="24" t="s">
        <v>61</v>
      </c>
      <c r="G13" s="24" t="s">
        <v>59</v>
      </c>
      <c r="H13" s="24" t="s">
        <v>60</v>
      </c>
      <c r="I13" s="18" t="s">
        <v>94</v>
      </c>
      <c r="K13" s="173"/>
      <c r="L13" s="119" t="s">
        <v>105</v>
      </c>
      <c r="M13" s="109">
        <v>7.8157195783130004E-2</v>
      </c>
      <c r="N13" s="92">
        <v>0.3</v>
      </c>
      <c r="O13" s="92">
        <v>6.27616294554058E-18</v>
      </c>
      <c r="P13" s="92">
        <v>0.16187336147479001</v>
      </c>
      <c r="Q13" s="92">
        <v>0.16305112609993699</v>
      </c>
      <c r="R13" s="92">
        <v>0.181157609906308</v>
      </c>
      <c r="S13" s="93">
        <v>0.115760706735832</v>
      </c>
      <c r="V13" s="173"/>
      <c r="W13" s="119" t="s">
        <v>105</v>
      </c>
      <c r="X13" s="122">
        <f t="array" ref="X13">SUMPRODUCT(M13:S13,TRANSPOSE($N$3:$N$9))</f>
        <v>8.5005849644238324E-2</v>
      </c>
      <c r="Y13" s="122">
        <f t="array" ref="Y13">SUMPRODUCT(M13:S13,TRANSPOSE($M$3:$M$9))</f>
        <v>6.2822047406414852E-2</v>
      </c>
      <c r="Z13" s="152">
        <f t="array" ref="Z13">SUMPRODUCT(M13:S13,TRANSPOSE($O$3:$O$9))</f>
        <v>6.9571989296095038E-2</v>
      </c>
      <c r="AA13" s="135">
        <f t="array" ref="AA13">SQRT(MMULT(M13:S13,MMULT($W$24:$AC$30,TRANSPOSE(M13:S13))))</f>
        <v>0.14250692360281775</v>
      </c>
      <c r="AB13" s="151">
        <f t="shared" si="1"/>
        <v>0.47089536387207126</v>
      </c>
      <c r="AC13" s="95">
        <f t="shared" si="1"/>
        <v>0.31522712209841447</v>
      </c>
      <c r="AD13" s="154">
        <f t="shared" si="1"/>
        <v>0.36259283401633507</v>
      </c>
      <c r="AE13" s="138">
        <f>SUMPRODUCT(M13:S13,$B$17:$H$17)/AA13</f>
        <v>1.1873434864680532</v>
      </c>
    </row>
    <row r="14" spans="1:31" ht="15.75" thickBot="1" x14ac:dyDescent="0.3">
      <c r="A14" s="25" t="s">
        <v>50</v>
      </c>
      <c r="B14" s="26"/>
      <c r="C14" s="26"/>
      <c r="D14" s="26">
        <v>2.75E-2</v>
      </c>
      <c r="E14" s="26">
        <v>7.2099999999999997E-2</v>
      </c>
      <c r="F14" s="26">
        <v>8.0600000000000005E-2</v>
      </c>
      <c r="G14" s="26">
        <v>7.0699999999999999E-2</v>
      </c>
      <c r="H14" s="26">
        <v>8.0299999999999996E-2</v>
      </c>
      <c r="I14" s="18"/>
      <c r="K14" s="174"/>
      <c r="L14" s="120" t="s">
        <v>99</v>
      </c>
      <c r="M14" s="110">
        <f>M13-M12</f>
        <v>-6.0955804216869983E-2</v>
      </c>
      <c r="N14" s="100">
        <f t="shared" ref="N14:S14" si="2">N13-N12</f>
        <v>1.0685E-2</v>
      </c>
      <c r="O14" s="100">
        <f t="shared" si="2"/>
        <v>-4.6370999999999996E-2</v>
      </c>
      <c r="P14" s="100">
        <f t="shared" si="2"/>
        <v>-7.8045638525209987E-2</v>
      </c>
      <c r="Q14" s="100">
        <f t="shared" si="2"/>
        <v>0.13684112609993698</v>
      </c>
      <c r="R14" s="100">
        <f t="shared" si="2"/>
        <v>-3.1544390093692004E-2</v>
      </c>
      <c r="S14" s="101">
        <f t="shared" si="2"/>
        <v>6.9389706735832002E-2</v>
      </c>
      <c r="V14" s="174"/>
      <c r="W14" s="120" t="s">
        <v>99</v>
      </c>
      <c r="X14" s="122">
        <f>X13-X12</f>
        <v>4.8768335442383182E-3</v>
      </c>
      <c r="Y14" s="122">
        <f>Y13-Y12</f>
        <v>4.7647445624148521E-3</v>
      </c>
      <c r="Z14" s="129">
        <f>Z13-Z12</f>
        <v>4.6837806868550436E-3</v>
      </c>
      <c r="AA14" s="136">
        <f t="array" ref="AA14">SQRT(MMULT(M14:S14,MMULT($W$24:$AC$30,TRANSPOSE(M14:S14))))</f>
        <v>2.8807282792027582E-2</v>
      </c>
      <c r="AB14" s="127"/>
      <c r="AC14" s="111"/>
      <c r="AD14" s="142"/>
      <c r="AE14" s="139">
        <f>AE13/AE12-1</f>
        <v>-2.9875476540503598E-2</v>
      </c>
    </row>
    <row r="15" spans="1:31" x14ac:dyDescent="0.25">
      <c r="A15" s="25" t="s">
        <v>92</v>
      </c>
      <c r="B15" s="26"/>
      <c r="C15" s="26"/>
      <c r="D15" s="26">
        <v>5.0000000000000001E-3</v>
      </c>
      <c r="E15" s="26">
        <v>0.01</v>
      </c>
      <c r="F15" s="26">
        <v>0.01</v>
      </c>
      <c r="G15" s="26">
        <v>0.01</v>
      </c>
      <c r="H15" s="26">
        <v>0.01</v>
      </c>
      <c r="I15" s="18"/>
      <c r="K15" s="172" t="s">
        <v>87</v>
      </c>
      <c r="L15" s="119" t="s">
        <v>98</v>
      </c>
      <c r="M15" s="125">
        <f t="shared" ref="M15:S15" si="3">M12</f>
        <v>0.13911299999999999</v>
      </c>
      <c r="N15" s="97">
        <f t="shared" si="3"/>
        <v>0.28931499999999999</v>
      </c>
      <c r="O15" s="97">
        <f t="shared" si="3"/>
        <v>4.6371000000000002E-2</v>
      </c>
      <c r="P15" s="97">
        <f t="shared" si="3"/>
        <v>0.23991899999999999</v>
      </c>
      <c r="Q15" s="97">
        <f t="shared" si="3"/>
        <v>2.6210000000000001E-2</v>
      </c>
      <c r="R15" s="97">
        <f t="shared" si="3"/>
        <v>0.212702</v>
      </c>
      <c r="S15" s="98">
        <f t="shared" si="3"/>
        <v>4.6371000000000002E-2</v>
      </c>
      <c r="V15" s="172" t="s">
        <v>87</v>
      </c>
      <c r="W15" s="119" t="s">
        <v>98</v>
      </c>
      <c r="X15" s="150">
        <f t="array" ref="X15">SUMPRODUCT(M15:S15,TRANSPOSE($N$3:$N$9))</f>
        <v>8.0129016100000006E-2</v>
      </c>
      <c r="Y15" s="121">
        <f t="array" ref="Y15">SUMPRODUCT(M15:S15,TRANSPOSE($M$3:$M$9))</f>
        <v>5.8057302844E-2</v>
      </c>
      <c r="Z15" s="132">
        <f t="array" ref="Z15">SUMPRODUCT(M15:S15,TRANSPOSE($O$3:$O$9))</f>
        <v>6.4888208609239995E-2</v>
      </c>
      <c r="AA15" s="135">
        <f t="array" ref="AA15">SQRT(MMULT(M15:S15,MMULT($W$24:$AC$30,TRANSPOSE(M15:S15))))</f>
        <v>0.12243464059278464</v>
      </c>
      <c r="AB15" s="151">
        <f t="shared" ref="AB15:AD16" si="4">(X15-$T$7)/$AA15</f>
        <v>0.50826315002608269</v>
      </c>
      <c r="AC15" s="95">
        <f t="shared" si="4"/>
        <v>0.32798971475370642</v>
      </c>
      <c r="AD15" s="96">
        <f t="shared" si="4"/>
        <v>0.383781978545777</v>
      </c>
      <c r="AE15" s="138">
        <f>SUMPRODUCT(M15:S15,$B$17:$H$17)/AA15</f>
        <v>1.2239083311016061</v>
      </c>
    </row>
    <row r="16" spans="1:31" x14ac:dyDescent="0.25">
      <c r="A16" s="25" t="s">
        <v>93</v>
      </c>
      <c r="B16" s="26">
        <v>7.0000000000000007E-2</v>
      </c>
      <c r="C16" s="26">
        <v>8.7999999999999995E-2</v>
      </c>
      <c r="D16" s="26">
        <f>D14+D15</f>
        <v>3.2500000000000001E-2</v>
      </c>
      <c r="E16" s="26">
        <f>E14+E15</f>
        <v>8.2099999999999992E-2</v>
      </c>
      <c r="F16" s="26">
        <f>F14+F15</f>
        <v>9.06E-2</v>
      </c>
      <c r="G16" s="26">
        <f>G14+G15</f>
        <v>8.0699999999999994E-2</v>
      </c>
      <c r="H16" s="26">
        <f>H14+H15</f>
        <v>9.0299999999999991E-2</v>
      </c>
      <c r="I16" s="18"/>
      <c r="K16" s="173"/>
      <c r="L16" s="119" t="s">
        <v>105</v>
      </c>
      <c r="M16" s="109">
        <v>0.3</v>
      </c>
      <c r="N16" s="92">
        <v>0.1</v>
      </c>
      <c r="O16" s="92">
        <v>0</v>
      </c>
      <c r="P16" s="92">
        <v>0.3</v>
      </c>
      <c r="Q16" s="92">
        <v>0</v>
      </c>
      <c r="R16" s="92">
        <v>0.3</v>
      </c>
      <c r="S16" s="93">
        <v>0</v>
      </c>
      <c r="V16" s="173"/>
      <c r="W16" s="119" t="s">
        <v>105</v>
      </c>
      <c r="X16" s="153">
        <f t="array" ref="X16">SUMPRODUCT(M16:S16,TRANSPOSE($N$3:$N$9))</f>
        <v>7.8640000000000002E-2</v>
      </c>
      <c r="Y16" s="122">
        <f t="array" ref="Y16">SUMPRODUCT(M16:S16,TRANSPOSE($M$3:$M$9))</f>
        <v>5.5942000000000006E-2</v>
      </c>
      <c r="Z16" s="128">
        <f t="array" ref="Z16">SUMPRODUCT(M16:S16,TRANSPOSE($O$3:$O$9))</f>
        <v>6.3031435999999996E-2</v>
      </c>
      <c r="AA16" s="135">
        <f t="array" ref="AA16">SQRT(MMULT(M16:S16,MMULT($W$24:$AC$30,TRANSPOSE(M16:S16))))</f>
        <v>0.11820571052195405</v>
      </c>
      <c r="AB16" s="151">
        <f t="shared" si="4"/>
        <v>0.51384996318531428</v>
      </c>
      <c r="AC16" s="95">
        <f t="shared" si="4"/>
        <v>0.32182878333051906</v>
      </c>
      <c r="AD16" s="96">
        <f t="shared" si="4"/>
        <v>0.38180419372901486</v>
      </c>
      <c r="AE16" s="138">
        <f>SUMPRODUCT(M16:S16,$B$17:$H$17)/AA16</f>
        <v>1.2215573626891896</v>
      </c>
    </row>
    <row r="17" spans="1:31" ht="15.75" thickBot="1" x14ac:dyDescent="0.3">
      <c r="A17" s="25" t="s">
        <v>26</v>
      </c>
      <c r="B17" s="26">
        <v>9.9671990000000002E-2</v>
      </c>
      <c r="C17" s="26">
        <v>0.1412755</v>
      </c>
      <c r="D17" s="26">
        <v>6.2961210000000004E-2</v>
      </c>
      <c r="E17" s="26">
        <v>0.15254828000000001</v>
      </c>
      <c r="F17" s="26">
        <v>0.1970037</v>
      </c>
      <c r="G17" s="26">
        <v>0.18200474999999999</v>
      </c>
      <c r="H17" s="26">
        <v>0.25263503999999998</v>
      </c>
      <c r="I17" s="18"/>
      <c r="K17" s="174"/>
      <c r="L17" s="120" t="s">
        <v>99</v>
      </c>
      <c r="M17" s="110">
        <f>M16-M15</f>
        <v>0.160887</v>
      </c>
      <c r="N17" s="100">
        <f t="shared" ref="N17:S17" si="5">N16-N15</f>
        <v>-0.18931499999999998</v>
      </c>
      <c r="O17" s="100">
        <f t="shared" si="5"/>
        <v>-4.6371000000000002E-2</v>
      </c>
      <c r="P17" s="100">
        <f t="shared" si="5"/>
        <v>6.0080999999999996E-2</v>
      </c>
      <c r="Q17" s="100">
        <f t="shared" si="5"/>
        <v>-2.6210000000000001E-2</v>
      </c>
      <c r="R17" s="100">
        <f t="shared" si="5"/>
        <v>8.7297999999999987E-2</v>
      </c>
      <c r="S17" s="101">
        <f t="shared" si="5"/>
        <v>-4.6371000000000002E-2</v>
      </c>
      <c r="V17" s="174"/>
      <c r="W17" s="120" t="s">
        <v>99</v>
      </c>
      <c r="X17" s="131">
        <f>X16-X15</f>
        <v>-1.4890161000000041E-3</v>
      </c>
      <c r="Y17" s="131">
        <f>Y16-Y15</f>
        <v>-2.1153028439999944E-3</v>
      </c>
      <c r="Z17" s="130">
        <f>Z16-Z15</f>
        <v>-1.8567726092399983E-3</v>
      </c>
      <c r="AA17" s="136">
        <f t="array" ref="AA17">SQRT(MMULT(M17:S17,MMULT($W$24:$AC$30,TRANSPOSE(M17:S17))))</f>
        <v>2.6917772483702012E-2</v>
      </c>
      <c r="AB17" s="102"/>
      <c r="AC17" s="103"/>
      <c r="AD17" s="104"/>
      <c r="AE17" s="140">
        <f>AE16/AE15-1</f>
        <v>-1.9208696866215291E-3</v>
      </c>
    </row>
    <row r="18" spans="1:31" x14ac:dyDescent="0.25">
      <c r="A18" s="18"/>
      <c r="B18" s="69"/>
      <c r="C18" s="18"/>
      <c r="D18" s="73">
        <v>0.02</v>
      </c>
      <c r="E18" s="73">
        <v>0.03</v>
      </c>
      <c r="F18" s="73">
        <v>0.03</v>
      </c>
      <c r="G18" s="73">
        <v>0.03</v>
      </c>
      <c r="H18" s="73">
        <v>0.03</v>
      </c>
      <c r="I18" s="18"/>
    </row>
    <row r="19" spans="1:31" x14ac:dyDescent="0.25">
      <c r="A19" s="18"/>
      <c r="D19" s="18"/>
      <c r="E19" s="18"/>
      <c r="F19" s="18"/>
      <c r="G19" s="18"/>
      <c r="H19" s="18"/>
      <c r="I19" s="18"/>
    </row>
    <row r="20" spans="1:31" ht="31.5" x14ac:dyDescent="0.25">
      <c r="A20" s="31"/>
      <c r="B20" s="32" t="s">
        <v>27</v>
      </c>
      <c r="C20" s="32" t="s">
        <v>62</v>
      </c>
      <c r="D20" s="32" t="s">
        <v>63</v>
      </c>
      <c r="E20" s="18"/>
      <c r="F20" s="18"/>
      <c r="G20" s="18"/>
      <c r="H20" s="18"/>
    </row>
    <row r="21" spans="1:31" ht="15.75" x14ac:dyDescent="0.25">
      <c r="A21" s="27" t="s">
        <v>26</v>
      </c>
      <c r="B21" s="30"/>
      <c r="C21" s="30"/>
      <c r="D21" s="30"/>
      <c r="E21" s="18"/>
      <c r="F21" s="18"/>
      <c r="G21" s="18"/>
      <c r="H21" s="18"/>
    </row>
    <row r="22" spans="1:31" ht="15.75" thickBot="1" x14ac:dyDescent="0.3">
      <c r="A22" s="18"/>
      <c r="B22" s="18"/>
      <c r="C22" s="18"/>
      <c r="D22" s="18"/>
      <c r="E22" s="18"/>
      <c r="F22" s="18"/>
      <c r="G22" s="18"/>
      <c r="H22" s="18"/>
      <c r="N22" s="62" t="s">
        <v>100</v>
      </c>
      <c r="V22" s="62" t="s">
        <v>102</v>
      </c>
    </row>
    <row r="23" spans="1:31" ht="50.25" thickBot="1" x14ac:dyDescent="0.35">
      <c r="A23" s="64"/>
      <c r="B23" s="65" t="s">
        <v>62</v>
      </c>
      <c r="C23" s="65" t="s">
        <v>63</v>
      </c>
      <c r="D23" s="65" t="s">
        <v>85</v>
      </c>
      <c r="E23" s="65" t="s">
        <v>27</v>
      </c>
      <c r="F23" s="65" t="s">
        <v>85</v>
      </c>
      <c r="G23" s="65" t="s">
        <v>27</v>
      </c>
      <c r="K23" s="70"/>
      <c r="N23" s="82" t="s">
        <v>7</v>
      </c>
      <c r="O23" s="82" t="s">
        <v>8</v>
      </c>
      <c r="P23" s="82" t="s">
        <v>89</v>
      </c>
      <c r="Q23" s="82" t="s">
        <v>10</v>
      </c>
      <c r="R23" s="82" t="s">
        <v>11</v>
      </c>
      <c r="S23" s="82" t="s">
        <v>5</v>
      </c>
      <c r="T23" s="82" t="s">
        <v>6</v>
      </c>
      <c r="W23" s="82" t="s">
        <v>7</v>
      </c>
      <c r="X23" s="82" t="s">
        <v>8</v>
      </c>
      <c r="Y23" s="82" t="s">
        <v>89</v>
      </c>
      <c r="Z23" s="82" t="s">
        <v>10</v>
      </c>
      <c r="AA23" s="82" t="s">
        <v>11</v>
      </c>
      <c r="AB23" s="82" t="s">
        <v>5</v>
      </c>
      <c r="AC23" s="82" t="s">
        <v>6</v>
      </c>
    </row>
    <row r="24" spans="1:31" ht="17.25" thickBot="1" x14ac:dyDescent="0.35">
      <c r="A24" s="66" t="s">
        <v>86</v>
      </c>
      <c r="B24" s="67" t="s">
        <v>87</v>
      </c>
      <c r="C24" s="67" t="s">
        <v>87</v>
      </c>
      <c r="D24" s="67" t="s">
        <v>87</v>
      </c>
      <c r="E24" s="67" t="s">
        <v>87</v>
      </c>
      <c r="F24" s="67" t="s">
        <v>71</v>
      </c>
      <c r="G24" s="67" t="s">
        <v>71</v>
      </c>
      <c r="K24" s="70"/>
      <c r="M24" s="74" t="s">
        <v>7</v>
      </c>
      <c r="N24" s="75">
        <v>1.0266000000000001E-2</v>
      </c>
      <c r="O24" s="75">
        <v>4.3179999999999998E-3</v>
      </c>
      <c r="P24" s="75">
        <v>9.8999999999999994E-5</v>
      </c>
      <c r="Q24" s="75">
        <v>4.8370000000000002E-3</v>
      </c>
      <c r="R24" s="75">
        <v>6.352E-3</v>
      </c>
      <c r="S24" s="75">
        <v>4.8900000000000002E-3</v>
      </c>
      <c r="T24" s="75">
        <v>6.0809999999999996E-3</v>
      </c>
      <c r="V24" s="74" t="s">
        <v>7</v>
      </c>
      <c r="W24" s="75">
        <v>9.9349999999999994E-3</v>
      </c>
      <c r="X24" s="75">
        <v>4.1780000000000003E-3</v>
      </c>
      <c r="Y24" s="75">
        <v>9.5000000000000005E-5</v>
      </c>
      <c r="Z24" s="75">
        <v>4.6810000000000003E-3</v>
      </c>
      <c r="AA24" s="75">
        <v>6.1469999999999997E-3</v>
      </c>
      <c r="AB24" s="75">
        <v>4.7320000000000001E-3</v>
      </c>
      <c r="AC24" s="75">
        <v>5.8849999999999996E-3</v>
      </c>
    </row>
    <row r="25" spans="1:31" ht="17.25" thickBot="1" x14ac:dyDescent="0.35">
      <c r="A25" s="66" t="s">
        <v>72</v>
      </c>
      <c r="B25" s="68"/>
      <c r="C25" s="68"/>
      <c r="D25" s="68"/>
      <c r="E25" s="68"/>
      <c r="F25" s="68"/>
      <c r="G25" s="68"/>
      <c r="K25" s="70"/>
      <c r="M25" s="76" t="s">
        <v>8</v>
      </c>
      <c r="N25" s="77">
        <v>4.3179999999999998E-3</v>
      </c>
      <c r="O25" s="77">
        <v>2.0624E-2</v>
      </c>
      <c r="P25" s="77">
        <v>1.0900000000000001E-4</v>
      </c>
      <c r="Q25" s="77">
        <v>1.5415999999999999E-2</v>
      </c>
      <c r="R25" s="77">
        <v>1.9522000000000001E-2</v>
      </c>
      <c r="S25" s="77">
        <v>1.6254000000000001E-2</v>
      </c>
      <c r="T25" s="77">
        <v>2.1309999999999999E-2</v>
      </c>
      <c r="V25" s="76" t="s">
        <v>8</v>
      </c>
      <c r="W25" s="77">
        <v>4.1780000000000003E-3</v>
      </c>
      <c r="X25" s="77">
        <v>1.9959000000000001E-2</v>
      </c>
      <c r="Y25" s="77">
        <v>1.05E-4</v>
      </c>
      <c r="Z25" s="77">
        <v>1.4919E-2</v>
      </c>
      <c r="AA25" s="77">
        <v>1.8893E-2</v>
      </c>
      <c r="AB25" s="77">
        <v>1.5729E-2</v>
      </c>
      <c r="AC25" s="77">
        <v>2.0622000000000001E-2</v>
      </c>
    </row>
    <row r="26" spans="1:31" ht="17.25" thickBot="1" x14ac:dyDescent="0.35">
      <c r="A26" s="66" t="s">
        <v>26</v>
      </c>
      <c r="B26" s="68"/>
      <c r="C26" s="68"/>
      <c r="D26" s="68"/>
      <c r="E26" s="68"/>
      <c r="F26" s="68"/>
      <c r="G26" s="68"/>
      <c r="K26" s="70"/>
      <c r="M26" s="74" t="s">
        <v>89</v>
      </c>
      <c r="N26" s="75">
        <v>9.8999999999999994E-5</v>
      </c>
      <c r="O26" s="75">
        <v>1.0900000000000001E-4</v>
      </c>
      <c r="P26" s="75">
        <v>4.4999999999999997E-3</v>
      </c>
      <c r="Q26" s="75">
        <v>1.4270000000000001E-3</v>
      </c>
      <c r="R26" s="75">
        <v>1.0219999999999999E-3</v>
      </c>
      <c r="S26" s="75">
        <v>2.0869999999999999E-3</v>
      </c>
      <c r="T26" s="75">
        <v>1.944E-3</v>
      </c>
      <c r="V26" s="74" t="s">
        <v>89</v>
      </c>
      <c r="W26" s="75">
        <v>9.5000000000000005E-5</v>
      </c>
      <c r="X26" s="75">
        <v>1.05E-4</v>
      </c>
      <c r="Y26" s="75">
        <v>4.3639999999999998E-3</v>
      </c>
      <c r="Z26" s="75">
        <v>1.3810000000000001E-3</v>
      </c>
      <c r="AA26" s="75">
        <v>9.8900000000000008E-4</v>
      </c>
      <c r="AB26" s="75">
        <v>2.0200000000000001E-3</v>
      </c>
      <c r="AC26" s="75">
        <v>1.8810000000000001E-3</v>
      </c>
    </row>
    <row r="27" spans="1:31" ht="17.25" thickBot="1" x14ac:dyDescent="0.35">
      <c r="A27" s="66" t="s">
        <v>88</v>
      </c>
      <c r="B27" s="67"/>
      <c r="C27" s="67"/>
      <c r="D27" s="67"/>
      <c r="E27" s="67"/>
      <c r="F27" s="67"/>
      <c r="G27" s="67"/>
      <c r="K27" s="70"/>
      <c r="M27" s="76" t="s">
        <v>10</v>
      </c>
      <c r="N27" s="77">
        <v>4.8370000000000002E-3</v>
      </c>
      <c r="O27" s="77">
        <v>1.5415999999999999E-2</v>
      </c>
      <c r="P27" s="77">
        <v>1.4270000000000001E-3</v>
      </c>
      <c r="Q27" s="77">
        <v>2.4955999999999999E-2</v>
      </c>
      <c r="R27" s="77">
        <v>2.6113000000000001E-2</v>
      </c>
      <c r="S27" s="77">
        <v>2.2144E-2</v>
      </c>
      <c r="T27" s="77">
        <v>2.5881999999999999E-2</v>
      </c>
      <c r="V27" s="76" t="s">
        <v>10</v>
      </c>
      <c r="W27" s="77">
        <v>4.6810000000000003E-3</v>
      </c>
      <c r="X27" s="77">
        <v>1.4919E-2</v>
      </c>
      <c r="Y27" s="77">
        <v>1.3810000000000001E-3</v>
      </c>
      <c r="Z27" s="77">
        <v>2.4171000000000002E-2</v>
      </c>
      <c r="AA27" s="77">
        <v>2.5270000000000001E-2</v>
      </c>
      <c r="AB27" s="77">
        <v>2.1429E-2</v>
      </c>
      <c r="AC27" s="77">
        <v>2.5047E-2</v>
      </c>
    </row>
    <row r="28" spans="1:31" ht="24" x14ac:dyDescent="0.25">
      <c r="K28" s="70"/>
      <c r="M28" s="74" t="s">
        <v>11</v>
      </c>
      <c r="N28" s="75">
        <v>6.352E-3</v>
      </c>
      <c r="O28" s="75">
        <v>1.9522000000000001E-2</v>
      </c>
      <c r="P28" s="75">
        <v>1.0219999999999999E-3</v>
      </c>
      <c r="Q28" s="75">
        <v>2.6113000000000001E-2</v>
      </c>
      <c r="R28" s="75">
        <v>4.1014000000000002E-2</v>
      </c>
      <c r="S28" s="75">
        <v>2.6089999999999999E-2</v>
      </c>
      <c r="T28" s="75">
        <v>3.5758999999999999E-2</v>
      </c>
      <c r="V28" s="74" t="s">
        <v>11</v>
      </c>
      <c r="W28" s="75">
        <v>6.1469999999999997E-3</v>
      </c>
      <c r="X28" s="75">
        <v>1.8893E-2</v>
      </c>
      <c r="Y28" s="75">
        <v>9.8900000000000008E-4</v>
      </c>
      <c r="Z28" s="75">
        <v>2.5270000000000001E-2</v>
      </c>
      <c r="AA28" s="75">
        <v>3.9710000000000002E-2</v>
      </c>
      <c r="AB28" s="75">
        <v>2.5248E-2</v>
      </c>
      <c r="AC28" s="75">
        <v>3.4604999999999997E-2</v>
      </c>
    </row>
    <row r="29" spans="1:31" x14ac:dyDescent="0.25">
      <c r="K29" s="70"/>
      <c r="M29" s="76" t="s">
        <v>5</v>
      </c>
      <c r="N29" s="77">
        <v>4.8900000000000002E-3</v>
      </c>
      <c r="O29" s="77">
        <v>1.6254000000000001E-2</v>
      </c>
      <c r="P29" s="77">
        <v>2.0869999999999999E-3</v>
      </c>
      <c r="Q29" s="77">
        <v>2.2144E-2</v>
      </c>
      <c r="R29" s="77">
        <v>2.6089999999999999E-2</v>
      </c>
      <c r="S29" s="77">
        <v>3.5138999999999997E-2</v>
      </c>
      <c r="T29" s="77">
        <v>3.2029000000000002E-2</v>
      </c>
      <c r="V29" s="76" t="s">
        <v>5</v>
      </c>
      <c r="W29" s="77">
        <v>4.7320000000000001E-3</v>
      </c>
      <c r="X29" s="77">
        <v>1.5729E-2</v>
      </c>
      <c r="Y29" s="77">
        <v>2.0200000000000001E-3</v>
      </c>
      <c r="Z29" s="77">
        <v>2.1429E-2</v>
      </c>
      <c r="AA29" s="77">
        <v>2.5248E-2</v>
      </c>
      <c r="AB29" s="77">
        <v>3.4026000000000001E-2</v>
      </c>
      <c r="AC29" s="77">
        <v>3.0995999999999999E-2</v>
      </c>
    </row>
    <row r="30" spans="1:31" x14ac:dyDescent="0.25">
      <c r="K30" s="70"/>
      <c r="M30" s="74" t="s">
        <v>6</v>
      </c>
      <c r="N30" s="75">
        <v>6.0809999999999996E-3</v>
      </c>
      <c r="O30" s="75">
        <v>2.1309999999999999E-2</v>
      </c>
      <c r="P30" s="75">
        <v>1.944E-3</v>
      </c>
      <c r="Q30" s="75">
        <v>2.5881999999999999E-2</v>
      </c>
      <c r="R30" s="75">
        <v>3.5758999999999999E-2</v>
      </c>
      <c r="S30" s="75">
        <v>3.2029000000000002E-2</v>
      </c>
      <c r="T30" s="75">
        <v>6.6862000000000005E-2</v>
      </c>
      <c r="V30" s="74" t="s">
        <v>6</v>
      </c>
      <c r="W30" s="75">
        <v>5.8849999999999996E-3</v>
      </c>
      <c r="X30" s="75">
        <v>2.0622000000000001E-2</v>
      </c>
      <c r="Y30" s="75">
        <v>1.8810000000000001E-3</v>
      </c>
      <c r="Z30" s="75">
        <v>2.5047E-2</v>
      </c>
      <c r="AA30" s="75">
        <v>3.4604999999999997E-2</v>
      </c>
      <c r="AB30" s="75">
        <v>3.0995999999999999E-2</v>
      </c>
      <c r="AC30" s="75">
        <v>6.4724000000000004E-2</v>
      </c>
    </row>
    <row r="31" spans="1:31" x14ac:dyDescent="0.25">
      <c r="K31" s="70"/>
    </row>
    <row r="32" spans="1:31" x14ac:dyDescent="0.25">
      <c r="K32" s="70"/>
    </row>
    <row r="33" spans="11:11" x14ac:dyDescent="0.25">
      <c r="K33" s="70"/>
    </row>
    <row r="34" spans="11:11" x14ac:dyDescent="0.25">
      <c r="K34" s="70"/>
    </row>
    <row r="35" spans="11:11" x14ac:dyDescent="0.25">
      <c r="K35" s="70"/>
    </row>
    <row r="36" spans="11:11" x14ac:dyDescent="0.25">
      <c r="K36" s="70"/>
    </row>
    <row r="37" spans="11:11" x14ac:dyDescent="0.25">
      <c r="K37" s="70"/>
    </row>
    <row r="38" spans="11:11" x14ac:dyDescent="0.25">
      <c r="K38" s="70"/>
    </row>
    <row r="39" spans="11:11" x14ac:dyDescent="0.25">
      <c r="K39" s="70"/>
    </row>
    <row r="40" spans="11:11" x14ac:dyDescent="0.25">
      <c r="K40" s="70"/>
    </row>
    <row r="41" spans="11:11" x14ac:dyDescent="0.25">
      <c r="K41" s="70"/>
    </row>
    <row r="42" spans="11:11" x14ac:dyDescent="0.25">
      <c r="K42" s="70"/>
    </row>
    <row r="43" spans="11:11" x14ac:dyDescent="0.25">
      <c r="K43" s="70"/>
    </row>
    <row r="44" spans="11:11" x14ac:dyDescent="0.25">
      <c r="K44" s="70"/>
    </row>
    <row r="45" spans="11:11" x14ac:dyDescent="0.25">
      <c r="K45" s="70"/>
    </row>
    <row r="46" spans="11:11" x14ac:dyDescent="0.25">
      <c r="K46" s="70"/>
    </row>
    <row r="47" spans="11:11" x14ac:dyDescent="0.25">
      <c r="K47" s="70"/>
    </row>
    <row r="48" spans="11:11" x14ac:dyDescent="0.25">
      <c r="K48" s="70"/>
    </row>
    <row r="49" spans="11:11" x14ac:dyDescent="0.25">
      <c r="K49" s="70"/>
    </row>
    <row r="50" spans="11:11" x14ac:dyDescent="0.25">
      <c r="K50" s="70"/>
    </row>
    <row r="51" spans="11:11" x14ac:dyDescent="0.25">
      <c r="K51" s="70"/>
    </row>
    <row r="52" spans="11:11" x14ac:dyDescent="0.25">
      <c r="K52" s="70"/>
    </row>
    <row r="53" spans="11:11" x14ac:dyDescent="0.25">
      <c r="K53" s="70"/>
    </row>
    <row r="54" spans="11:11" x14ac:dyDescent="0.25">
      <c r="K54" s="70"/>
    </row>
    <row r="55" spans="11:11" x14ac:dyDescent="0.25">
      <c r="K55" s="70"/>
    </row>
    <row r="56" spans="11:11" x14ac:dyDescent="0.25">
      <c r="K56" s="70"/>
    </row>
    <row r="57" spans="11:11" x14ac:dyDescent="0.25">
      <c r="K57" s="70"/>
    </row>
    <row r="58" spans="11:11" x14ac:dyDescent="0.25">
      <c r="K58" s="70"/>
    </row>
    <row r="59" spans="11:11" x14ac:dyDescent="0.25">
      <c r="K59" s="70"/>
    </row>
    <row r="60" spans="11:11" x14ac:dyDescent="0.25">
      <c r="K60" s="70"/>
    </row>
    <row r="61" spans="11:11" x14ac:dyDescent="0.25">
      <c r="K61" s="70"/>
    </row>
    <row r="62" spans="11:11" x14ac:dyDescent="0.25">
      <c r="K62" s="70"/>
    </row>
    <row r="63" spans="11:11" x14ac:dyDescent="0.25">
      <c r="K63" s="70"/>
    </row>
    <row r="64" spans="11:11" x14ac:dyDescent="0.25">
      <c r="K64" s="70"/>
    </row>
    <row r="65" spans="11:11" x14ac:dyDescent="0.25">
      <c r="K65" s="70"/>
    </row>
    <row r="66" spans="11:11" x14ac:dyDescent="0.25">
      <c r="K66" s="70"/>
    </row>
    <row r="67" spans="11:11" x14ac:dyDescent="0.25">
      <c r="K67" s="70"/>
    </row>
    <row r="68" spans="11:11" x14ac:dyDescent="0.25">
      <c r="K68" s="70"/>
    </row>
    <row r="69" spans="11:11" x14ac:dyDescent="0.25">
      <c r="K69" s="70"/>
    </row>
    <row r="70" spans="11:11" x14ac:dyDescent="0.25">
      <c r="K70" s="70"/>
    </row>
    <row r="71" spans="11:11" x14ac:dyDescent="0.25">
      <c r="K71" s="70"/>
    </row>
    <row r="72" spans="11:11" x14ac:dyDescent="0.25">
      <c r="K72" s="70"/>
    </row>
    <row r="73" spans="11:11" x14ac:dyDescent="0.25">
      <c r="K73" s="70"/>
    </row>
    <row r="74" spans="11:11" x14ac:dyDescent="0.25">
      <c r="K74" s="70"/>
    </row>
    <row r="75" spans="11:11" x14ac:dyDescent="0.25">
      <c r="K75" s="70"/>
    </row>
    <row r="76" spans="11:11" x14ac:dyDescent="0.25">
      <c r="K76" s="70"/>
    </row>
    <row r="77" spans="11:11" x14ac:dyDescent="0.25">
      <c r="K77" s="70"/>
    </row>
    <row r="78" spans="11:11" x14ac:dyDescent="0.25">
      <c r="K78" s="70"/>
    </row>
    <row r="79" spans="11:11" x14ac:dyDescent="0.25">
      <c r="K79" s="70"/>
    </row>
    <row r="80" spans="11:11" x14ac:dyDescent="0.25">
      <c r="K80" s="70"/>
    </row>
    <row r="81" spans="11:11" x14ac:dyDescent="0.25">
      <c r="K81" s="70"/>
    </row>
    <row r="82" spans="11:11" x14ac:dyDescent="0.25">
      <c r="K82" s="70"/>
    </row>
    <row r="83" spans="11:11" x14ac:dyDescent="0.25">
      <c r="K83" s="70"/>
    </row>
    <row r="84" spans="11:11" x14ac:dyDescent="0.25">
      <c r="K84" s="70"/>
    </row>
    <row r="85" spans="11:11" x14ac:dyDescent="0.25">
      <c r="K85" s="70"/>
    </row>
    <row r="86" spans="11:11" x14ac:dyDescent="0.25">
      <c r="K86" s="70"/>
    </row>
    <row r="87" spans="11:11" x14ac:dyDescent="0.25">
      <c r="K87" s="70"/>
    </row>
    <row r="88" spans="11:11" x14ac:dyDescent="0.25">
      <c r="K88" s="70"/>
    </row>
    <row r="89" spans="11:11" x14ac:dyDescent="0.25">
      <c r="K89" s="70"/>
    </row>
    <row r="90" spans="11:11" x14ac:dyDescent="0.25">
      <c r="K90" s="70"/>
    </row>
    <row r="91" spans="11:11" x14ac:dyDescent="0.25">
      <c r="K91" s="70"/>
    </row>
    <row r="92" spans="11:11" x14ac:dyDescent="0.25">
      <c r="K92" s="70"/>
    </row>
    <row r="93" spans="11:11" x14ac:dyDescent="0.25">
      <c r="K93" s="70"/>
    </row>
    <row r="94" spans="11:11" x14ac:dyDescent="0.25">
      <c r="K94" s="70"/>
    </row>
    <row r="95" spans="11:11" x14ac:dyDescent="0.25">
      <c r="K95" s="70"/>
    </row>
    <row r="96" spans="11:11" x14ac:dyDescent="0.25">
      <c r="K96" s="70"/>
    </row>
    <row r="97" spans="11:11" x14ac:dyDescent="0.25">
      <c r="K97" s="70"/>
    </row>
    <row r="98" spans="11:11" x14ac:dyDescent="0.25">
      <c r="K98" s="70"/>
    </row>
    <row r="99" spans="11:11" x14ac:dyDescent="0.25">
      <c r="K99" s="70"/>
    </row>
    <row r="100" spans="11:11" x14ac:dyDescent="0.25">
      <c r="K100" s="70"/>
    </row>
    <row r="101" spans="11:11" x14ac:dyDescent="0.25">
      <c r="K101" s="70"/>
    </row>
    <row r="102" spans="11:11" x14ac:dyDescent="0.25">
      <c r="K102" s="70"/>
    </row>
    <row r="103" spans="11:11" x14ac:dyDescent="0.25">
      <c r="K103" s="70"/>
    </row>
    <row r="104" spans="11:11" x14ac:dyDescent="0.25">
      <c r="K104" s="70"/>
    </row>
    <row r="105" spans="11:11" x14ac:dyDescent="0.25">
      <c r="K105" s="70"/>
    </row>
    <row r="106" spans="11:11" x14ac:dyDescent="0.25">
      <c r="K106" s="70"/>
    </row>
    <row r="107" spans="11:11" x14ac:dyDescent="0.25">
      <c r="K107" s="70"/>
    </row>
    <row r="108" spans="11:11" x14ac:dyDescent="0.25">
      <c r="K108" s="70"/>
    </row>
    <row r="109" spans="11:11" x14ac:dyDescent="0.25">
      <c r="K109" s="70"/>
    </row>
    <row r="110" spans="11:11" x14ac:dyDescent="0.25">
      <c r="K110" s="70"/>
    </row>
    <row r="111" spans="11:11" x14ac:dyDescent="0.25">
      <c r="K111" s="70"/>
    </row>
    <row r="112" spans="11:11" x14ac:dyDescent="0.25">
      <c r="K112" s="70"/>
    </row>
    <row r="113" spans="11:11" x14ac:dyDescent="0.25">
      <c r="K113" s="70"/>
    </row>
    <row r="114" spans="11:11" x14ac:dyDescent="0.25">
      <c r="K114" s="70"/>
    </row>
    <row r="115" spans="11:11" x14ac:dyDescent="0.25">
      <c r="K115" s="70"/>
    </row>
    <row r="116" spans="11:11" x14ac:dyDescent="0.25">
      <c r="K116" s="70"/>
    </row>
    <row r="117" spans="11:11" x14ac:dyDescent="0.25">
      <c r="K117" s="70"/>
    </row>
    <row r="118" spans="11:11" x14ac:dyDescent="0.25">
      <c r="K118" s="70"/>
    </row>
    <row r="119" spans="11:11" x14ac:dyDescent="0.25">
      <c r="K119" s="70"/>
    </row>
    <row r="120" spans="11:11" x14ac:dyDescent="0.25">
      <c r="K120" s="70"/>
    </row>
    <row r="121" spans="11:11" x14ac:dyDescent="0.25">
      <c r="K121" s="70"/>
    </row>
    <row r="122" spans="11:11" x14ac:dyDescent="0.25">
      <c r="K122" s="70"/>
    </row>
    <row r="123" spans="11:11" x14ac:dyDescent="0.25">
      <c r="K123" s="70"/>
    </row>
    <row r="124" spans="11:11" x14ac:dyDescent="0.25">
      <c r="K124" s="70"/>
    </row>
    <row r="125" spans="11:11" x14ac:dyDescent="0.25">
      <c r="K125" s="70"/>
    </row>
    <row r="126" spans="11:11" x14ac:dyDescent="0.25">
      <c r="K126" s="70"/>
    </row>
    <row r="127" spans="11:11" x14ac:dyDescent="0.25">
      <c r="K127" s="70"/>
    </row>
    <row r="128" spans="11:11" x14ac:dyDescent="0.25">
      <c r="K128" s="70"/>
    </row>
    <row r="129" spans="11:11" x14ac:dyDescent="0.25">
      <c r="K129" s="70"/>
    </row>
    <row r="130" spans="11:11" x14ac:dyDescent="0.25">
      <c r="K130" s="70"/>
    </row>
    <row r="131" spans="11:11" x14ac:dyDescent="0.25">
      <c r="K131" s="70"/>
    </row>
    <row r="132" spans="11:11" x14ac:dyDescent="0.25">
      <c r="K132" s="70"/>
    </row>
    <row r="133" spans="11:11" x14ac:dyDescent="0.25">
      <c r="K133" s="70"/>
    </row>
    <row r="134" spans="11:11" x14ac:dyDescent="0.25">
      <c r="K134" s="70"/>
    </row>
    <row r="135" spans="11:11" x14ac:dyDescent="0.25">
      <c r="K135" s="70"/>
    </row>
    <row r="136" spans="11:11" x14ac:dyDescent="0.25">
      <c r="K136" s="70"/>
    </row>
    <row r="137" spans="11:11" x14ac:dyDescent="0.25">
      <c r="K137" s="70"/>
    </row>
    <row r="138" spans="11:11" x14ac:dyDescent="0.25">
      <c r="K138" s="70"/>
    </row>
    <row r="139" spans="11:11" x14ac:dyDescent="0.25">
      <c r="K139" s="70"/>
    </row>
    <row r="140" spans="11:11" x14ac:dyDescent="0.25">
      <c r="K140" s="70"/>
    </row>
    <row r="141" spans="11:11" x14ac:dyDescent="0.25">
      <c r="K141" s="70"/>
    </row>
    <row r="142" spans="11:11" x14ac:dyDescent="0.25">
      <c r="K142" s="70"/>
    </row>
    <row r="143" spans="11:11" x14ac:dyDescent="0.25">
      <c r="K143" s="70"/>
    </row>
    <row r="144" spans="11:11" x14ac:dyDescent="0.25">
      <c r="K144" s="70"/>
    </row>
    <row r="145" spans="11:11" x14ac:dyDescent="0.25">
      <c r="K145" s="70"/>
    </row>
    <row r="146" spans="11:11" x14ac:dyDescent="0.25">
      <c r="K146" s="70"/>
    </row>
    <row r="147" spans="11:11" x14ac:dyDescent="0.25">
      <c r="K147" s="70"/>
    </row>
    <row r="148" spans="11:11" x14ac:dyDescent="0.25">
      <c r="K148" s="70"/>
    </row>
    <row r="149" spans="11:11" x14ac:dyDescent="0.25">
      <c r="K149" s="70"/>
    </row>
    <row r="150" spans="11:11" x14ac:dyDescent="0.25">
      <c r="K150" s="70"/>
    </row>
    <row r="151" spans="11:11" x14ac:dyDescent="0.25">
      <c r="K151" s="70"/>
    </row>
    <row r="152" spans="11:11" x14ac:dyDescent="0.25">
      <c r="K152" s="70"/>
    </row>
    <row r="153" spans="11:11" x14ac:dyDescent="0.25">
      <c r="K153" s="70"/>
    </row>
    <row r="154" spans="11:11" x14ac:dyDescent="0.25">
      <c r="K154" s="70"/>
    </row>
    <row r="155" spans="11:11" x14ac:dyDescent="0.25">
      <c r="K155" s="70"/>
    </row>
    <row r="156" spans="11:11" x14ac:dyDescent="0.25">
      <c r="K156" s="70"/>
    </row>
    <row r="157" spans="11:11" x14ac:dyDescent="0.25">
      <c r="K157" s="70"/>
    </row>
    <row r="158" spans="11:11" x14ac:dyDescent="0.25">
      <c r="K158" s="70"/>
    </row>
    <row r="159" spans="11:11" x14ac:dyDescent="0.25">
      <c r="K159" s="70"/>
    </row>
    <row r="160" spans="11:11" x14ac:dyDescent="0.25">
      <c r="K160" s="70"/>
    </row>
    <row r="161" spans="11:11" x14ac:dyDescent="0.25">
      <c r="K161" s="70"/>
    </row>
    <row r="162" spans="11:11" x14ac:dyDescent="0.25">
      <c r="K162" s="70"/>
    </row>
    <row r="163" spans="11:11" x14ac:dyDescent="0.25">
      <c r="K163" s="70"/>
    </row>
    <row r="164" spans="11:11" x14ac:dyDescent="0.25">
      <c r="K164" s="70"/>
    </row>
    <row r="165" spans="11:11" x14ac:dyDescent="0.25">
      <c r="K165" s="70"/>
    </row>
    <row r="166" spans="11:11" x14ac:dyDescent="0.25">
      <c r="K166" s="70"/>
    </row>
    <row r="167" spans="11:11" x14ac:dyDescent="0.25">
      <c r="K167" s="70"/>
    </row>
    <row r="168" spans="11:11" x14ac:dyDescent="0.25">
      <c r="K168" s="70"/>
    </row>
    <row r="169" spans="11:11" x14ac:dyDescent="0.25">
      <c r="K169" s="70"/>
    </row>
    <row r="170" spans="11:11" x14ac:dyDescent="0.25">
      <c r="K170" s="70"/>
    </row>
    <row r="171" spans="11:11" x14ac:dyDescent="0.25">
      <c r="K171" s="70"/>
    </row>
    <row r="172" spans="11:11" x14ac:dyDescent="0.25">
      <c r="K172" s="70"/>
    </row>
    <row r="173" spans="11:11" x14ac:dyDescent="0.25">
      <c r="K173" s="70"/>
    </row>
    <row r="174" spans="11:11" x14ac:dyDescent="0.25">
      <c r="K174" s="70"/>
    </row>
    <row r="175" spans="11:11" x14ac:dyDescent="0.25">
      <c r="K175" s="70"/>
    </row>
    <row r="176" spans="11:11" x14ac:dyDescent="0.25">
      <c r="K176" s="70"/>
    </row>
    <row r="177" spans="11:11" x14ac:dyDescent="0.25">
      <c r="K177" s="70"/>
    </row>
    <row r="178" spans="11:11" x14ac:dyDescent="0.25">
      <c r="K178" s="70"/>
    </row>
    <row r="179" spans="11:11" x14ac:dyDescent="0.25">
      <c r="K179" s="70"/>
    </row>
    <row r="180" spans="11:11" x14ac:dyDescent="0.25">
      <c r="K180" s="70"/>
    </row>
    <row r="181" spans="11:11" x14ac:dyDescent="0.25">
      <c r="K181" s="70"/>
    </row>
    <row r="182" spans="11:11" x14ac:dyDescent="0.25">
      <c r="K182" s="70"/>
    </row>
    <row r="183" spans="11:11" x14ac:dyDescent="0.25">
      <c r="K183" s="70"/>
    </row>
    <row r="184" spans="11:11" x14ac:dyDescent="0.25">
      <c r="K184" s="70"/>
    </row>
    <row r="185" spans="11:11" x14ac:dyDescent="0.25">
      <c r="K185" s="70"/>
    </row>
    <row r="186" spans="11:11" x14ac:dyDescent="0.25">
      <c r="K186" s="70"/>
    </row>
    <row r="187" spans="11:11" x14ac:dyDescent="0.25">
      <c r="K187" s="70"/>
    </row>
    <row r="188" spans="11:11" x14ac:dyDescent="0.25">
      <c r="K188" s="70"/>
    </row>
    <row r="189" spans="11:11" x14ac:dyDescent="0.25">
      <c r="K189" s="70"/>
    </row>
    <row r="190" spans="11:11" x14ac:dyDescent="0.25">
      <c r="K190" s="70"/>
    </row>
    <row r="191" spans="11:11" x14ac:dyDescent="0.25">
      <c r="K191" s="70"/>
    </row>
    <row r="192" spans="11:11" x14ac:dyDescent="0.25">
      <c r="K192" s="70"/>
    </row>
    <row r="193" spans="11:11" x14ac:dyDescent="0.25">
      <c r="K193" s="70"/>
    </row>
    <row r="194" spans="11:11" x14ac:dyDescent="0.25">
      <c r="K194" s="70"/>
    </row>
    <row r="195" spans="11:11" x14ac:dyDescent="0.25">
      <c r="K195" s="70"/>
    </row>
    <row r="196" spans="11:11" x14ac:dyDescent="0.25">
      <c r="K196" s="70"/>
    </row>
    <row r="197" spans="11:11" x14ac:dyDescent="0.25">
      <c r="K197" s="70"/>
    </row>
    <row r="198" spans="11:11" x14ac:dyDescent="0.25">
      <c r="K198" s="70"/>
    </row>
    <row r="199" spans="11:11" x14ac:dyDescent="0.25">
      <c r="K199" s="70"/>
    </row>
    <row r="200" spans="11:11" x14ac:dyDescent="0.25">
      <c r="K200" s="70"/>
    </row>
    <row r="201" spans="11:11" x14ac:dyDescent="0.25">
      <c r="K201" s="70"/>
    </row>
    <row r="202" spans="11:11" x14ac:dyDescent="0.25">
      <c r="K202" s="70"/>
    </row>
    <row r="203" spans="11:11" x14ac:dyDescent="0.25">
      <c r="K203" s="70"/>
    </row>
    <row r="204" spans="11:11" x14ac:dyDescent="0.25">
      <c r="K204" s="70"/>
    </row>
    <row r="205" spans="11:11" x14ac:dyDescent="0.25">
      <c r="K205" s="70"/>
    </row>
    <row r="206" spans="11:11" x14ac:dyDescent="0.25">
      <c r="K206" s="70"/>
    </row>
    <row r="207" spans="11:11" x14ac:dyDescent="0.25">
      <c r="K207" s="70"/>
    </row>
    <row r="208" spans="11:11" x14ac:dyDescent="0.25">
      <c r="K208" s="70"/>
    </row>
    <row r="209" spans="11:11" x14ac:dyDescent="0.25">
      <c r="K209" s="70"/>
    </row>
    <row r="210" spans="11:11" x14ac:dyDescent="0.25">
      <c r="K210" s="70"/>
    </row>
    <row r="211" spans="11:11" x14ac:dyDescent="0.25">
      <c r="K211" s="70"/>
    </row>
    <row r="212" spans="11:11" x14ac:dyDescent="0.25">
      <c r="K212" s="70"/>
    </row>
    <row r="213" spans="11:11" x14ac:dyDescent="0.25">
      <c r="K213" s="70"/>
    </row>
    <row r="214" spans="11:11" x14ac:dyDescent="0.25">
      <c r="K214" s="70"/>
    </row>
    <row r="215" spans="11:11" x14ac:dyDescent="0.25">
      <c r="K215" s="70"/>
    </row>
    <row r="216" spans="11:11" x14ac:dyDescent="0.25">
      <c r="K216" s="70"/>
    </row>
    <row r="217" spans="11:11" x14ac:dyDescent="0.25">
      <c r="K217" s="70"/>
    </row>
    <row r="218" spans="11:11" x14ac:dyDescent="0.25">
      <c r="K218" s="70"/>
    </row>
    <row r="219" spans="11:11" x14ac:dyDescent="0.25">
      <c r="K219" s="70"/>
    </row>
  </sheetData>
  <mergeCells count="11">
    <mergeCell ref="AB10:AD10"/>
    <mergeCell ref="X9:AE9"/>
    <mergeCell ref="V9:W10"/>
    <mergeCell ref="L10:L11"/>
    <mergeCell ref="K10:K11"/>
    <mergeCell ref="X10:Z10"/>
    <mergeCell ref="V12:V14"/>
    <mergeCell ref="K12:K14"/>
    <mergeCell ref="K15:K17"/>
    <mergeCell ref="M10:S10"/>
    <mergeCell ref="V15:V17"/>
  </mergeCells>
  <pageMargins left="0.7" right="0.7" top="0.75" bottom="0.75" header="0.3" footer="0.3"/>
  <pageSetup orientation="portrait" r:id="rId1"/>
  <ignoredErrors>
    <ignoredError sqref="X14:AE1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19"/>
  <sheetViews>
    <sheetView topLeftCell="K10" workbookViewId="0">
      <selection activeCell="M13" sqref="M13:S13"/>
    </sheetView>
  </sheetViews>
  <sheetFormatPr defaultRowHeight="15" x14ac:dyDescent="0.25"/>
  <cols>
    <col min="1" max="1" width="22.7109375" style="62" customWidth="1"/>
    <col min="2" max="2" width="14.140625" style="62" customWidth="1"/>
    <col min="3" max="3" width="16.42578125" style="62" customWidth="1"/>
    <col min="4" max="4" width="12.7109375" style="62" customWidth="1"/>
    <col min="5" max="5" width="12.28515625" style="62" customWidth="1"/>
    <col min="6" max="6" width="12.5703125" style="62" customWidth="1"/>
    <col min="7" max="7" width="14.5703125" style="62" customWidth="1"/>
    <col min="8" max="8" width="11.7109375" style="62" customWidth="1"/>
    <col min="9" max="10" width="9.140625" style="62"/>
    <col min="11" max="11" width="13.5703125" style="62" customWidth="1"/>
    <col min="12" max="12" width="10.42578125" style="62" customWidth="1"/>
    <col min="13" max="14" width="9.140625" style="62"/>
    <col min="15" max="15" width="10.7109375" style="62" customWidth="1"/>
    <col min="16" max="16" width="11.140625" style="62" customWidth="1"/>
    <col min="17" max="18" width="9.140625" style="62"/>
    <col min="19" max="19" width="10.5703125" style="62" customWidth="1"/>
    <col min="20" max="20" width="12.85546875" style="62" customWidth="1"/>
    <col min="21" max="21" width="9.140625" style="62"/>
    <col min="22" max="22" width="14.85546875" style="62" customWidth="1"/>
    <col min="23" max="23" width="12.28515625" style="62" customWidth="1"/>
    <col min="24" max="26" width="9.140625" style="62"/>
    <col min="27" max="27" width="13.85546875" style="62" customWidth="1"/>
    <col min="28" max="28" width="14.28515625" style="62" customWidth="1"/>
    <col min="29" max="30" width="9.140625" style="62"/>
    <col min="31" max="31" width="14" style="62" customWidth="1"/>
    <col min="32" max="16384" width="9.140625" style="62"/>
  </cols>
  <sheetData>
    <row r="1" spans="1:3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N1" s="62">
        <v>10000</v>
      </c>
    </row>
    <row r="2" spans="1:31" ht="38.25" x14ac:dyDescent="0.25">
      <c r="A2" s="21"/>
      <c r="B2" s="22" t="s">
        <v>54</v>
      </c>
      <c r="C2" s="22" t="s">
        <v>55</v>
      </c>
      <c r="D2" s="22" t="s">
        <v>90</v>
      </c>
      <c r="E2" s="22" t="s">
        <v>57</v>
      </c>
      <c r="F2" s="22" t="s">
        <v>61</v>
      </c>
      <c r="G2" s="22" t="s">
        <v>59</v>
      </c>
      <c r="H2" s="22" t="s">
        <v>60</v>
      </c>
      <c r="I2" s="18" t="s">
        <v>94</v>
      </c>
      <c r="J2" s="18"/>
      <c r="M2" s="80" t="s">
        <v>65</v>
      </c>
      <c r="N2" s="80" t="s">
        <v>87</v>
      </c>
      <c r="O2" s="81" t="s">
        <v>71</v>
      </c>
    </row>
    <row r="3" spans="1:31" x14ac:dyDescent="0.25">
      <c r="A3" s="19" t="s">
        <v>54</v>
      </c>
      <c r="B3" s="20">
        <v>1</v>
      </c>
      <c r="C3" s="20">
        <v>0.29672999999999999</v>
      </c>
      <c r="D3" s="20">
        <v>1.52E-2</v>
      </c>
      <c r="E3" s="20">
        <v>0.30784800000000001</v>
      </c>
      <c r="F3" s="20">
        <v>0.31307499999999999</v>
      </c>
      <c r="G3" s="20">
        <v>0.26083899999999999</v>
      </c>
      <c r="H3" s="20">
        <v>0.23371600000000001</v>
      </c>
      <c r="I3" s="18"/>
      <c r="J3" s="18"/>
      <c r="K3" s="74" t="s">
        <v>7</v>
      </c>
      <c r="L3" s="75">
        <v>7.7470000000000004E-3</v>
      </c>
      <c r="M3" s="79">
        <f>L3*4</f>
        <v>3.0988000000000002E-2</v>
      </c>
      <c r="N3" s="79">
        <v>7.0000000000000007E-2</v>
      </c>
      <c r="O3" s="79">
        <v>4.3826759999999999E-2</v>
      </c>
    </row>
    <row r="4" spans="1:31" x14ac:dyDescent="0.25">
      <c r="A4" s="19" t="s">
        <v>55</v>
      </c>
      <c r="B4" s="20">
        <v>0.29672999999999999</v>
      </c>
      <c r="C4" s="20">
        <v>1</v>
      </c>
      <c r="D4" s="20">
        <v>1.1812E-2</v>
      </c>
      <c r="E4" s="20">
        <v>0.69224300000000005</v>
      </c>
      <c r="F4" s="20">
        <v>0.678817</v>
      </c>
      <c r="G4" s="20">
        <v>0.61173200000000005</v>
      </c>
      <c r="H4" s="20">
        <v>0.57779999999999998</v>
      </c>
      <c r="I4" s="18"/>
      <c r="J4" s="18"/>
      <c r="K4" s="76" t="s">
        <v>8</v>
      </c>
      <c r="L4" s="77">
        <v>1.4874999999999999E-2</v>
      </c>
      <c r="M4" s="79">
        <f t="shared" ref="M4:M9" si="0">L4*4</f>
        <v>5.9499999999999997E-2</v>
      </c>
      <c r="N4" s="79">
        <v>8.7999999999999995E-2</v>
      </c>
      <c r="O4" s="79">
        <v>6.8667199999999998E-2</v>
      </c>
    </row>
    <row r="5" spans="1:31" ht="26.25" x14ac:dyDescent="0.25">
      <c r="A5" s="19" t="s">
        <v>91</v>
      </c>
      <c r="B5" s="20">
        <v>1.52E-2</v>
      </c>
      <c r="C5" s="20">
        <v>1.1812E-2</v>
      </c>
      <c r="D5" s="20">
        <v>1</v>
      </c>
      <c r="E5" s="20">
        <v>0.14374799999999999</v>
      </c>
      <c r="F5" s="20">
        <v>7.9755999999999994E-2</v>
      </c>
      <c r="G5" s="20">
        <v>0.17627599999999999</v>
      </c>
      <c r="H5" s="20">
        <v>0.11827</v>
      </c>
      <c r="I5" s="18"/>
      <c r="J5" s="18"/>
      <c r="K5" s="74" t="s">
        <v>89</v>
      </c>
      <c r="L5" s="75">
        <v>4.9430000000000003E-3</v>
      </c>
      <c r="M5" s="79">
        <f t="shared" si="0"/>
        <v>1.9772000000000001E-2</v>
      </c>
      <c r="N5" s="79">
        <v>3.2500000000000001E-2</v>
      </c>
      <c r="O5" s="79">
        <v>2.3503960000000001E-2</v>
      </c>
    </row>
    <row r="6" spans="1:31" x14ac:dyDescent="0.25">
      <c r="A6" s="19" t="s">
        <v>57</v>
      </c>
      <c r="B6" s="20">
        <v>0.30784800000000001</v>
      </c>
      <c r="C6" s="20">
        <v>0.69224300000000005</v>
      </c>
      <c r="D6" s="20">
        <v>0.14374799999999999</v>
      </c>
      <c r="E6" s="20">
        <v>1</v>
      </c>
      <c r="F6" s="20">
        <v>0.84086499999999997</v>
      </c>
      <c r="G6" s="20">
        <v>0.77182499999999998</v>
      </c>
      <c r="H6" s="20">
        <v>0.64990300000000001</v>
      </c>
      <c r="I6" s="18"/>
      <c r="J6" s="18"/>
      <c r="K6" s="76" t="s">
        <v>10</v>
      </c>
      <c r="L6" s="77">
        <v>1.6438000000000001E-2</v>
      </c>
      <c r="M6" s="79">
        <f t="shared" si="0"/>
        <v>6.5752000000000005E-2</v>
      </c>
      <c r="N6" s="79">
        <v>8.2100000000000006E-2</v>
      </c>
      <c r="O6" s="79">
        <v>7.0578760000000004E-2</v>
      </c>
      <c r="P6" s="116"/>
    </row>
    <row r="7" spans="1:31" x14ac:dyDescent="0.25">
      <c r="A7" s="19" t="s">
        <v>61</v>
      </c>
      <c r="B7" s="20">
        <v>0.31307499999999999</v>
      </c>
      <c r="C7" s="20">
        <v>0.678817</v>
      </c>
      <c r="D7" s="20">
        <v>7.9755999999999994E-2</v>
      </c>
      <c r="E7" s="20">
        <v>0.84086499999999997</v>
      </c>
      <c r="F7" s="20">
        <v>1</v>
      </c>
      <c r="G7" s="20">
        <v>0.70416100000000004</v>
      </c>
      <c r="H7" s="20">
        <v>0.69529799999999997</v>
      </c>
      <c r="I7" s="18"/>
      <c r="J7" s="18"/>
      <c r="K7" s="74" t="s">
        <v>11</v>
      </c>
      <c r="L7" s="75">
        <v>1.7493000000000002E-2</v>
      </c>
      <c r="M7" s="79">
        <f t="shared" si="0"/>
        <v>6.9972000000000006E-2</v>
      </c>
      <c r="N7" s="79">
        <v>9.06E-2</v>
      </c>
      <c r="O7" s="79">
        <v>7.5943960000000005E-2</v>
      </c>
      <c r="T7" s="29">
        <v>1.7899999999999999E-2</v>
      </c>
    </row>
    <row r="8" spans="1:31" ht="15.75" thickBot="1" x14ac:dyDescent="0.3">
      <c r="A8" s="19" t="s">
        <v>59</v>
      </c>
      <c r="B8" s="20">
        <v>0.26083899999999999</v>
      </c>
      <c r="C8" s="20">
        <v>0.61173200000000005</v>
      </c>
      <c r="D8" s="20">
        <v>0.17627599999999999</v>
      </c>
      <c r="E8" s="20">
        <v>0.77182499999999998</v>
      </c>
      <c r="F8" s="20">
        <v>0.70416100000000004</v>
      </c>
      <c r="G8" s="20">
        <v>1</v>
      </c>
      <c r="H8" s="20">
        <v>0.67410300000000001</v>
      </c>
      <c r="I8" s="18"/>
      <c r="J8" s="18"/>
      <c r="K8" s="76" t="s">
        <v>5</v>
      </c>
      <c r="L8" s="77">
        <v>1.7475000000000001E-2</v>
      </c>
      <c r="M8" s="79">
        <f t="shared" si="0"/>
        <v>6.9900000000000004E-2</v>
      </c>
      <c r="N8" s="79">
        <v>8.0699999999999994E-2</v>
      </c>
      <c r="O8" s="79">
        <v>7.2810200000000005E-2</v>
      </c>
    </row>
    <row r="9" spans="1:31" ht="15.75" customHeight="1" thickBot="1" x14ac:dyDescent="0.3">
      <c r="A9" s="19" t="s">
        <v>60</v>
      </c>
      <c r="B9" s="20">
        <v>0.23371600000000001</v>
      </c>
      <c r="C9" s="20">
        <v>0.57779999999999998</v>
      </c>
      <c r="D9" s="20">
        <v>0.11827</v>
      </c>
      <c r="E9" s="20">
        <v>0.64990300000000001</v>
      </c>
      <c r="F9" s="20">
        <v>0.69529799999999997</v>
      </c>
      <c r="G9" s="20">
        <v>0.67410300000000001</v>
      </c>
      <c r="H9" s="20">
        <v>1</v>
      </c>
      <c r="I9" s="18"/>
      <c r="J9" s="18"/>
      <c r="K9" s="74" t="s">
        <v>6</v>
      </c>
      <c r="L9" s="78">
        <v>1.6920000000000001E-2</v>
      </c>
      <c r="M9" s="79">
        <f t="shared" si="0"/>
        <v>6.7680000000000004E-2</v>
      </c>
      <c r="N9" s="79">
        <v>9.0300000000000005E-2</v>
      </c>
      <c r="O9" s="79">
        <v>7.3848559999999994E-2</v>
      </c>
      <c r="P9" s="115"/>
      <c r="V9" s="175"/>
      <c r="W9" s="176"/>
      <c r="X9" s="164" t="s">
        <v>110</v>
      </c>
      <c r="Y9" s="165"/>
      <c r="Z9" s="165"/>
      <c r="AA9" s="165"/>
      <c r="AB9" s="165"/>
      <c r="AC9" s="165"/>
      <c r="AD9" s="165"/>
      <c r="AE9" s="165"/>
    </row>
    <row r="10" spans="1:31" ht="39" customHeight="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66" t="s">
        <v>109</v>
      </c>
      <c r="L10" s="166" t="s">
        <v>108</v>
      </c>
      <c r="M10" s="168" t="s">
        <v>104</v>
      </c>
      <c r="N10" s="169"/>
      <c r="O10" s="169"/>
      <c r="P10" s="169"/>
      <c r="Q10" s="169"/>
      <c r="R10" s="169"/>
      <c r="S10" s="170"/>
      <c r="V10" s="177"/>
      <c r="W10" s="178"/>
      <c r="X10" s="164" t="s">
        <v>72</v>
      </c>
      <c r="Y10" s="165"/>
      <c r="Z10" s="171"/>
      <c r="AA10" s="149" t="s">
        <v>97</v>
      </c>
      <c r="AB10" s="164" t="s">
        <v>88</v>
      </c>
      <c r="AC10" s="165"/>
      <c r="AD10" s="171"/>
      <c r="AE10" s="141" t="s">
        <v>103</v>
      </c>
    </row>
    <row r="11" spans="1:31" ht="51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67"/>
      <c r="L11" s="167"/>
      <c r="M11" s="123" t="s">
        <v>54</v>
      </c>
      <c r="N11" s="83" t="s">
        <v>55</v>
      </c>
      <c r="O11" s="83" t="s">
        <v>90</v>
      </c>
      <c r="P11" s="83" t="s">
        <v>57</v>
      </c>
      <c r="Q11" s="83" t="s">
        <v>61</v>
      </c>
      <c r="R11" s="83" t="s">
        <v>59</v>
      </c>
      <c r="S11" s="124" t="s">
        <v>60</v>
      </c>
      <c r="V11" s="117" t="s">
        <v>109</v>
      </c>
      <c r="W11" s="117" t="s">
        <v>108</v>
      </c>
      <c r="X11" s="146" t="s">
        <v>87</v>
      </c>
      <c r="Y11" s="147" t="s">
        <v>65</v>
      </c>
      <c r="Z11" s="148" t="s">
        <v>106</v>
      </c>
      <c r="AA11" s="149" t="s">
        <v>87</v>
      </c>
      <c r="AB11" s="143" t="s">
        <v>87</v>
      </c>
      <c r="AC11" s="144" t="s">
        <v>65</v>
      </c>
      <c r="AD11" s="145" t="s">
        <v>106</v>
      </c>
      <c r="AE11" s="133" t="s">
        <v>87</v>
      </c>
    </row>
    <row r="12" spans="1:31" x14ac:dyDescent="0.25">
      <c r="K12" s="172" t="s">
        <v>107</v>
      </c>
      <c r="L12" s="118" t="s">
        <v>98</v>
      </c>
      <c r="M12" s="108">
        <v>0.13911299999999999</v>
      </c>
      <c r="N12" s="86">
        <v>0.28931499999999999</v>
      </c>
      <c r="O12" s="86">
        <v>4.6371000000000002E-2</v>
      </c>
      <c r="P12" s="86">
        <v>0.23991899999999999</v>
      </c>
      <c r="Q12" s="86">
        <v>2.6210000000000001E-2</v>
      </c>
      <c r="R12" s="86">
        <v>0.212702</v>
      </c>
      <c r="S12" s="87">
        <v>4.6371000000000002E-2</v>
      </c>
      <c r="V12" s="172" t="s">
        <v>107</v>
      </c>
      <c r="W12" s="118" t="s">
        <v>98</v>
      </c>
      <c r="X12" s="122">
        <f t="array" ref="X12">SUMPRODUCT(M12:S12,TRANSPOSE($N$3:$N$9))</f>
        <v>8.0129016100000006E-2</v>
      </c>
      <c r="Y12" s="122">
        <f t="array" ref="Y12">SUMPRODUCT(M12:S12,TRANSPOSE($M$3:$M$9))</f>
        <v>5.8057302844E-2</v>
      </c>
      <c r="Z12" s="128">
        <f t="array" ref="Z12">SUMPRODUCT(M12:S12,TRANSPOSE($O$3:$O$9))</f>
        <v>6.4888208609239995E-2</v>
      </c>
      <c r="AA12" s="134">
        <f t="array" ref="AA12">SQRT(MMULT(M12:S12,MMULT($W$24:$AC$30,TRANSPOSE(M12:S12))))</f>
        <v>0.12243464059278464</v>
      </c>
      <c r="AB12" s="126">
        <f t="shared" ref="AB12:AD13" si="1">(X12-$T$7)/$AA12</f>
        <v>0.50826315002608269</v>
      </c>
      <c r="AC12" s="90">
        <f t="shared" si="1"/>
        <v>0.32798971475370642</v>
      </c>
      <c r="AD12" s="91">
        <f t="shared" si="1"/>
        <v>0.383781978545777</v>
      </c>
      <c r="AE12" s="137">
        <f>SUMPRODUCT(M12:S12,$B$17:$H$17)/AA12</f>
        <v>1.2239083311016061</v>
      </c>
    </row>
    <row r="13" spans="1:31" ht="15.75" customHeight="1" x14ac:dyDescent="0.25">
      <c r="A13" s="23"/>
      <c r="B13" s="24" t="s">
        <v>54</v>
      </c>
      <c r="C13" s="24" t="s">
        <v>55</v>
      </c>
      <c r="D13" s="24" t="s">
        <v>90</v>
      </c>
      <c r="E13" s="24" t="s">
        <v>57</v>
      </c>
      <c r="F13" s="24" t="s">
        <v>61</v>
      </c>
      <c r="G13" s="24" t="s">
        <v>59</v>
      </c>
      <c r="H13" s="24" t="s">
        <v>60</v>
      </c>
      <c r="I13" s="18" t="s">
        <v>94</v>
      </c>
      <c r="K13" s="173"/>
      <c r="L13" s="119" t="s">
        <v>105</v>
      </c>
      <c r="M13" s="109">
        <v>7.1717628662947994E-2</v>
      </c>
      <c r="N13" s="92">
        <v>0.3</v>
      </c>
      <c r="O13" s="92">
        <v>1.8230135641123599E-18</v>
      </c>
      <c r="P13" s="92">
        <v>0.158993452890617</v>
      </c>
      <c r="Q13" s="92">
        <v>0.16907242877952999</v>
      </c>
      <c r="R13" s="92">
        <v>0.18083056176516399</v>
      </c>
      <c r="S13" s="93">
        <v>0.11938592790174</v>
      </c>
      <c r="V13" s="173"/>
      <c r="W13" s="119" t="s">
        <v>105</v>
      </c>
      <c r="X13" s="122">
        <f t="array" ref="X13">SUMPRODUCT(M13:S13,TRANSPOSE($N$3:$N$9))</f>
        <v>8.5165134160127276E-2</v>
      </c>
      <c r="Y13" s="122">
        <f t="array" ref="Y13">SUMPRODUCT(M13:S13,TRANSPOSE($M$3:$M$9))</f>
        <v>6.3076955245807281E-2</v>
      </c>
      <c r="Z13" s="152">
        <f t="array" ref="Z13">SUMPRODUCT(M13:S13,TRANSPOSE($O$3:$O$9))</f>
        <v>6.9787690048695047E-2</v>
      </c>
      <c r="AA13" s="135">
        <f t="array" ref="AA13">SQRT(MMULT(M13:S13,MMULT($W$24:$AC$30,TRANSPOSE(M13:S13))))</f>
        <v>0.14363903821461405</v>
      </c>
      <c r="AB13" s="151">
        <f t="shared" si="1"/>
        <v>0.46829284709930358</v>
      </c>
      <c r="AC13" s="95">
        <f t="shared" si="1"/>
        <v>0.3145172496790703</v>
      </c>
      <c r="AD13" s="154">
        <f t="shared" si="1"/>
        <v>0.36123668533040842</v>
      </c>
      <c r="AE13" s="138">
        <f>SUMPRODUCT(M13:S13,$B$17:$H$17)/AA13</f>
        <v>1.1846782918252936</v>
      </c>
    </row>
    <row r="14" spans="1:31" ht="15.75" thickBot="1" x14ac:dyDescent="0.3">
      <c r="A14" s="25" t="s">
        <v>50</v>
      </c>
      <c r="B14" s="26"/>
      <c r="C14" s="26"/>
      <c r="D14" s="26">
        <v>2.75E-2</v>
      </c>
      <c r="E14" s="26">
        <v>7.2099999999999997E-2</v>
      </c>
      <c r="F14" s="26">
        <v>8.0600000000000005E-2</v>
      </c>
      <c r="G14" s="26">
        <v>7.0699999999999999E-2</v>
      </c>
      <c r="H14" s="26">
        <v>8.0299999999999996E-2</v>
      </c>
      <c r="I14" s="18"/>
      <c r="K14" s="174"/>
      <c r="L14" s="120" t="s">
        <v>99</v>
      </c>
      <c r="M14" s="110">
        <f>M13-M12</f>
        <v>-6.7395371337051993E-2</v>
      </c>
      <c r="N14" s="100">
        <f t="shared" ref="N14:S14" si="2">N13-N12</f>
        <v>1.0685E-2</v>
      </c>
      <c r="O14" s="100">
        <f t="shared" si="2"/>
        <v>-4.6371000000000002E-2</v>
      </c>
      <c r="P14" s="100">
        <f t="shared" si="2"/>
        <v>-8.0925547109382989E-2</v>
      </c>
      <c r="Q14" s="100">
        <f t="shared" si="2"/>
        <v>0.14286242877952998</v>
      </c>
      <c r="R14" s="100">
        <f t="shared" si="2"/>
        <v>-3.1871438234836014E-2</v>
      </c>
      <c r="S14" s="101">
        <f t="shared" si="2"/>
        <v>7.3014927901739995E-2</v>
      </c>
      <c r="V14" s="174"/>
      <c r="W14" s="120" t="s">
        <v>99</v>
      </c>
      <c r="X14" s="122">
        <f>X13-X12</f>
        <v>5.0361180601272704E-3</v>
      </c>
      <c r="Y14" s="122">
        <f>Y13-Y12</f>
        <v>5.0196524018072813E-3</v>
      </c>
      <c r="Z14" s="129">
        <f>Z13-Z12</f>
        <v>4.8994814394550529E-3</v>
      </c>
      <c r="AA14" s="136">
        <f t="array" ref="AA14">SQRT(MMULT(M14:S14,MMULT($W$24:$AC$30,TRANSPOSE(M14:S14))))</f>
        <v>3.0275024177899745E-2</v>
      </c>
      <c r="AB14" s="127"/>
      <c r="AC14" s="111"/>
      <c r="AD14" s="142"/>
      <c r="AE14" s="139">
        <f>AE13/AE12-1</f>
        <v>-3.2053086231550232E-2</v>
      </c>
    </row>
    <row r="15" spans="1:31" x14ac:dyDescent="0.25">
      <c r="A15" s="25" t="s">
        <v>92</v>
      </c>
      <c r="B15" s="26"/>
      <c r="C15" s="26"/>
      <c r="D15" s="26">
        <v>5.0000000000000001E-3</v>
      </c>
      <c r="E15" s="26">
        <v>0.01</v>
      </c>
      <c r="F15" s="26">
        <v>0.01</v>
      </c>
      <c r="G15" s="26">
        <v>0.01</v>
      </c>
      <c r="H15" s="26">
        <v>0.01</v>
      </c>
      <c r="I15" s="18"/>
      <c r="K15" s="172" t="s">
        <v>87</v>
      </c>
      <c r="L15" s="119" t="s">
        <v>98</v>
      </c>
      <c r="M15" s="125">
        <f t="shared" ref="M15:S15" si="3">M12</f>
        <v>0.13911299999999999</v>
      </c>
      <c r="N15" s="97">
        <f t="shared" si="3"/>
        <v>0.28931499999999999</v>
      </c>
      <c r="O15" s="97">
        <f t="shared" si="3"/>
        <v>4.6371000000000002E-2</v>
      </c>
      <c r="P15" s="97">
        <f t="shared" si="3"/>
        <v>0.23991899999999999</v>
      </c>
      <c r="Q15" s="97">
        <f t="shared" si="3"/>
        <v>2.6210000000000001E-2</v>
      </c>
      <c r="R15" s="97">
        <f t="shared" si="3"/>
        <v>0.212702</v>
      </c>
      <c r="S15" s="98">
        <f t="shared" si="3"/>
        <v>4.6371000000000002E-2</v>
      </c>
      <c r="V15" s="172" t="s">
        <v>87</v>
      </c>
      <c r="W15" s="119" t="s">
        <v>98</v>
      </c>
      <c r="X15" s="150">
        <f t="array" ref="X15">SUMPRODUCT(M15:S15,TRANSPOSE($N$3:$N$9))</f>
        <v>8.0129016100000006E-2</v>
      </c>
      <c r="Y15" s="121">
        <f t="array" ref="Y15">SUMPRODUCT(M15:S15,TRANSPOSE($M$3:$M$9))</f>
        <v>5.8057302844E-2</v>
      </c>
      <c r="Z15" s="132">
        <f t="array" ref="Z15">SUMPRODUCT(M15:S15,TRANSPOSE($O$3:$O$9))</f>
        <v>6.4888208609239995E-2</v>
      </c>
      <c r="AA15" s="135">
        <f t="array" ref="AA15">SQRT(MMULT(M15:S15,MMULT($W$24:$AC$30,TRANSPOSE(M15:S15))))</f>
        <v>0.12243464059278464</v>
      </c>
      <c r="AB15" s="151">
        <f t="shared" ref="AB15:AD16" si="4">(X15-$T$7)/$AA15</f>
        <v>0.50826315002608269</v>
      </c>
      <c r="AC15" s="95">
        <f t="shared" si="4"/>
        <v>0.32798971475370642</v>
      </c>
      <c r="AD15" s="96">
        <f t="shared" si="4"/>
        <v>0.383781978545777</v>
      </c>
      <c r="AE15" s="138">
        <f>SUMPRODUCT(M15:S15,$B$17:$H$17)/AA15</f>
        <v>1.2239083311016061</v>
      </c>
    </row>
    <row r="16" spans="1:31" x14ac:dyDescent="0.25">
      <c r="A16" s="25" t="s">
        <v>93</v>
      </c>
      <c r="B16" s="26">
        <v>7.0000000000000007E-2</v>
      </c>
      <c r="C16" s="26">
        <v>8.7999999999999995E-2</v>
      </c>
      <c r="D16" s="26">
        <f>D14+D15</f>
        <v>3.2500000000000001E-2</v>
      </c>
      <c r="E16" s="26">
        <f>E14+E15</f>
        <v>8.2099999999999992E-2</v>
      </c>
      <c r="F16" s="26">
        <f>F14+F15</f>
        <v>9.06E-2</v>
      </c>
      <c r="G16" s="26">
        <f>G14+G15</f>
        <v>8.0699999999999994E-2</v>
      </c>
      <c r="H16" s="26">
        <f>H14+H15</f>
        <v>9.0299999999999991E-2</v>
      </c>
      <c r="I16" s="18"/>
      <c r="K16" s="173"/>
      <c r="L16" s="119" t="s">
        <v>105</v>
      </c>
      <c r="M16" s="109">
        <v>0.29999999999997801</v>
      </c>
      <c r="N16" s="92">
        <v>0.29999999999998</v>
      </c>
      <c r="O16" s="92">
        <v>0.21334444598071101</v>
      </c>
      <c r="P16" s="92">
        <v>0.12923190555772099</v>
      </c>
      <c r="Q16" s="92">
        <v>1.9247191758424299E-2</v>
      </c>
      <c r="R16" s="92">
        <v>1.4406750397103201E-3</v>
      </c>
      <c r="S16" s="93">
        <v>3.6735781663484998E-2</v>
      </c>
      <c r="V16" s="173"/>
      <c r="W16" s="119" t="s">
        <v>105</v>
      </c>
      <c r="X16" s="153">
        <f t="array" ref="X16">SUMPRODUCT(M16:S16,TRANSPOSE($N$3:$N$9))</f>
        <v>7.0120933073889238E-2</v>
      </c>
      <c r="Y16" s="122">
        <f t="array" ref="Y16">SUMPRODUCT(M16:S16,TRANSPOSE($M$3:$M$9))</f>
        <v>4.3795648030140896E-2</v>
      </c>
      <c r="Z16" s="128">
        <f t="array" ref="Z16">SUMPRODUCT(M16:S16,TRANSPOSE($O$3:$O$9))</f>
        <v>5.2163143346364703E-2</v>
      </c>
      <c r="AA16" s="135">
        <f t="array" ref="AA16">SQRT(MMULT(M16:S16,MMULT($W$24:$AC$30,TRANSPOSE(M16:S16))))</f>
        <v>8.4401053647794405E-2</v>
      </c>
      <c r="AB16" s="151">
        <f t="shared" si="4"/>
        <v>0.61872371039119001</v>
      </c>
      <c r="AC16" s="95">
        <f t="shared" si="4"/>
        <v>0.30681664399834907</v>
      </c>
      <c r="AD16" s="96">
        <f t="shared" si="4"/>
        <v>0.40595634610611381</v>
      </c>
      <c r="AE16" s="138">
        <f>SUMPRODUCT(M16:S16,$B$17:$H$17)/AA16</f>
        <v>1.4071566006358165</v>
      </c>
    </row>
    <row r="17" spans="1:31" ht="15.75" thickBot="1" x14ac:dyDescent="0.3">
      <c r="A17" s="25" t="s">
        <v>26</v>
      </c>
      <c r="B17" s="26">
        <v>9.9671990000000002E-2</v>
      </c>
      <c r="C17" s="26">
        <v>0.1412755</v>
      </c>
      <c r="D17" s="26">
        <v>6.2961210000000004E-2</v>
      </c>
      <c r="E17" s="26">
        <v>0.15254828000000001</v>
      </c>
      <c r="F17" s="26">
        <v>0.1970037</v>
      </c>
      <c r="G17" s="26">
        <v>0.18200474999999999</v>
      </c>
      <c r="H17" s="26">
        <v>0.25263503999999998</v>
      </c>
      <c r="I17" s="18"/>
      <c r="K17" s="174"/>
      <c r="L17" s="120" t="s">
        <v>99</v>
      </c>
      <c r="M17" s="110">
        <f>M16-M15</f>
        <v>0.16088699999997802</v>
      </c>
      <c r="N17" s="100">
        <f t="shared" ref="N17:S17" si="5">N16-N15</f>
        <v>1.0684999999980016E-2</v>
      </c>
      <c r="O17" s="100">
        <f t="shared" si="5"/>
        <v>0.16697344598071101</v>
      </c>
      <c r="P17" s="100">
        <f t="shared" si="5"/>
        <v>-0.110687094442279</v>
      </c>
      <c r="Q17" s="100">
        <f t="shared" si="5"/>
        <v>-6.9628082415757013E-3</v>
      </c>
      <c r="R17" s="100">
        <f t="shared" si="5"/>
        <v>-0.21126132496028968</v>
      </c>
      <c r="S17" s="101">
        <f t="shared" si="5"/>
        <v>-9.6352183365150043E-3</v>
      </c>
      <c r="V17" s="174"/>
      <c r="W17" s="120" t="s">
        <v>99</v>
      </c>
      <c r="X17" s="131">
        <f>X16-X15</f>
        <v>-1.0008083026110767E-2</v>
      </c>
      <c r="Y17" s="131">
        <f>Y16-Y15</f>
        <v>-1.4261654813859104E-2</v>
      </c>
      <c r="Z17" s="130">
        <f>Z16-Z15</f>
        <v>-1.2725065262875292E-2</v>
      </c>
      <c r="AA17" s="136">
        <f t="array" ref="AA17">SQRT(MMULT(M17:S17,MMULT($W$24:$AC$30,TRANSPOSE(M17:S17))))</f>
        <v>5.1842482013325746E-2</v>
      </c>
      <c r="AB17" s="102"/>
      <c r="AC17" s="103"/>
      <c r="AD17" s="104"/>
      <c r="AE17" s="140">
        <f>AE16/AE15-1</f>
        <v>0.14972385176042846</v>
      </c>
    </row>
    <row r="18" spans="1:31" x14ac:dyDescent="0.25">
      <c r="A18" s="18"/>
      <c r="B18" s="69"/>
      <c r="C18" s="18"/>
      <c r="D18" s="73">
        <v>0.02</v>
      </c>
      <c r="E18" s="73">
        <v>0.03</v>
      </c>
      <c r="F18" s="73">
        <v>0.03</v>
      </c>
      <c r="G18" s="73">
        <v>0.03</v>
      </c>
      <c r="H18" s="73">
        <v>0.03</v>
      </c>
      <c r="I18" s="18"/>
    </row>
    <row r="19" spans="1:31" x14ac:dyDescent="0.25">
      <c r="A19" s="18"/>
      <c r="D19" s="18"/>
      <c r="E19" s="18"/>
      <c r="F19" s="18"/>
      <c r="G19" s="18"/>
      <c r="H19" s="18"/>
      <c r="I19" s="18"/>
    </row>
    <row r="20" spans="1:31" ht="31.5" x14ac:dyDescent="0.25">
      <c r="A20" s="31"/>
      <c r="B20" s="32" t="s">
        <v>27</v>
      </c>
      <c r="C20" s="32" t="s">
        <v>62</v>
      </c>
      <c r="D20" s="32" t="s">
        <v>63</v>
      </c>
      <c r="E20" s="18"/>
      <c r="F20" s="18"/>
      <c r="G20" s="18"/>
      <c r="H20" s="18"/>
    </row>
    <row r="21" spans="1:31" ht="15.75" x14ac:dyDescent="0.25">
      <c r="A21" s="27" t="s">
        <v>26</v>
      </c>
      <c r="B21" s="30"/>
      <c r="C21" s="30"/>
      <c r="D21" s="30"/>
      <c r="E21" s="18"/>
      <c r="F21" s="18"/>
      <c r="G21" s="18"/>
      <c r="H21" s="18"/>
    </row>
    <row r="22" spans="1:31" ht="15.75" thickBot="1" x14ac:dyDescent="0.3">
      <c r="A22" s="18"/>
      <c r="B22" s="18"/>
      <c r="C22" s="18"/>
      <c r="D22" s="18"/>
      <c r="E22" s="18"/>
      <c r="F22" s="18"/>
      <c r="G22" s="18"/>
      <c r="H22" s="18"/>
      <c r="N22" s="62" t="s">
        <v>100</v>
      </c>
      <c r="V22" s="62" t="s">
        <v>102</v>
      </c>
    </row>
    <row r="23" spans="1:31" ht="50.25" thickBot="1" x14ac:dyDescent="0.35">
      <c r="A23" s="64"/>
      <c r="B23" s="65" t="s">
        <v>62</v>
      </c>
      <c r="C23" s="65" t="s">
        <v>63</v>
      </c>
      <c r="D23" s="65" t="s">
        <v>85</v>
      </c>
      <c r="E23" s="65" t="s">
        <v>27</v>
      </c>
      <c r="F23" s="65" t="s">
        <v>85</v>
      </c>
      <c r="G23" s="65" t="s">
        <v>27</v>
      </c>
      <c r="K23" s="70"/>
      <c r="N23" s="82" t="s">
        <v>7</v>
      </c>
      <c r="O23" s="82" t="s">
        <v>8</v>
      </c>
      <c r="P23" s="82" t="s">
        <v>89</v>
      </c>
      <c r="Q23" s="82" t="s">
        <v>10</v>
      </c>
      <c r="R23" s="82" t="s">
        <v>11</v>
      </c>
      <c r="S23" s="82" t="s">
        <v>5</v>
      </c>
      <c r="T23" s="82" t="s">
        <v>6</v>
      </c>
      <c r="W23" s="82" t="s">
        <v>7</v>
      </c>
      <c r="X23" s="82" t="s">
        <v>8</v>
      </c>
      <c r="Y23" s="82" t="s">
        <v>89</v>
      </c>
      <c r="Z23" s="82" t="s">
        <v>10</v>
      </c>
      <c r="AA23" s="82" t="s">
        <v>11</v>
      </c>
      <c r="AB23" s="82" t="s">
        <v>5</v>
      </c>
      <c r="AC23" s="82" t="s">
        <v>6</v>
      </c>
    </row>
    <row r="24" spans="1:31" ht="17.25" thickBot="1" x14ac:dyDescent="0.35">
      <c r="A24" s="66" t="s">
        <v>86</v>
      </c>
      <c r="B24" s="67" t="s">
        <v>87</v>
      </c>
      <c r="C24" s="67" t="s">
        <v>87</v>
      </c>
      <c r="D24" s="67" t="s">
        <v>87</v>
      </c>
      <c r="E24" s="67" t="s">
        <v>87</v>
      </c>
      <c r="F24" s="67" t="s">
        <v>71</v>
      </c>
      <c r="G24" s="67" t="s">
        <v>71</v>
      </c>
      <c r="K24" s="70"/>
      <c r="M24" s="74" t="s">
        <v>7</v>
      </c>
      <c r="N24" s="75">
        <v>1.0266000000000001E-2</v>
      </c>
      <c r="O24" s="75">
        <v>4.3179999999999998E-3</v>
      </c>
      <c r="P24" s="75">
        <v>9.8999999999999994E-5</v>
      </c>
      <c r="Q24" s="75">
        <v>4.8370000000000002E-3</v>
      </c>
      <c r="R24" s="75">
        <v>6.352E-3</v>
      </c>
      <c r="S24" s="75">
        <v>4.8900000000000002E-3</v>
      </c>
      <c r="T24" s="75">
        <v>6.0809999999999996E-3</v>
      </c>
      <c r="V24" s="74" t="s">
        <v>7</v>
      </c>
      <c r="W24" s="75">
        <v>9.9349999999999994E-3</v>
      </c>
      <c r="X24" s="75">
        <v>4.1780000000000003E-3</v>
      </c>
      <c r="Y24" s="75">
        <v>9.5000000000000005E-5</v>
      </c>
      <c r="Z24" s="75">
        <v>4.6810000000000003E-3</v>
      </c>
      <c r="AA24" s="75">
        <v>6.1469999999999997E-3</v>
      </c>
      <c r="AB24" s="75">
        <v>4.7320000000000001E-3</v>
      </c>
      <c r="AC24" s="75">
        <v>5.8849999999999996E-3</v>
      </c>
    </row>
    <row r="25" spans="1:31" ht="17.25" thickBot="1" x14ac:dyDescent="0.35">
      <c r="A25" s="66" t="s">
        <v>72</v>
      </c>
      <c r="B25" s="68"/>
      <c r="C25" s="68"/>
      <c r="D25" s="68"/>
      <c r="E25" s="68"/>
      <c r="F25" s="68"/>
      <c r="G25" s="68"/>
      <c r="K25" s="70"/>
      <c r="M25" s="76" t="s">
        <v>8</v>
      </c>
      <c r="N25" s="77">
        <v>4.3179999999999998E-3</v>
      </c>
      <c r="O25" s="77">
        <v>2.0624E-2</v>
      </c>
      <c r="P25" s="77">
        <v>1.0900000000000001E-4</v>
      </c>
      <c r="Q25" s="77">
        <v>1.5415999999999999E-2</v>
      </c>
      <c r="R25" s="77">
        <v>1.9522000000000001E-2</v>
      </c>
      <c r="S25" s="77">
        <v>1.6254000000000001E-2</v>
      </c>
      <c r="T25" s="77">
        <v>2.1309999999999999E-2</v>
      </c>
      <c r="V25" s="76" t="s">
        <v>8</v>
      </c>
      <c r="W25" s="77">
        <v>4.1780000000000003E-3</v>
      </c>
      <c r="X25" s="77">
        <v>1.9959000000000001E-2</v>
      </c>
      <c r="Y25" s="77">
        <v>1.05E-4</v>
      </c>
      <c r="Z25" s="77">
        <v>1.4919E-2</v>
      </c>
      <c r="AA25" s="77">
        <v>1.8893E-2</v>
      </c>
      <c r="AB25" s="77">
        <v>1.5729E-2</v>
      </c>
      <c r="AC25" s="77">
        <v>2.0622000000000001E-2</v>
      </c>
    </row>
    <row r="26" spans="1:31" ht="17.25" thickBot="1" x14ac:dyDescent="0.35">
      <c r="A26" s="66" t="s">
        <v>26</v>
      </c>
      <c r="B26" s="68"/>
      <c r="C26" s="68"/>
      <c r="D26" s="68"/>
      <c r="E26" s="68"/>
      <c r="F26" s="68"/>
      <c r="G26" s="68"/>
      <c r="K26" s="70"/>
      <c r="M26" s="74" t="s">
        <v>89</v>
      </c>
      <c r="N26" s="75">
        <v>9.8999999999999994E-5</v>
      </c>
      <c r="O26" s="75">
        <v>1.0900000000000001E-4</v>
      </c>
      <c r="P26" s="75">
        <v>4.4999999999999997E-3</v>
      </c>
      <c r="Q26" s="75">
        <v>1.4270000000000001E-3</v>
      </c>
      <c r="R26" s="75">
        <v>1.0219999999999999E-3</v>
      </c>
      <c r="S26" s="75">
        <v>2.0869999999999999E-3</v>
      </c>
      <c r="T26" s="75">
        <v>1.944E-3</v>
      </c>
      <c r="V26" s="74" t="s">
        <v>89</v>
      </c>
      <c r="W26" s="75">
        <v>9.5000000000000005E-5</v>
      </c>
      <c r="X26" s="75">
        <v>1.05E-4</v>
      </c>
      <c r="Y26" s="75">
        <v>4.3639999999999998E-3</v>
      </c>
      <c r="Z26" s="75">
        <v>1.3810000000000001E-3</v>
      </c>
      <c r="AA26" s="75">
        <v>9.8900000000000008E-4</v>
      </c>
      <c r="AB26" s="75">
        <v>2.0200000000000001E-3</v>
      </c>
      <c r="AC26" s="75">
        <v>1.8810000000000001E-3</v>
      </c>
    </row>
    <row r="27" spans="1:31" ht="17.25" thickBot="1" x14ac:dyDescent="0.35">
      <c r="A27" s="66" t="s">
        <v>88</v>
      </c>
      <c r="B27" s="67"/>
      <c r="C27" s="67"/>
      <c r="D27" s="67"/>
      <c r="E27" s="67"/>
      <c r="F27" s="67"/>
      <c r="G27" s="67"/>
      <c r="K27" s="70"/>
      <c r="M27" s="76" t="s">
        <v>10</v>
      </c>
      <c r="N27" s="77">
        <v>4.8370000000000002E-3</v>
      </c>
      <c r="O27" s="77">
        <v>1.5415999999999999E-2</v>
      </c>
      <c r="P27" s="77">
        <v>1.4270000000000001E-3</v>
      </c>
      <c r="Q27" s="77">
        <v>2.4955999999999999E-2</v>
      </c>
      <c r="R27" s="77">
        <v>2.6113000000000001E-2</v>
      </c>
      <c r="S27" s="77">
        <v>2.2144E-2</v>
      </c>
      <c r="T27" s="77">
        <v>2.5881999999999999E-2</v>
      </c>
      <c r="V27" s="76" t="s">
        <v>10</v>
      </c>
      <c r="W27" s="77">
        <v>4.6810000000000003E-3</v>
      </c>
      <c r="X27" s="77">
        <v>1.4919E-2</v>
      </c>
      <c r="Y27" s="77">
        <v>1.3810000000000001E-3</v>
      </c>
      <c r="Z27" s="77">
        <v>2.4171000000000002E-2</v>
      </c>
      <c r="AA27" s="77">
        <v>2.5270000000000001E-2</v>
      </c>
      <c r="AB27" s="77">
        <v>2.1429E-2</v>
      </c>
      <c r="AC27" s="77">
        <v>2.5047E-2</v>
      </c>
    </row>
    <row r="28" spans="1:31" ht="24" x14ac:dyDescent="0.25">
      <c r="K28" s="70"/>
      <c r="M28" s="74" t="s">
        <v>11</v>
      </c>
      <c r="N28" s="75">
        <v>6.352E-3</v>
      </c>
      <c r="O28" s="75">
        <v>1.9522000000000001E-2</v>
      </c>
      <c r="P28" s="75">
        <v>1.0219999999999999E-3</v>
      </c>
      <c r="Q28" s="75">
        <v>2.6113000000000001E-2</v>
      </c>
      <c r="R28" s="75">
        <v>4.1014000000000002E-2</v>
      </c>
      <c r="S28" s="75">
        <v>2.6089999999999999E-2</v>
      </c>
      <c r="T28" s="75">
        <v>3.5758999999999999E-2</v>
      </c>
      <c r="V28" s="74" t="s">
        <v>11</v>
      </c>
      <c r="W28" s="75">
        <v>6.1469999999999997E-3</v>
      </c>
      <c r="X28" s="75">
        <v>1.8893E-2</v>
      </c>
      <c r="Y28" s="75">
        <v>9.8900000000000008E-4</v>
      </c>
      <c r="Z28" s="75">
        <v>2.5270000000000001E-2</v>
      </c>
      <c r="AA28" s="75">
        <v>3.9710000000000002E-2</v>
      </c>
      <c r="AB28" s="75">
        <v>2.5248E-2</v>
      </c>
      <c r="AC28" s="75">
        <v>3.4604999999999997E-2</v>
      </c>
    </row>
    <row r="29" spans="1:31" x14ac:dyDescent="0.25">
      <c r="K29" s="70"/>
      <c r="M29" s="76" t="s">
        <v>5</v>
      </c>
      <c r="N29" s="77">
        <v>4.8900000000000002E-3</v>
      </c>
      <c r="O29" s="77">
        <v>1.6254000000000001E-2</v>
      </c>
      <c r="P29" s="77">
        <v>2.0869999999999999E-3</v>
      </c>
      <c r="Q29" s="77">
        <v>2.2144E-2</v>
      </c>
      <c r="R29" s="77">
        <v>2.6089999999999999E-2</v>
      </c>
      <c r="S29" s="77">
        <v>3.5138999999999997E-2</v>
      </c>
      <c r="T29" s="77">
        <v>3.2029000000000002E-2</v>
      </c>
      <c r="V29" s="76" t="s">
        <v>5</v>
      </c>
      <c r="W29" s="77">
        <v>4.7320000000000001E-3</v>
      </c>
      <c r="X29" s="77">
        <v>1.5729E-2</v>
      </c>
      <c r="Y29" s="77">
        <v>2.0200000000000001E-3</v>
      </c>
      <c r="Z29" s="77">
        <v>2.1429E-2</v>
      </c>
      <c r="AA29" s="77">
        <v>2.5248E-2</v>
      </c>
      <c r="AB29" s="77">
        <v>3.4026000000000001E-2</v>
      </c>
      <c r="AC29" s="77">
        <v>3.0995999999999999E-2</v>
      </c>
    </row>
    <row r="30" spans="1:31" x14ac:dyDescent="0.25">
      <c r="K30" s="70"/>
      <c r="M30" s="74" t="s">
        <v>6</v>
      </c>
      <c r="N30" s="75">
        <v>6.0809999999999996E-3</v>
      </c>
      <c r="O30" s="75">
        <v>2.1309999999999999E-2</v>
      </c>
      <c r="P30" s="75">
        <v>1.944E-3</v>
      </c>
      <c r="Q30" s="75">
        <v>2.5881999999999999E-2</v>
      </c>
      <c r="R30" s="75">
        <v>3.5758999999999999E-2</v>
      </c>
      <c r="S30" s="75">
        <v>3.2029000000000002E-2</v>
      </c>
      <c r="T30" s="75">
        <v>6.6862000000000005E-2</v>
      </c>
      <c r="V30" s="74" t="s">
        <v>6</v>
      </c>
      <c r="W30" s="75">
        <v>5.8849999999999996E-3</v>
      </c>
      <c r="X30" s="75">
        <v>2.0622000000000001E-2</v>
      </c>
      <c r="Y30" s="75">
        <v>1.8810000000000001E-3</v>
      </c>
      <c r="Z30" s="75">
        <v>2.5047E-2</v>
      </c>
      <c r="AA30" s="75">
        <v>3.4604999999999997E-2</v>
      </c>
      <c r="AB30" s="75">
        <v>3.0995999999999999E-2</v>
      </c>
      <c r="AC30" s="75">
        <v>6.4724000000000004E-2</v>
      </c>
    </row>
    <row r="31" spans="1:31" x14ac:dyDescent="0.25">
      <c r="K31" s="70"/>
    </row>
    <row r="32" spans="1:31" x14ac:dyDescent="0.25">
      <c r="K32" s="70"/>
    </row>
    <row r="33" spans="11:11" x14ac:dyDescent="0.25">
      <c r="K33" s="70"/>
    </row>
    <row r="34" spans="11:11" x14ac:dyDescent="0.25">
      <c r="K34" s="70"/>
    </row>
    <row r="35" spans="11:11" x14ac:dyDescent="0.25">
      <c r="K35" s="70"/>
    </row>
    <row r="36" spans="11:11" x14ac:dyDescent="0.25">
      <c r="K36" s="70"/>
    </row>
    <row r="37" spans="11:11" x14ac:dyDescent="0.25">
      <c r="K37" s="70"/>
    </row>
    <row r="38" spans="11:11" x14ac:dyDescent="0.25">
      <c r="K38" s="70"/>
    </row>
    <row r="39" spans="11:11" x14ac:dyDescent="0.25">
      <c r="K39" s="70"/>
    </row>
    <row r="40" spans="11:11" x14ac:dyDescent="0.25">
      <c r="K40" s="70"/>
    </row>
    <row r="41" spans="11:11" x14ac:dyDescent="0.25">
      <c r="K41" s="70"/>
    </row>
    <row r="42" spans="11:11" x14ac:dyDescent="0.25">
      <c r="K42" s="70"/>
    </row>
    <row r="43" spans="11:11" x14ac:dyDescent="0.25">
      <c r="K43" s="70"/>
    </row>
    <row r="44" spans="11:11" x14ac:dyDescent="0.25">
      <c r="K44" s="70"/>
    </row>
    <row r="45" spans="11:11" x14ac:dyDescent="0.25">
      <c r="K45" s="70"/>
    </row>
    <row r="46" spans="11:11" x14ac:dyDescent="0.25">
      <c r="K46" s="70"/>
    </row>
    <row r="47" spans="11:11" x14ac:dyDescent="0.25">
      <c r="K47" s="70"/>
    </row>
    <row r="48" spans="11:11" x14ac:dyDescent="0.25">
      <c r="K48" s="70"/>
    </row>
    <row r="49" spans="11:11" x14ac:dyDescent="0.25">
      <c r="K49" s="70"/>
    </row>
    <row r="50" spans="11:11" x14ac:dyDescent="0.25">
      <c r="K50" s="70"/>
    </row>
    <row r="51" spans="11:11" x14ac:dyDescent="0.25">
      <c r="K51" s="70"/>
    </row>
    <row r="52" spans="11:11" x14ac:dyDescent="0.25">
      <c r="K52" s="70"/>
    </row>
    <row r="53" spans="11:11" x14ac:dyDescent="0.25">
      <c r="K53" s="70"/>
    </row>
    <row r="54" spans="11:11" x14ac:dyDescent="0.25">
      <c r="K54" s="70"/>
    </row>
    <row r="55" spans="11:11" x14ac:dyDescent="0.25">
      <c r="K55" s="70"/>
    </row>
    <row r="56" spans="11:11" x14ac:dyDescent="0.25">
      <c r="K56" s="70"/>
    </row>
    <row r="57" spans="11:11" x14ac:dyDescent="0.25">
      <c r="K57" s="70"/>
    </row>
    <row r="58" spans="11:11" x14ac:dyDescent="0.25">
      <c r="K58" s="70"/>
    </row>
    <row r="59" spans="11:11" x14ac:dyDescent="0.25">
      <c r="K59" s="70"/>
    </row>
    <row r="60" spans="11:11" x14ac:dyDescent="0.25">
      <c r="K60" s="70"/>
    </row>
    <row r="61" spans="11:11" x14ac:dyDescent="0.25">
      <c r="K61" s="70"/>
    </row>
    <row r="62" spans="11:11" x14ac:dyDescent="0.25">
      <c r="K62" s="70"/>
    </row>
    <row r="63" spans="11:11" x14ac:dyDescent="0.25">
      <c r="K63" s="70"/>
    </row>
    <row r="64" spans="11:11" x14ac:dyDescent="0.25">
      <c r="K64" s="70"/>
    </row>
    <row r="65" spans="11:11" x14ac:dyDescent="0.25">
      <c r="K65" s="70"/>
    </row>
    <row r="66" spans="11:11" x14ac:dyDescent="0.25">
      <c r="K66" s="70"/>
    </row>
    <row r="67" spans="11:11" x14ac:dyDescent="0.25">
      <c r="K67" s="70"/>
    </row>
    <row r="68" spans="11:11" x14ac:dyDescent="0.25">
      <c r="K68" s="70"/>
    </row>
    <row r="69" spans="11:11" x14ac:dyDescent="0.25">
      <c r="K69" s="70"/>
    </row>
    <row r="70" spans="11:11" x14ac:dyDescent="0.25">
      <c r="K70" s="70"/>
    </row>
    <row r="71" spans="11:11" x14ac:dyDescent="0.25">
      <c r="K71" s="70"/>
    </row>
    <row r="72" spans="11:11" x14ac:dyDescent="0.25">
      <c r="K72" s="70"/>
    </row>
    <row r="73" spans="11:11" x14ac:dyDescent="0.25">
      <c r="K73" s="70"/>
    </row>
    <row r="74" spans="11:11" x14ac:dyDescent="0.25">
      <c r="K74" s="70"/>
    </row>
    <row r="75" spans="11:11" x14ac:dyDescent="0.25">
      <c r="K75" s="70"/>
    </row>
    <row r="76" spans="11:11" x14ac:dyDescent="0.25">
      <c r="K76" s="70"/>
    </row>
    <row r="77" spans="11:11" x14ac:dyDescent="0.25">
      <c r="K77" s="70"/>
    </row>
    <row r="78" spans="11:11" x14ac:dyDescent="0.25">
      <c r="K78" s="70"/>
    </row>
    <row r="79" spans="11:11" x14ac:dyDescent="0.25">
      <c r="K79" s="70"/>
    </row>
    <row r="80" spans="11:11" x14ac:dyDescent="0.25">
      <c r="K80" s="70"/>
    </row>
    <row r="81" spans="11:11" x14ac:dyDescent="0.25">
      <c r="K81" s="70"/>
    </row>
    <row r="82" spans="11:11" x14ac:dyDescent="0.25">
      <c r="K82" s="70"/>
    </row>
    <row r="83" spans="11:11" x14ac:dyDescent="0.25">
      <c r="K83" s="70"/>
    </row>
    <row r="84" spans="11:11" x14ac:dyDescent="0.25">
      <c r="K84" s="70"/>
    </row>
    <row r="85" spans="11:11" x14ac:dyDescent="0.25">
      <c r="K85" s="70"/>
    </row>
    <row r="86" spans="11:11" x14ac:dyDescent="0.25">
      <c r="K86" s="70"/>
    </row>
    <row r="87" spans="11:11" x14ac:dyDescent="0.25">
      <c r="K87" s="70"/>
    </row>
    <row r="88" spans="11:11" x14ac:dyDescent="0.25">
      <c r="K88" s="70"/>
    </row>
    <row r="89" spans="11:11" x14ac:dyDescent="0.25">
      <c r="K89" s="70"/>
    </row>
    <row r="90" spans="11:11" x14ac:dyDescent="0.25">
      <c r="K90" s="70"/>
    </row>
    <row r="91" spans="11:11" x14ac:dyDescent="0.25">
      <c r="K91" s="70"/>
    </row>
    <row r="92" spans="11:11" x14ac:dyDescent="0.25">
      <c r="K92" s="70"/>
    </row>
    <row r="93" spans="11:11" x14ac:dyDescent="0.25">
      <c r="K93" s="70"/>
    </row>
    <row r="94" spans="11:11" x14ac:dyDescent="0.25">
      <c r="K94" s="70"/>
    </row>
    <row r="95" spans="11:11" x14ac:dyDescent="0.25">
      <c r="K95" s="70"/>
    </row>
    <row r="96" spans="11:11" x14ac:dyDescent="0.25">
      <c r="K96" s="70"/>
    </row>
    <row r="97" spans="11:11" x14ac:dyDescent="0.25">
      <c r="K97" s="70"/>
    </row>
    <row r="98" spans="11:11" x14ac:dyDescent="0.25">
      <c r="K98" s="70"/>
    </row>
    <row r="99" spans="11:11" x14ac:dyDescent="0.25">
      <c r="K99" s="70"/>
    </row>
    <row r="100" spans="11:11" x14ac:dyDescent="0.25">
      <c r="K100" s="70"/>
    </row>
    <row r="101" spans="11:11" x14ac:dyDescent="0.25">
      <c r="K101" s="70"/>
    </row>
    <row r="102" spans="11:11" x14ac:dyDescent="0.25">
      <c r="K102" s="70"/>
    </row>
    <row r="103" spans="11:11" x14ac:dyDescent="0.25">
      <c r="K103" s="70"/>
    </row>
    <row r="104" spans="11:11" x14ac:dyDescent="0.25">
      <c r="K104" s="70"/>
    </row>
    <row r="105" spans="11:11" x14ac:dyDescent="0.25">
      <c r="K105" s="70"/>
    </row>
    <row r="106" spans="11:11" x14ac:dyDescent="0.25">
      <c r="K106" s="70"/>
    </row>
    <row r="107" spans="11:11" x14ac:dyDescent="0.25">
      <c r="K107" s="70"/>
    </row>
    <row r="108" spans="11:11" x14ac:dyDescent="0.25">
      <c r="K108" s="70"/>
    </row>
    <row r="109" spans="11:11" x14ac:dyDescent="0.25">
      <c r="K109" s="70"/>
    </row>
    <row r="110" spans="11:11" x14ac:dyDescent="0.25">
      <c r="K110" s="70"/>
    </row>
    <row r="111" spans="11:11" x14ac:dyDescent="0.25">
      <c r="K111" s="70"/>
    </row>
    <row r="112" spans="11:11" x14ac:dyDescent="0.25">
      <c r="K112" s="70"/>
    </row>
    <row r="113" spans="11:11" x14ac:dyDescent="0.25">
      <c r="K113" s="70"/>
    </row>
    <row r="114" spans="11:11" x14ac:dyDescent="0.25">
      <c r="K114" s="70"/>
    </row>
    <row r="115" spans="11:11" x14ac:dyDescent="0.25">
      <c r="K115" s="70"/>
    </row>
    <row r="116" spans="11:11" x14ac:dyDescent="0.25">
      <c r="K116" s="70"/>
    </row>
    <row r="117" spans="11:11" x14ac:dyDescent="0.25">
      <c r="K117" s="70"/>
    </row>
    <row r="118" spans="11:11" x14ac:dyDescent="0.25">
      <c r="K118" s="70"/>
    </row>
    <row r="119" spans="11:11" x14ac:dyDescent="0.25">
      <c r="K119" s="70"/>
    </row>
    <row r="120" spans="11:11" x14ac:dyDescent="0.25">
      <c r="K120" s="70"/>
    </row>
    <row r="121" spans="11:11" x14ac:dyDescent="0.25">
      <c r="K121" s="70"/>
    </row>
    <row r="122" spans="11:11" x14ac:dyDescent="0.25">
      <c r="K122" s="70"/>
    </row>
    <row r="123" spans="11:11" x14ac:dyDescent="0.25">
      <c r="K123" s="70"/>
    </row>
    <row r="124" spans="11:11" x14ac:dyDescent="0.25">
      <c r="K124" s="70"/>
    </row>
    <row r="125" spans="11:11" x14ac:dyDescent="0.25">
      <c r="K125" s="70"/>
    </row>
    <row r="126" spans="11:11" x14ac:dyDescent="0.25">
      <c r="K126" s="70"/>
    </row>
    <row r="127" spans="11:11" x14ac:dyDescent="0.25">
      <c r="K127" s="70"/>
    </row>
    <row r="128" spans="11:11" x14ac:dyDescent="0.25">
      <c r="K128" s="70"/>
    </row>
    <row r="129" spans="11:11" x14ac:dyDescent="0.25">
      <c r="K129" s="70"/>
    </row>
    <row r="130" spans="11:11" x14ac:dyDescent="0.25">
      <c r="K130" s="70"/>
    </row>
    <row r="131" spans="11:11" x14ac:dyDescent="0.25">
      <c r="K131" s="70"/>
    </row>
    <row r="132" spans="11:11" x14ac:dyDescent="0.25">
      <c r="K132" s="70"/>
    </row>
    <row r="133" spans="11:11" x14ac:dyDescent="0.25">
      <c r="K133" s="70"/>
    </row>
    <row r="134" spans="11:11" x14ac:dyDescent="0.25">
      <c r="K134" s="70"/>
    </row>
    <row r="135" spans="11:11" x14ac:dyDescent="0.25">
      <c r="K135" s="70"/>
    </row>
    <row r="136" spans="11:11" x14ac:dyDescent="0.25">
      <c r="K136" s="70"/>
    </row>
    <row r="137" spans="11:11" x14ac:dyDescent="0.25">
      <c r="K137" s="70"/>
    </row>
    <row r="138" spans="11:11" x14ac:dyDescent="0.25">
      <c r="K138" s="70"/>
    </row>
    <row r="139" spans="11:11" x14ac:dyDescent="0.25">
      <c r="K139" s="70"/>
    </row>
    <row r="140" spans="11:11" x14ac:dyDescent="0.25">
      <c r="K140" s="70"/>
    </row>
    <row r="141" spans="11:11" x14ac:dyDescent="0.25">
      <c r="K141" s="70"/>
    </row>
    <row r="142" spans="11:11" x14ac:dyDescent="0.25">
      <c r="K142" s="70"/>
    </row>
    <row r="143" spans="11:11" x14ac:dyDescent="0.25">
      <c r="K143" s="70"/>
    </row>
    <row r="144" spans="11:11" x14ac:dyDescent="0.25">
      <c r="K144" s="70"/>
    </row>
    <row r="145" spans="11:11" x14ac:dyDescent="0.25">
      <c r="K145" s="70"/>
    </row>
    <row r="146" spans="11:11" x14ac:dyDescent="0.25">
      <c r="K146" s="70"/>
    </row>
    <row r="147" spans="11:11" x14ac:dyDescent="0.25">
      <c r="K147" s="70"/>
    </row>
    <row r="148" spans="11:11" x14ac:dyDescent="0.25">
      <c r="K148" s="70"/>
    </row>
    <row r="149" spans="11:11" x14ac:dyDescent="0.25">
      <c r="K149" s="70"/>
    </row>
    <row r="150" spans="11:11" x14ac:dyDescent="0.25">
      <c r="K150" s="70"/>
    </row>
    <row r="151" spans="11:11" x14ac:dyDescent="0.25">
      <c r="K151" s="70"/>
    </row>
    <row r="152" spans="11:11" x14ac:dyDescent="0.25">
      <c r="K152" s="70"/>
    </row>
    <row r="153" spans="11:11" x14ac:dyDescent="0.25">
      <c r="K153" s="70"/>
    </row>
    <row r="154" spans="11:11" x14ac:dyDescent="0.25">
      <c r="K154" s="70"/>
    </row>
    <row r="155" spans="11:11" x14ac:dyDescent="0.25">
      <c r="K155" s="70"/>
    </row>
    <row r="156" spans="11:11" x14ac:dyDescent="0.25">
      <c r="K156" s="70"/>
    </row>
    <row r="157" spans="11:11" x14ac:dyDescent="0.25">
      <c r="K157" s="70"/>
    </row>
    <row r="158" spans="11:11" x14ac:dyDescent="0.25">
      <c r="K158" s="70"/>
    </row>
    <row r="159" spans="11:11" x14ac:dyDescent="0.25">
      <c r="K159" s="70"/>
    </row>
    <row r="160" spans="11:11" x14ac:dyDescent="0.25">
      <c r="K160" s="70"/>
    </row>
    <row r="161" spans="11:11" x14ac:dyDescent="0.25">
      <c r="K161" s="70"/>
    </row>
    <row r="162" spans="11:11" x14ac:dyDescent="0.25">
      <c r="K162" s="70"/>
    </row>
    <row r="163" spans="11:11" x14ac:dyDescent="0.25">
      <c r="K163" s="70"/>
    </row>
    <row r="164" spans="11:11" x14ac:dyDescent="0.25">
      <c r="K164" s="70"/>
    </row>
    <row r="165" spans="11:11" x14ac:dyDescent="0.25">
      <c r="K165" s="70"/>
    </row>
    <row r="166" spans="11:11" x14ac:dyDescent="0.25">
      <c r="K166" s="70"/>
    </row>
    <row r="167" spans="11:11" x14ac:dyDescent="0.25">
      <c r="K167" s="70"/>
    </row>
    <row r="168" spans="11:11" x14ac:dyDescent="0.25">
      <c r="K168" s="70"/>
    </row>
    <row r="169" spans="11:11" x14ac:dyDescent="0.25">
      <c r="K169" s="70"/>
    </row>
    <row r="170" spans="11:11" x14ac:dyDescent="0.25">
      <c r="K170" s="70"/>
    </row>
    <row r="171" spans="11:11" x14ac:dyDescent="0.25">
      <c r="K171" s="70"/>
    </row>
    <row r="172" spans="11:11" x14ac:dyDescent="0.25">
      <c r="K172" s="70"/>
    </row>
    <row r="173" spans="11:11" x14ac:dyDescent="0.25">
      <c r="K173" s="70"/>
    </row>
    <row r="174" spans="11:11" x14ac:dyDescent="0.25">
      <c r="K174" s="70"/>
    </row>
    <row r="175" spans="11:11" x14ac:dyDescent="0.25">
      <c r="K175" s="70"/>
    </row>
    <row r="176" spans="11:11" x14ac:dyDescent="0.25">
      <c r="K176" s="70"/>
    </row>
    <row r="177" spans="11:11" x14ac:dyDescent="0.25">
      <c r="K177" s="70"/>
    </row>
    <row r="178" spans="11:11" x14ac:dyDescent="0.25">
      <c r="K178" s="70"/>
    </row>
    <row r="179" spans="11:11" x14ac:dyDescent="0.25">
      <c r="K179" s="70"/>
    </row>
    <row r="180" spans="11:11" x14ac:dyDescent="0.25">
      <c r="K180" s="70"/>
    </row>
    <row r="181" spans="11:11" x14ac:dyDescent="0.25">
      <c r="K181" s="70"/>
    </row>
    <row r="182" spans="11:11" x14ac:dyDescent="0.25">
      <c r="K182" s="70"/>
    </row>
    <row r="183" spans="11:11" x14ac:dyDescent="0.25">
      <c r="K183" s="70"/>
    </row>
    <row r="184" spans="11:11" x14ac:dyDescent="0.25">
      <c r="K184" s="70"/>
    </row>
    <row r="185" spans="11:11" x14ac:dyDescent="0.25">
      <c r="K185" s="70"/>
    </row>
    <row r="186" spans="11:11" x14ac:dyDescent="0.25">
      <c r="K186" s="70"/>
    </row>
    <row r="187" spans="11:11" x14ac:dyDescent="0.25">
      <c r="K187" s="70"/>
    </row>
    <row r="188" spans="11:11" x14ac:dyDescent="0.25">
      <c r="K188" s="70"/>
    </row>
    <row r="189" spans="11:11" x14ac:dyDescent="0.25">
      <c r="K189" s="70"/>
    </row>
    <row r="190" spans="11:11" x14ac:dyDescent="0.25">
      <c r="K190" s="70"/>
    </row>
    <row r="191" spans="11:11" x14ac:dyDescent="0.25">
      <c r="K191" s="70"/>
    </row>
    <row r="192" spans="11:11" x14ac:dyDescent="0.25">
      <c r="K192" s="70"/>
    </row>
    <row r="193" spans="11:11" x14ac:dyDescent="0.25">
      <c r="K193" s="70"/>
    </row>
    <row r="194" spans="11:11" x14ac:dyDescent="0.25">
      <c r="K194" s="70"/>
    </row>
    <row r="195" spans="11:11" x14ac:dyDescent="0.25">
      <c r="K195" s="70"/>
    </row>
    <row r="196" spans="11:11" x14ac:dyDescent="0.25">
      <c r="K196" s="70"/>
    </row>
    <row r="197" spans="11:11" x14ac:dyDescent="0.25">
      <c r="K197" s="70"/>
    </row>
    <row r="198" spans="11:11" x14ac:dyDescent="0.25">
      <c r="K198" s="70"/>
    </row>
    <row r="199" spans="11:11" x14ac:dyDescent="0.25">
      <c r="K199" s="70"/>
    </row>
    <row r="200" spans="11:11" x14ac:dyDescent="0.25">
      <c r="K200" s="70"/>
    </row>
    <row r="201" spans="11:11" x14ac:dyDescent="0.25">
      <c r="K201" s="70"/>
    </row>
    <row r="202" spans="11:11" x14ac:dyDescent="0.25">
      <c r="K202" s="70"/>
    </row>
    <row r="203" spans="11:11" x14ac:dyDescent="0.25">
      <c r="K203" s="70"/>
    </row>
    <row r="204" spans="11:11" x14ac:dyDescent="0.25">
      <c r="K204" s="70"/>
    </row>
    <row r="205" spans="11:11" x14ac:dyDescent="0.25">
      <c r="K205" s="70"/>
    </row>
    <row r="206" spans="11:11" x14ac:dyDescent="0.25">
      <c r="K206" s="70"/>
    </row>
    <row r="207" spans="11:11" x14ac:dyDescent="0.25">
      <c r="K207" s="70"/>
    </row>
    <row r="208" spans="11:11" x14ac:dyDescent="0.25">
      <c r="K208" s="70"/>
    </row>
    <row r="209" spans="11:11" x14ac:dyDescent="0.25">
      <c r="K209" s="70"/>
    </row>
    <row r="210" spans="11:11" x14ac:dyDescent="0.25">
      <c r="K210" s="70"/>
    </row>
    <row r="211" spans="11:11" x14ac:dyDescent="0.25">
      <c r="K211" s="70"/>
    </row>
    <row r="212" spans="11:11" x14ac:dyDescent="0.25">
      <c r="K212" s="70"/>
    </row>
    <row r="213" spans="11:11" x14ac:dyDescent="0.25">
      <c r="K213" s="70"/>
    </row>
    <row r="214" spans="11:11" x14ac:dyDescent="0.25">
      <c r="K214" s="70"/>
    </row>
    <row r="215" spans="11:11" x14ac:dyDescent="0.25">
      <c r="K215" s="70"/>
    </row>
    <row r="216" spans="11:11" x14ac:dyDescent="0.25">
      <c r="K216" s="70"/>
    </row>
    <row r="217" spans="11:11" x14ac:dyDescent="0.25">
      <c r="K217" s="70"/>
    </row>
    <row r="218" spans="11:11" x14ac:dyDescent="0.25">
      <c r="K218" s="70"/>
    </row>
    <row r="219" spans="11:11" x14ac:dyDescent="0.25">
      <c r="K219" s="70"/>
    </row>
  </sheetData>
  <mergeCells count="11">
    <mergeCell ref="K12:K14"/>
    <mergeCell ref="V12:V14"/>
    <mergeCell ref="K15:K17"/>
    <mergeCell ref="V15:V17"/>
    <mergeCell ref="V9:W10"/>
    <mergeCell ref="X9:AE9"/>
    <mergeCell ref="K10:K11"/>
    <mergeCell ref="L10:L11"/>
    <mergeCell ref="M10:S10"/>
    <mergeCell ref="X10:Z10"/>
    <mergeCell ref="AB10:AD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FF00"/>
  </sheetPr>
  <dimension ref="A1:AE219"/>
  <sheetViews>
    <sheetView tabSelected="1" topLeftCell="K6" workbookViewId="0">
      <selection activeCell="M13" sqref="M13"/>
    </sheetView>
  </sheetViews>
  <sheetFormatPr defaultRowHeight="15" x14ac:dyDescent="0.25"/>
  <cols>
    <col min="1" max="1" width="22.7109375" style="62" customWidth="1"/>
    <col min="2" max="2" width="14.140625" style="62" customWidth="1"/>
    <col min="3" max="3" width="16.42578125" style="62" customWidth="1"/>
    <col min="4" max="4" width="12.7109375" style="62" customWidth="1"/>
    <col min="5" max="5" width="12.28515625" style="62" customWidth="1"/>
    <col min="6" max="6" width="12.5703125" style="62" customWidth="1"/>
    <col min="7" max="7" width="14.5703125" style="62" customWidth="1"/>
    <col min="8" max="8" width="11.7109375" style="62" customWidth="1"/>
    <col min="9" max="10" width="9.140625" style="62"/>
    <col min="11" max="11" width="13.5703125" style="62" customWidth="1"/>
    <col min="12" max="12" width="10.42578125" style="62" customWidth="1"/>
    <col min="13" max="14" width="9.140625" style="62"/>
    <col min="15" max="15" width="10.7109375" style="62" customWidth="1"/>
    <col min="16" max="16" width="11.140625" style="62" customWidth="1"/>
    <col min="17" max="18" width="9.140625" style="62"/>
    <col min="19" max="19" width="10.5703125" style="62" customWidth="1"/>
    <col min="20" max="20" width="12.85546875" style="62" customWidth="1"/>
    <col min="21" max="21" width="9.140625" style="62"/>
    <col min="22" max="22" width="14.85546875" style="62" customWidth="1"/>
    <col min="23" max="23" width="12.28515625" style="62" customWidth="1"/>
    <col min="24" max="26" width="9.140625" style="62"/>
    <col min="27" max="27" width="13.85546875" style="62" customWidth="1"/>
    <col min="28" max="28" width="14.28515625" style="62" customWidth="1"/>
    <col min="29" max="30" width="9.140625" style="62"/>
    <col min="31" max="31" width="14" style="62" customWidth="1"/>
    <col min="32" max="16384" width="9.140625" style="62"/>
  </cols>
  <sheetData>
    <row r="1" spans="1:3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N1" s="62">
        <v>10000</v>
      </c>
    </row>
    <row r="2" spans="1:31" ht="38.25" x14ac:dyDescent="0.25">
      <c r="A2" s="21"/>
      <c r="B2" s="22" t="s">
        <v>54</v>
      </c>
      <c r="C2" s="22" t="s">
        <v>55</v>
      </c>
      <c r="D2" s="22" t="s">
        <v>90</v>
      </c>
      <c r="E2" s="22" t="s">
        <v>57</v>
      </c>
      <c r="F2" s="22" t="s">
        <v>61</v>
      </c>
      <c r="G2" s="22" t="s">
        <v>59</v>
      </c>
      <c r="H2" s="22" t="s">
        <v>60</v>
      </c>
      <c r="I2" s="18" t="s">
        <v>94</v>
      </c>
      <c r="J2" s="18"/>
      <c r="M2" s="80" t="s">
        <v>65</v>
      </c>
      <c r="N2" s="80" t="s">
        <v>87</v>
      </c>
      <c r="O2" s="81" t="s">
        <v>71</v>
      </c>
    </row>
    <row r="3" spans="1:31" x14ac:dyDescent="0.25">
      <c r="A3" s="19" t="s">
        <v>54</v>
      </c>
      <c r="B3" s="20">
        <v>1</v>
      </c>
      <c r="C3" s="20">
        <v>0.29672999999999999</v>
      </c>
      <c r="D3" s="20">
        <v>1.52E-2</v>
      </c>
      <c r="E3" s="20">
        <v>0.30784800000000001</v>
      </c>
      <c r="F3" s="20">
        <v>0.31307499999999999</v>
      </c>
      <c r="G3" s="20">
        <v>0.26083899999999999</v>
      </c>
      <c r="H3" s="20">
        <v>0.23371600000000001</v>
      </c>
      <c r="I3" s="18"/>
      <c r="J3" s="18"/>
      <c r="K3" s="74" t="s">
        <v>7</v>
      </c>
      <c r="L3" s="75">
        <v>7.7470000000000004E-3</v>
      </c>
      <c r="M3" s="79">
        <f>L3*4</f>
        <v>3.0988000000000002E-2</v>
      </c>
      <c r="N3" s="79">
        <v>7.0000000000000007E-2</v>
      </c>
      <c r="O3" s="79">
        <v>4.3826759999999999E-2</v>
      </c>
    </row>
    <row r="4" spans="1:31" x14ac:dyDescent="0.25">
      <c r="A4" s="19" t="s">
        <v>55</v>
      </c>
      <c r="B4" s="20">
        <v>0.29672999999999999</v>
      </c>
      <c r="C4" s="20">
        <v>1</v>
      </c>
      <c r="D4" s="20">
        <v>1.1812E-2</v>
      </c>
      <c r="E4" s="20">
        <v>0.69224300000000005</v>
      </c>
      <c r="F4" s="20">
        <v>0.678817</v>
      </c>
      <c r="G4" s="20">
        <v>0.61173200000000005</v>
      </c>
      <c r="H4" s="20">
        <v>0.57779999999999998</v>
      </c>
      <c r="I4" s="18"/>
      <c r="J4" s="18"/>
      <c r="K4" s="76" t="s">
        <v>8</v>
      </c>
      <c r="L4" s="77">
        <v>1.4874999999999999E-2</v>
      </c>
      <c r="M4" s="79">
        <f t="shared" ref="M4:M9" si="0">L4*4</f>
        <v>5.9499999999999997E-2</v>
      </c>
      <c r="N4" s="79">
        <v>8.7999999999999995E-2</v>
      </c>
      <c r="O4" s="79">
        <v>6.8667199999999998E-2</v>
      </c>
    </row>
    <row r="5" spans="1:31" ht="26.25" x14ac:dyDescent="0.25">
      <c r="A5" s="19" t="s">
        <v>91</v>
      </c>
      <c r="B5" s="20">
        <v>1.52E-2</v>
      </c>
      <c r="C5" s="20">
        <v>1.1812E-2</v>
      </c>
      <c r="D5" s="20">
        <v>1</v>
      </c>
      <c r="E5" s="20">
        <v>0.14374799999999999</v>
      </c>
      <c r="F5" s="20">
        <v>7.9755999999999994E-2</v>
      </c>
      <c r="G5" s="20">
        <v>0.17627599999999999</v>
      </c>
      <c r="H5" s="20">
        <v>0.11827</v>
      </c>
      <c r="I5" s="18"/>
      <c r="J5" s="18"/>
      <c r="K5" s="74" t="s">
        <v>89</v>
      </c>
      <c r="L5" s="75">
        <v>4.9430000000000003E-3</v>
      </c>
      <c r="M5" s="79">
        <f t="shared" si="0"/>
        <v>1.9772000000000001E-2</v>
      </c>
      <c r="N5" s="79">
        <v>3.2500000000000001E-2</v>
      </c>
      <c r="O5" s="79">
        <v>2.3503960000000001E-2</v>
      </c>
    </row>
    <row r="6" spans="1:31" x14ac:dyDescent="0.25">
      <c r="A6" s="19" t="s">
        <v>57</v>
      </c>
      <c r="B6" s="20">
        <v>0.30784800000000001</v>
      </c>
      <c r="C6" s="20">
        <v>0.69224300000000005</v>
      </c>
      <c r="D6" s="20">
        <v>0.14374799999999999</v>
      </c>
      <c r="E6" s="20">
        <v>1</v>
      </c>
      <c r="F6" s="20">
        <v>0.84086499999999997</v>
      </c>
      <c r="G6" s="20">
        <v>0.77182499999999998</v>
      </c>
      <c r="H6" s="20">
        <v>0.64990300000000001</v>
      </c>
      <c r="I6" s="18"/>
      <c r="J6" s="18"/>
      <c r="K6" s="76" t="s">
        <v>10</v>
      </c>
      <c r="L6" s="77">
        <v>1.6438000000000001E-2</v>
      </c>
      <c r="M6" s="79">
        <f t="shared" si="0"/>
        <v>6.5752000000000005E-2</v>
      </c>
      <c r="N6" s="79">
        <v>8.2100000000000006E-2</v>
      </c>
      <c r="O6" s="79">
        <v>7.0578760000000004E-2</v>
      </c>
      <c r="P6" s="116"/>
    </row>
    <row r="7" spans="1:31" x14ac:dyDescent="0.25">
      <c r="A7" s="19" t="s">
        <v>61</v>
      </c>
      <c r="B7" s="20">
        <v>0.31307499999999999</v>
      </c>
      <c r="C7" s="20">
        <v>0.678817</v>
      </c>
      <c r="D7" s="20">
        <v>7.9755999999999994E-2</v>
      </c>
      <c r="E7" s="20">
        <v>0.84086499999999997</v>
      </c>
      <c r="F7" s="20">
        <v>1</v>
      </c>
      <c r="G7" s="20">
        <v>0.70416100000000004</v>
      </c>
      <c r="H7" s="20">
        <v>0.69529799999999997</v>
      </c>
      <c r="I7" s="18"/>
      <c r="J7" s="18"/>
      <c r="K7" s="74" t="s">
        <v>11</v>
      </c>
      <c r="L7" s="75">
        <v>1.7493000000000002E-2</v>
      </c>
      <c r="M7" s="79">
        <f t="shared" si="0"/>
        <v>6.9972000000000006E-2</v>
      </c>
      <c r="N7" s="79">
        <v>9.06E-2</v>
      </c>
      <c r="O7" s="79">
        <v>7.5943960000000005E-2</v>
      </c>
      <c r="T7" s="29">
        <v>1.7899999999999999E-2</v>
      </c>
    </row>
    <row r="8" spans="1:31" ht="15.75" thickBot="1" x14ac:dyDescent="0.3">
      <c r="A8" s="19" t="s">
        <v>59</v>
      </c>
      <c r="B8" s="20">
        <v>0.26083899999999999</v>
      </c>
      <c r="C8" s="20">
        <v>0.61173200000000005</v>
      </c>
      <c r="D8" s="20">
        <v>0.17627599999999999</v>
      </c>
      <c r="E8" s="20">
        <v>0.77182499999999998</v>
      </c>
      <c r="F8" s="20">
        <v>0.70416100000000004</v>
      </c>
      <c r="G8" s="20">
        <v>1</v>
      </c>
      <c r="H8" s="20">
        <v>0.67410300000000001</v>
      </c>
      <c r="I8" s="18"/>
      <c r="J8" s="18"/>
      <c r="K8" s="76" t="s">
        <v>5</v>
      </c>
      <c r="L8" s="77">
        <v>1.7475000000000001E-2</v>
      </c>
      <c r="M8" s="79">
        <f t="shared" si="0"/>
        <v>6.9900000000000004E-2</v>
      </c>
      <c r="N8" s="79">
        <v>8.0699999999999994E-2</v>
      </c>
      <c r="O8" s="79">
        <v>7.2810200000000005E-2</v>
      </c>
    </row>
    <row r="9" spans="1:31" ht="15.75" customHeight="1" thickBot="1" x14ac:dyDescent="0.3">
      <c r="A9" s="19" t="s">
        <v>60</v>
      </c>
      <c r="B9" s="20">
        <v>0.23371600000000001</v>
      </c>
      <c r="C9" s="20">
        <v>0.57779999999999998</v>
      </c>
      <c r="D9" s="20">
        <v>0.11827</v>
      </c>
      <c r="E9" s="20">
        <v>0.64990300000000001</v>
      </c>
      <c r="F9" s="20">
        <v>0.69529799999999997</v>
      </c>
      <c r="G9" s="20">
        <v>0.67410300000000001</v>
      </c>
      <c r="H9" s="20">
        <v>1</v>
      </c>
      <c r="I9" s="18"/>
      <c r="J9" s="18"/>
      <c r="K9" s="74" t="s">
        <v>6</v>
      </c>
      <c r="L9" s="78">
        <v>1.6920000000000001E-2</v>
      </c>
      <c r="M9" s="79">
        <f t="shared" si="0"/>
        <v>6.7680000000000004E-2</v>
      </c>
      <c r="N9" s="79">
        <v>9.0300000000000005E-2</v>
      </c>
      <c r="O9" s="79">
        <v>7.3848559999999994E-2</v>
      </c>
      <c r="P9" s="115"/>
      <c r="V9" s="175"/>
      <c r="W9" s="176"/>
      <c r="X9" s="164" t="s">
        <v>110</v>
      </c>
      <c r="Y9" s="165"/>
      <c r="Z9" s="165"/>
      <c r="AA9" s="165"/>
      <c r="AB9" s="165"/>
      <c r="AC9" s="165"/>
      <c r="AD9" s="165"/>
      <c r="AE9" s="165"/>
    </row>
    <row r="10" spans="1:31" ht="39" customHeight="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66" t="s">
        <v>109</v>
      </c>
      <c r="L10" s="166" t="s">
        <v>108</v>
      </c>
      <c r="M10" s="168" t="s">
        <v>104</v>
      </c>
      <c r="N10" s="169"/>
      <c r="O10" s="169"/>
      <c r="P10" s="169"/>
      <c r="Q10" s="169"/>
      <c r="R10" s="169"/>
      <c r="S10" s="170"/>
      <c r="V10" s="177"/>
      <c r="W10" s="178"/>
      <c r="X10" s="164" t="s">
        <v>72</v>
      </c>
      <c r="Y10" s="165"/>
      <c r="Z10" s="171"/>
      <c r="AA10" s="149" t="s">
        <v>97</v>
      </c>
      <c r="AB10" s="164" t="s">
        <v>88</v>
      </c>
      <c r="AC10" s="165"/>
      <c r="AD10" s="171"/>
      <c r="AE10" s="141" t="s">
        <v>103</v>
      </c>
    </row>
    <row r="11" spans="1:31" ht="51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67"/>
      <c r="L11" s="167"/>
      <c r="M11" s="123" t="s">
        <v>54</v>
      </c>
      <c r="N11" s="83" t="s">
        <v>55</v>
      </c>
      <c r="O11" s="83" t="s">
        <v>90</v>
      </c>
      <c r="P11" s="83" t="s">
        <v>57</v>
      </c>
      <c r="Q11" s="83" t="s">
        <v>61</v>
      </c>
      <c r="R11" s="83" t="s">
        <v>59</v>
      </c>
      <c r="S11" s="124" t="s">
        <v>60</v>
      </c>
      <c r="V11" s="117" t="s">
        <v>109</v>
      </c>
      <c r="W11" s="117" t="s">
        <v>108</v>
      </c>
      <c r="X11" s="146" t="s">
        <v>87</v>
      </c>
      <c r="Y11" s="147" t="s">
        <v>65</v>
      </c>
      <c r="Z11" s="148" t="s">
        <v>106</v>
      </c>
      <c r="AA11" s="149" t="s">
        <v>87</v>
      </c>
      <c r="AB11" s="143" t="s">
        <v>87</v>
      </c>
      <c r="AC11" s="144" t="s">
        <v>65</v>
      </c>
      <c r="AD11" s="145" t="s">
        <v>106</v>
      </c>
      <c r="AE11" s="133" t="s">
        <v>87</v>
      </c>
    </row>
    <row r="12" spans="1:31" x14ac:dyDescent="0.25">
      <c r="K12" s="172" t="s">
        <v>107</v>
      </c>
      <c r="L12" s="118" t="s">
        <v>98</v>
      </c>
      <c r="M12" s="108">
        <v>0.13911299999999999</v>
      </c>
      <c r="N12" s="86">
        <v>0.28931499999999999</v>
      </c>
      <c r="O12" s="86">
        <v>4.6371000000000002E-2</v>
      </c>
      <c r="P12" s="86">
        <v>0.23991899999999999</v>
      </c>
      <c r="Q12" s="86">
        <v>2.6210000000000001E-2</v>
      </c>
      <c r="R12" s="86">
        <v>0.212702</v>
      </c>
      <c r="S12" s="87">
        <v>4.6371000000000002E-2</v>
      </c>
      <c r="V12" s="172" t="s">
        <v>107</v>
      </c>
      <c r="W12" s="118" t="s">
        <v>98</v>
      </c>
      <c r="X12" s="122">
        <f t="array" ref="X12">SUMPRODUCT(M12:S12,TRANSPOSE($N$3:$N$9))</f>
        <v>8.0129016100000006E-2</v>
      </c>
      <c r="Y12" s="122">
        <f t="array" ref="Y12">SUMPRODUCT(M12:S12,TRANSPOSE($M$3:$M$9))</f>
        <v>5.8057302844E-2</v>
      </c>
      <c r="Z12" s="128">
        <f t="array" ref="Z12">SUMPRODUCT(M12:S12,TRANSPOSE($O$3:$O$9))</f>
        <v>6.4888208609239995E-2</v>
      </c>
      <c r="AA12" s="134">
        <f t="array" ref="AA12">SQRT(MMULT(M12:S12,MMULT($W$24:$AC$30,TRANSPOSE(M12:S12))))</f>
        <v>0.12243464059278464</v>
      </c>
      <c r="AB12" s="126">
        <f t="shared" ref="AB12:AD13" si="1">(X12-$T$7)/$AA12</f>
        <v>0.50826315002608269</v>
      </c>
      <c r="AC12" s="90">
        <f t="shared" si="1"/>
        <v>0.32798971475370642</v>
      </c>
      <c r="AD12" s="91">
        <f t="shared" si="1"/>
        <v>0.383781978545777</v>
      </c>
      <c r="AE12" s="137">
        <f>SUMPRODUCT(M12:S12,$B$17:$H$17)/AA12</f>
        <v>1.2239083311016061</v>
      </c>
    </row>
    <row r="13" spans="1:31" ht="15.75" customHeight="1" x14ac:dyDescent="0.25">
      <c r="A13" s="23"/>
      <c r="B13" s="24" t="s">
        <v>54</v>
      </c>
      <c r="C13" s="24" t="s">
        <v>55</v>
      </c>
      <c r="D13" s="24" t="s">
        <v>90</v>
      </c>
      <c r="E13" s="24" t="s">
        <v>57</v>
      </c>
      <c r="F13" s="24" t="s">
        <v>61</v>
      </c>
      <c r="G13" s="24" t="s">
        <v>59</v>
      </c>
      <c r="H13" s="24" t="s">
        <v>60</v>
      </c>
      <c r="I13" s="18" t="s">
        <v>94</v>
      </c>
      <c r="K13" s="173"/>
      <c r="L13" s="119" t="s">
        <v>105</v>
      </c>
      <c r="M13" s="161">
        <v>0.22212782594109501</v>
      </c>
      <c r="N13" s="162">
        <v>0.3</v>
      </c>
      <c r="O13" s="162">
        <v>1.2125531510032699E-18</v>
      </c>
      <c r="P13" s="162">
        <v>0.169107596805012</v>
      </c>
      <c r="Q13" s="162">
        <v>8.3633524534492201E-2</v>
      </c>
      <c r="R13" s="162">
        <v>0.14313762080936701</v>
      </c>
      <c r="S13" s="163">
        <v>8.1993431910032999E-2</v>
      </c>
      <c r="V13" s="173"/>
      <c r="W13" s="119" t="s">
        <v>105</v>
      </c>
      <c r="X13" s="122">
        <f t="array" ref="X13">SUMPRODUCT(M13:S13,TRANSPOSE($N$3:$N$9))</f>
        <v>8.2365091737185023E-2</v>
      </c>
      <c r="Y13" s="122">
        <f t="array" ref="Y13">SUMPRODUCT(M13:S13,TRANSPOSE($M$3:$M$9))</f>
        <v>5.7259099920359074E-2</v>
      </c>
      <c r="Z13" s="152">
        <f t="array" ref="Z13">SUMPRODUCT(M13:S13,TRANSPOSE($O$3:$O$9))</f>
        <v>6.5099144122494512E-2</v>
      </c>
      <c r="AA13" s="135">
        <f t="array" ref="AA13">SQRT(MMULT(M13:S13,MMULT($W$24:$AC$30,TRANSPOSE(M13:S13))))</f>
        <v>0.1229655903511408</v>
      </c>
      <c r="AB13" s="151">
        <f t="shared" si="1"/>
        <v>0.52425309839198408</v>
      </c>
      <c r="AC13" s="95">
        <f t="shared" si="1"/>
        <v>0.32008222632010425</v>
      </c>
      <c r="AD13" s="154">
        <f t="shared" si="1"/>
        <v>0.38384025960199547</v>
      </c>
      <c r="AE13" s="138">
        <f>SUMPRODUCT(M13:S13,$B$17:$H$17)/AA13</f>
        <v>1.2488200939272263</v>
      </c>
    </row>
    <row r="14" spans="1:31" ht="15.75" thickBot="1" x14ac:dyDescent="0.3">
      <c r="A14" s="25" t="s">
        <v>50</v>
      </c>
      <c r="B14" s="26"/>
      <c r="C14" s="26"/>
      <c r="D14" s="26">
        <v>2.75E-2</v>
      </c>
      <c r="E14" s="26">
        <v>7.2099999999999997E-2</v>
      </c>
      <c r="F14" s="26">
        <v>8.0600000000000005E-2</v>
      </c>
      <c r="G14" s="26">
        <v>7.0699999999999999E-2</v>
      </c>
      <c r="H14" s="26">
        <v>8.0299999999999996E-2</v>
      </c>
      <c r="I14" s="18"/>
      <c r="K14" s="174"/>
      <c r="L14" s="120" t="s">
        <v>99</v>
      </c>
      <c r="M14" s="110">
        <f>M13-M12</f>
        <v>8.3014825941095022E-2</v>
      </c>
      <c r="N14" s="100">
        <f t="shared" ref="N14:S14" si="2">N13-N12</f>
        <v>1.0685E-2</v>
      </c>
      <c r="O14" s="100">
        <f t="shared" si="2"/>
        <v>-4.6371000000000002E-2</v>
      </c>
      <c r="P14" s="100">
        <f t="shared" si="2"/>
        <v>-7.0811403194987993E-2</v>
      </c>
      <c r="Q14" s="100">
        <f t="shared" si="2"/>
        <v>5.7423524534492204E-2</v>
      </c>
      <c r="R14" s="100">
        <f t="shared" si="2"/>
        <v>-6.9564379190632991E-2</v>
      </c>
      <c r="S14" s="101">
        <f t="shared" si="2"/>
        <v>3.5622431910032996E-2</v>
      </c>
      <c r="V14" s="174"/>
      <c r="W14" s="120" t="s">
        <v>99</v>
      </c>
      <c r="X14" s="122">
        <f>X13-X12</f>
        <v>2.2360756371850171E-3</v>
      </c>
      <c r="Y14" s="122">
        <f>Y13-Y12</f>
        <v>-7.9820292364092549E-4</v>
      </c>
      <c r="Z14" s="129">
        <f>Z13-Z12</f>
        <v>2.1093551325451765E-4</v>
      </c>
      <c r="AA14" s="136">
        <f t="array" ref="AA14">SQRT(MMULT(M14:S14,MMULT($W$24:$AC$30,TRANSPOSE(M14:S14))))</f>
        <v>1.5440085809254347E-2</v>
      </c>
      <c r="AB14" s="127"/>
      <c r="AC14" s="111"/>
      <c r="AD14" s="142"/>
      <c r="AE14" s="139">
        <f>AE13/AE12-1</f>
        <v>2.0354271796808376E-2</v>
      </c>
    </row>
    <row r="15" spans="1:31" x14ac:dyDescent="0.25">
      <c r="A15" s="25" t="s">
        <v>92</v>
      </c>
      <c r="B15" s="26"/>
      <c r="C15" s="26"/>
      <c r="D15" s="26">
        <v>5.0000000000000001E-3</v>
      </c>
      <c r="E15" s="26">
        <v>0.01</v>
      </c>
      <c r="F15" s="26">
        <v>0.01</v>
      </c>
      <c r="G15" s="26">
        <v>0.01</v>
      </c>
      <c r="H15" s="26">
        <v>0.01</v>
      </c>
      <c r="I15" s="18"/>
      <c r="K15" s="172" t="s">
        <v>87</v>
      </c>
      <c r="L15" s="119" t="s">
        <v>98</v>
      </c>
      <c r="M15" s="125">
        <f t="shared" ref="M15:S15" si="3">M12</f>
        <v>0.13911299999999999</v>
      </c>
      <c r="N15" s="97">
        <f t="shared" si="3"/>
        <v>0.28931499999999999</v>
      </c>
      <c r="O15" s="97">
        <f t="shared" si="3"/>
        <v>4.6371000000000002E-2</v>
      </c>
      <c r="P15" s="97">
        <f t="shared" si="3"/>
        <v>0.23991899999999999</v>
      </c>
      <c r="Q15" s="97">
        <f t="shared" si="3"/>
        <v>2.6210000000000001E-2</v>
      </c>
      <c r="R15" s="97">
        <f t="shared" si="3"/>
        <v>0.212702</v>
      </c>
      <c r="S15" s="98">
        <f t="shared" si="3"/>
        <v>4.6371000000000002E-2</v>
      </c>
      <c r="V15" s="172" t="s">
        <v>87</v>
      </c>
      <c r="W15" s="119" t="s">
        <v>98</v>
      </c>
      <c r="X15" s="150">
        <f t="array" ref="X15">SUMPRODUCT(M15:S15,TRANSPOSE($N$3:$N$9))</f>
        <v>8.0129016100000006E-2</v>
      </c>
      <c r="Y15" s="121">
        <f t="array" ref="Y15">SUMPRODUCT(M15:S15,TRANSPOSE($M$3:$M$9))</f>
        <v>5.8057302844E-2</v>
      </c>
      <c r="Z15" s="132">
        <f t="array" ref="Z15">SUMPRODUCT(M15:S15,TRANSPOSE($O$3:$O$9))</f>
        <v>6.4888208609239995E-2</v>
      </c>
      <c r="AA15" s="135">
        <f t="array" ref="AA15">SQRT(MMULT(M15:S15,MMULT($W$24:$AC$30,TRANSPOSE(M15:S15))))</f>
        <v>0.12243464059278464</v>
      </c>
      <c r="AB15" s="151">
        <f t="shared" ref="AB15:AD16" si="4">(X15-$T$7)/$AA15</f>
        <v>0.50826315002608269</v>
      </c>
      <c r="AC15" s="95">
        <f t="shared" si="4"/>
        <v>0.32798971475370642</v>
      </c>
      <c r="AD15" s="96">
        <f t="shared" si="4"/>
        <v>0.383781978545777</v>
      </c>
      <c r="AE15" s="138">
        <f>SUMPRODUCT(M15:S15,$B$17:$H$17)/AA15</f>
        <v>1.2239083311016061</v>
      </c>
    </row>
    <row r="16" spans="1:31" x14ac:dyDescent="0.25">
      <c r="A16" s="25" t="s">
        <v>93</v>
      </c>
      <c r="B16" s="26">
        <v>7.0000000000000007E-2</v>
      </c>
      <c r="C16" s="26">
        <v>8.7999999999999995E-2</v>
      </c>
      <c r="D16" s="26">
        <f>D14+D15</f>
        <v>3.2500000000000001E-2</v>
      </c>
      <c r="E16" s="26">
        <f>E14+E15</f>
        <v>8.2099999999999992E-2</v>
      </c>
      <c r="F16" s="26">
        <f>F14+F15</f>
        <v>9.06E-2</v>
      </c>
      <c r="G16" s="26">
        <f>G14+G15</f>
        <v>8.0699999999999994E-2</v>
      </c>
      <c r="H16" s="26">
        <f>H14+H15</f>
        <v>9.0299999999999991E-2</v>
      </c>
      <c r="I16" s="18"/>
      <c r="K16" s="173"/>
      <c r="L16" s="119" t="s">
        <v>105</v>
      </c>
      <c r="M16" s="158">
        <v>0.3</v>
      </c>
      <c r="N16" s="159">
        <v>0.1</v>
      </c>
      <c r="O16" s="159">
        <v>0</v>
      </c>
      <c r="P16" s="159">
        <v>0.3</v>
      </c>
      <c r="Q16" s="159">
        <v>0</v>
      </c>
      <c r="R16" s="159">
        <v>0.3</v>
      </c>
      <c r="S16" s="160">
        <v>0</v>
      </c>
      <c r="V16" s="173"/>
      <c r="W16" s="119" t="s">
        <v>105</v>
      </c>
      <c r="X16" s="153">
        <f t="array" ref="X16">SUMPRODUCT(M16:S16,TRANSPOSE($N$3:$N$9))</f>
        <v>7.8640000000000002E-2</v>
      </c>
      <c r="Y16" s="122">
        <f t="array" ref="Y16">SUMPRODUCT(M16:S16,TRANSPOSE($M$3:$M$9))</f>
        <v>5.5942000000000006E-2</v>
      </c>
      <c r="Z16" s="128">
        <f t="array" ref="Z16">SUMPRODUCT(M16:S16,TRANSPOSE($O$3:$O$9))</f>
        <v>6.3031435999999996E-2</v>
      </c>
      <c r="AA16" s="135">
        <f t="array" ref="AA16">SQRT(MMULT(M16:S16,MMULT($W$24:$AC$30,TRANSPOSE(M16:S16))))</f>
        <v>0.11820571052195405</v>
      </c>
      <c r="AB16" s="151">
        <f t="shared" si="4"/>
        <v>0.51384996318531428</v>
      </c>
      <c r="AC16" s="95">
        <f t="shared" si="4"/>
        <v>0.32182878333051906</v>
      </c>
      <c r="AD16" s="96">
        <f t="shared" si="4"/>
        <v>0.38180419372901486</v>
      </c>
      <c r="AE16" s="138">
        <f>SUMPRODUCT(M16:S16,$B$17:$H$17)/AA16</f>
        <v>1.2215573626891896</v>
      </c>
    </row>
    <row r="17" spans="1:31" ht="15.75" thickBot="1" x14ac:dyDescent="0.3">
      <c r="A17" s="25" t="s">
        <v>26</v>
      </c>
      <c r="B17" s="26">
        <v>9.9671990000000002E-2</v>
      </c>
      <c r="C17" s="26">
        <v>0.1412755</v>
      </c>
      <c r="D17" s="26">
        <v>6.2961210000000004E-2</v>
      </c>
      <c r="E17" s="26">
        <v>0.15254828000000001</v>
      </c>
      <c r="F17" s="26">
        <v>0.1970037</v>
      </c>
      <c r="G17" s="26">
        <v>0.18200474999999999</v>
      </c>
      <c r="H17" s="26">
        <v>0.25263503999999998</v>
      </c>
      <c r="I17" s="18"/>
      <c r="K17" s="174"/>
      <c r="L17" s="120" t="s">
        <v>99</v>
      </c>
      <c r="M17" s="110">
        <f>M16-M15</f>
        <v>0.160887</v>
      </c>
      <c r="N17" s="100">
        <f t="shared" ref="N17:S17" si="5">N16-N15</f>
        <v>-0.18931499999999998</v>
      </c>
      <c r="O17" s="100">
        <f t="shared" si="5"/>
        <v>-4.6371000000000002E-2</v>
      </c>
      <c r="P17" s="100">
        <f t="shared" si="5"/>
        <v>6.0080999999999996E-2</v>
      </c>
      <c r="Q17" s="100">
        <f t="shared" si="5"/>
        <v>-2.6210000000000001E-2</v>
      </c>
      <c r="R17" s="100">
        <f t="shared" si="5"/>
        <v>8.7297999999999987E-2</v>
      </c>
      <c r="S17" s="101">
        <f t="shared" si="5"/>
        <v>-4.6371000000000002E-2</v>
      </c>
      <c r="V17" s="174"/>
      <c r="W17" s="120" t="s">
        <v>99</v>
      </c>
      <c r="X17" s="131">
        <f>X16-X15</f>
        <v>-1.4890161000000041E-3</v>
      </c>
      <c r="Y17" s="131">
        <f>Y16-Y15</f>
        <v>-2.1153028439999944E-3</v>
      </c>
      <c r="Z17" s="130">
        <f>Z16-Z15</f>
        <v>-1.8567726092399983E-3</v>
      </c>
      <c r="AA17" s="136">
        <f t="array" ref="AA17">SQRT(MMULT(M17:S17,MMULT($W$24:$AC$30,TRANSPOSE(M17:S17))))</f>
        <v>2.6917772483702012E-2</v>
      </c>
      <c r="AB17" s="102"/>
      <c r="AC17" s="103"/>
      <c r="AD17" s="104"/>
      <c r="AE17" s="140">
        <f>AE16/AE15-1</f>
        <v>-1.9208696866215291E-3</v>
      </c>
    </row>
    <row r="18" spans="1:31" x14ac:dyDescent="0.25">
      <c r="A18" s="18"/>
      <c r="B18" s="69"/>
      <c r="C18" s="18"/>
      <c r="D18" s="73">
        <v>0.02</v>
      </c>
      <c r="E18" s="73">
        <v>0.03</v>
      </c>
      <c r="F18" s="73">
        <v>0.03</v>
      </c>
      <c r="G18" s="73">
        <v>0.03</v>
      </c>
      <c r="H18" s="73">
        <v>0.03</v>
      </c>
      <c r="I18" s="18"/>
    </row>
    <row r="19" spans="1:31" x14ac:dyDescent="0.25">
      <c r="A19" s="18"/>
      <c r="D19" s="18"/>
      <c r="E19" s="18"/>
      <c r="F19" s="18"/>
      <c r="G19" s="18"/>
      <c r="H19" s="18"/>
      <c r="I19" s="18"/>
    </row>
    <row r="20" spans="1:31" ht="31.5" x14ac:dyDescent="0.25">
      <c r="A20" s="31"/>
      <c r="B20" s="32" t="s">
        <v>27</v>
      </c>
      <c r="C20" s="32" t="s">
        <v>62</v>
      </c>
      <c r="D20" s="32" t="s">
        <v>63</v>
      </c>
      <c r="E20" s="18"/>
      <c r="F20" s="18"/>
      <c r="G20" s="18"/>
      <c r="H20" s="18"/>
    </row>
    <row r="21" spans="1:31" ht="15.75" x14ac:dyDescent="0.25">
      <c r="A21" s="27" t="s">
        <v>26</v>
      </c>
      <c r="B21" s="30"/>
      <c r="C21" s="30"/>
      <c r="D21" s="30"/>
      <c r="E21" s="18"/>
      <c r="F21" s="18"/>
      <c r="G21" s="18"/>
      <c r="H21" s="18"/>
    </row>
    <row r="22" spans="1:31" ht="15.75" thickBot="1" x14ac:dyDescent="0.3">
      <c r="A22" s="18"/>
      <c r="B22" s="18"/>
      <c r="C22" s="18"/>
      <c r="D22" s="18"/>
      <c r="E22" s="18"/>
      <c r="F22" s="18"/>
      <c r="G22" s="18"/>
      <c r="H22" s="18"/>
      <c r="N22" s="62" t="s">
        <v>100</v>
      </c>
      <c r="V22" s="62" t="s">
        <v>102</v>
      </c>
    </row>
    <row r="23" spans="1:31" ht="50.25" thickBot="1" x14ac:dyDescent="0.35">
      <c r="A23" s="64"/>
      <c r="B23" s="65" t="s">
        <v>62</v>
      </c>
      <c r="C23" s="65" t="s">
        <v>63</v>
      </c>
      <c r="D23" s="65" t="s">
        <v>85</v>
      </c>
      <c r="E23" s="65" t="s">
        <v>27</v>
      </c>
      <c r="F23" s="65" t="s">
        <v>85</v>
      </c>
      <c r="G23" s="65" t="s">
        <v>27</v>
      </c>
      <c r="K23" s="70"/>
      <c r="N23" s="82" t="s">
        <v>7</v>
      </c>
      <c r="O23" s="82" t="s">
        <v>8</v>
      </c>
      <c r="P23" s="82" t="s">
        <v>89</v>
      </c>
      <c r="Q23" s="82" t="s">
        <v>10</v>
      </c>
      <c r="R23" s="82" t="s">
        <v>11</v>
      </c>
      <c r="S23" s="82" t="s">
        <v>5</v>
      </c>
      <c r="T23" s="82" t="s">
        <v>6</v>
      </c>
      <c r="W23" s="82" t="s">
        <v>7</v>
      </c>
      <c r="X23" s="82" t="s">
        <v>8</v>
      </c>
      <c r="Y23" s="82" t="s">
        <v>89</v>
      </c>
      <c r="Z23" s="82" t="s">
        <v>10</v>
      </c>
      <c r="AA23" s="82" t="s">
        <v>11</v>
      </c>
      <c r="AB23" s="82" t="s">
        <v>5</v>
      </c>
      <c r="AC23" s="82" t="s">
        <v>6</v>
      </c>
    </row>
    <row r="24" spans="1:31" ht="17.25" thickBot="1" x14ac:dyDescent="0.35">
      <c r="A24" s="66" t="s">
        <v>86</v>
      </c>
      <c r="B24" s="67" t="s">
        <v>87</v>
      </c>
      <c r="C24" s="67" t="s">
        <v>87</v>
      </c>
      <c r="D24" s="67" t="s">
        <v>87</v>
      </c>
      <c r="E24" s="67" t="s">
        <v>87</v>
      </c>
      <c r="F24" s="67" t="s">
        <v>71</v>
      </c>
      <c r="G24" s="67" t="s">
        <v>71</v>
      </c>
      <c r="K24" s="70"/>
      <c r="M24" s="74" t="s">
        <v>7</v>
      </c>
      <c r="N24" s="75">
        <v>1.0266000000000001E-2</v>
      </c>
      <c r="O24" s="75">
        <v>4.3179999999999998E-3</v>
      </c>
      <c r="P24" s="75">
        <v>9.8999999999999994E-5</v>
      </c>
      <c r="Q24" s="75">
        <v>4.8370000000000002E-3</v>
      </c>
      <c r="R24" s="75">
        <v>6.352E-3</v>
      </c>
      <c r="S24" s="75">
        <v>4.8900000000000002E-3</v>
      </c>
      <c r="T24" s="75">
        <v>6.0809999999999996E-3</v>
      </c>
      <c r="V24" s="74" t="s">
        <v>7</v>
      </c>
      <c r="W24" s="75">
        <v>9.9349999999999994E-3</v>
      </c>
      <c r="X24" s="75">
        <v>4.1780000000000003E-3</v>
      </c>
      <c r="Y24" s="75">
        <v>9.5000000000000005E-5</v>
      </c>
      <c r="Z24" s="75">
        <v>4.6810000000000003E-3</v>
      </c>
      <c r="AA24" s="75">
        <v>6.1469999999999997E-3</v>
      </c>
      <c r="AB24" s="75">
        <v>4.7320000000000001E-3</v>
      </c>
      <c r="AC24" s="75">
        <v>5.8849999999999996E-3</v>
      </c>
    </row>
    <row r="25" spans="1:31" ht="17.25" thickBot="1" x14ac:dyDescent="0.35">
      <c r="A25" s="66" t="s">
        <v>72</v>
      </c>
      <c r="B25" s="68"/>
      <c r="C25" s="68"/>
      <c r="D25" s="68"/>
      <c r="E25" s="68"/>
      <c r="F25" s="68"/>
      <c r="G25" s="68"/>
      <c r="K25" s="70"/>
      <c r="M25" s="76" t="s">
        <v>8</v>
      </c>
      <c r="N25" s="77">
        <v>4.3179999999999998E-3</v>
      </c>
      <c r="O25" s="77">
        <v>2.0624E-2</v>
      </c>
      <c r="P25" s="77">
        <v>1.0900000000000001E-4</v>
      </c>
      <c r="Q25" s="77">
        <v>1.5415999999999999E-2</v>
      </c>
      <c r="R25" s="77">
        <v>1.9522000000000001E-2</v>
      </c>
      <c r="S25" s="77">
        <v>1.6254000000000001E-2</v>
      </c>
      <c r="T25" s="77">
        <v>2.1309999999999999E-2</v>
      </c>
      <c r="V25" s="76" t="s">
        <v>8</v>
      </c>
      <c r="W25" s="77">
        <v>4.1780000000000003E-3</v>
      </c>
      <c r="X25" s="77">
        <v>1.9959000000000001E-2</v>
      </c>
      <c r="Y25" s="77">
        <v>1.05E-4</v>
      </c>
      <c r="Z25" s="77">
        <v>1.4919E-2</v>
      </c>
      <c r="AA25" s="77">
        <v>1.8893E-2</v>
      </c>
      <c r="AB25" s="77">
        <v>1.5729E-2</v>
      </c>
      <c r="AC25" s="77">
        <v>2.0622000000000001E-2</v>
      </c>
    </row>
    <row r="26" spans="1:31" ht="17.25" thickBot="1" x14ac:dyDescent="0.35">
      <c r="A26" s="66" t="s">
        <v>26</v>
      </c>
      <c r="B26" s="68"/>
      <c r="C26" s="68"/>
      <c r="D26" s="68"/>
      <c r="E26" s="68"/>
      <c r="F26" s="68"/>
      <c r="G26" s="68"/>
      <c r="K26" s="70"/>
      <c r="M26" s="74" t="s">
        <v>89</v>
      </c>
      <c r="N26" s="75">
        <v>9.8999999999999994E-5</v>
      </c>
      <c r="O26" s="75">
        <v>1.0900000000000001E-4</v>
      </c>
      <c r="P26" s="75">
        <v>4.4999999999999997E-3</v>
      </c>
      <c r="Q26" s="75">
        <v>1.4270000000000001E-3</v>
      </c>
      <c r="R26" s="75">
        <v>1.0219999999999999E-3</v>
      </c>
      <c r="S26" s="75">
        <v>2.0869999999999999E-3</v>
      </c>
      <c r="T26" s="75">
        <v>1.944E-3</v>
      </c>
      <c r="V26" s="74" t="s">
        <v>89</v>
      </c>
      <c r="W26" s="75">
        <v>9.5000000000000005E-5</v>
      </c>
      <c r="X26" s="75">
        <v>1.05E-4</v>
      </c>
      <c r="Y26" s="75">
        <v>4.3639999999999998E-3</v>
      </c>
      <c r="Z26" s="75">
        <v>1.3810000000000001E-3</v>
      </c>
      <c r="AA26" s="75">
        <v>9.8900000000000008E-4</v>
      </c>
      <c r="AB26" s="75">
        <v>2.0200000000000001E-3</v>
      </c>
      <c r="AC26" s="75">
        <v>1.8810000000000001E-3</v>
      </c>
    </row>
    <row r="27" spans="1:31" ht="17.25" thickBot="1" x14ac:dyDescent="0.35">
      <c r="A27" s="66" t="s">
        <v>88</v>
      </c>
      <c r="B27" s="67"/>
      <c r="C27" s="67"/>
      <c r="D27" s="67"/>
      <c r="E27" s="67"/>
      <c r="F27" s="67"/>
      <c r="G27" s="67"/>
      <c r="K27" s="70"/>
      <c r="M27" s="76" t="s">
        <v>10</v>
      </c>
      <c r="N27" s="77">
        <v>4.8370000000000002E-3</v>
      </c>
      <c r="O27" s="77">
        <v>1.5415999999999999E-2</v>
      </c>
      <c r="P27" s="77">
        <v>1.4270000000000001E-3</v>
      </c>
      <c r="Q27" s="77">
        <v>2.4955999999999999E-2</v>
      </c>
      <c r="R27" s="77">
        <v>2.6113000000000001E-2</v>
      </c>
      <c r="S27" s="77">
        <v>2.2144E-2</v>
      </c>
      <c r="T27" s="77">
        <v>2.5881999999999999E-2</v>
      </c>
      <c r="V27" s="76" t="s">
        <v>10</v>
      </c>
      <c r="W27" s="77">
        <v>4.6810000000000003E-3</v>
      </c>
      <c r="X27" s="77">
        <v>1.4919E-2</v>
      </c>
      <c r="Y27" s="77">
        <v>1.3810000000000001E-3</v>
      </c>
      <c r="Z27" s="77">
        <v>2.4171000000000002E-2</v>
      </c>
      <c r="AA27" s="77">
        <v>2.5270000000000001E-2</v>
      </c>
      <c r="AB27" s="77">
        <v>2.1429E-2</v>
      </c>
      <c r="AC27" s="77">
        <v>2.5047E-2</v>
      </c>
    </row>
    <row r="28" spans="1:31" ht="24" x14ac:dyDescent="0.25">
      <c r="K28" s="70"/>
      <c r="M28" s="74" t="s">
        <v>11</v>
      </c>
      <c r="N28" s="75">
        <v>6.352E-3</v>
      </c>
      <c r="O28" s="75">
        <v>1.9522000000000001E-2</v>
      </c>
      <c r="P28" s="75">
        <v>1.0219999999999999E-3</v>
      </c>
      <c r="Q28" s="75">
        <v>2.6113000000000001E-2</v>
      </c>
      <c r="R28" s="75">
        <v>4.1014000000000002E-2</v>
      </c>
      <c r="S28" s="75">
        <v>2.6089999999999999E-2</v>
      </c>
      <c r="T28" s="75">
        <v>3.5758999999999999E-2</v>
      </c>
      <c r="V28" s="74" t="s">
        <v>11</v>
      </c>
      <c r="W28" s="75">
        <v>6.1469999999999997E-3</v>
      </c>
      <c r="X28" s="75">
        <v>1.8893E-2</v>
      </c>
      <c r="Y28" s="75">
        <v>9.8900000000000008E-4</v>
      </c>
      <c r="Z28" s="75">
        <v>2.5270000000000001E-2</v>
      </c>
      <c r="AA28" s="75">
        <v>3.9710000000000002E-2</v>
      </c>
      <c r="AB28" s="75">
        <v>2.5248E-2</v>
      </c>
      <c r="AC28" s="75">
        <v>3.4604999999999997E-2</v>
      </c>
    </row>
    <row r="29" spans="1:31" x14ac:dyDescent="0.25">
      <c r="K29" s="70"/>
      <c r="M29" s="76" t="s">
        <v>5</v>
      </c>
      <c r="N29" s="77">
        <v>4.8900000000000002E-3</v>
      </c>
      <c r="O29" s="77">
        <v>1.6254000000000001E-2</v>
      </c>
      <c r="P29" s="77">
        <v>2.0869999999999999E-3</v>
      </c>
      <c r="Q29" s="77">
        <v>2.2144E-2</v>
      </c>
      <c r="R29" s="77">
        <v>2.6089999999999999E-2</v>
      </c>
      <c r="S29" s="77">
        <v>3.5138999999999997E-2</v>
      </c>
      <c r="T29" s="77">
        <v>3.2029000000000002E-2</v>
      </c>
      <c r="V29" s="76" t="s">
        <v>5</v>
      </c>
      <c r="W29" s="77">
        <v>4.7320000000000001E-3</v>
      </c>
      <c r="X29" s="77">
        <v>1.5729E-2</v>
      </c>
      <c r="Y29" s="77">
        <v>2.0200000000000001E-3</v>
      </c>
      <c r="Z29" s="77">
        <v>2.1429E-2</v>
      </c>
      <c r="AA29" s="77">
        <v>2.5248E-2</v>
      </c>
      <c r="AB29" s="77">
        <v>3.4026000000000001E-2</v>
      </c>
      <c r="AC29" s="77">
        <v>3.0995999999999999E-2</v>
      </c>
    </row>
    <row r="30" spans="1:31" x14ac:dyDescent="0.25">
      <c r="K30" s="70"/>
      <c r="M30" s="74" t="s">
        <v>6</v>
      </c>
      <c r="N30" s="75">
        <v>6.0809999999999996E-3</v>
      </c>
      <c r="O30" s="75">
        <v>2.1309999999999999E-2</v>
      </c>
      <c r="P30" s="75">
        <v>1.944E-3</v>
      </c>
      <c r="Q30" s="75">
        <v>2.5881999999999999E-2</v>
      </c>
      <c r="R30" s="75">
        <v>3.5758999999999999E-2</v>
      </c>
      <c r="S30" s="75">
        <v>3.2029000000000002E-2</v>
      </c>
      <c r="T30" s="75">
        <v>6.6862000000000005E-2</v>
      </c>
      <c r="V30" s="74" t="s">
        <v>6</v>
      </c>
      <c r="W30" s="75">
        <v>5.8849999999999996E-3</v>
      </c>
      <c r="X30" s="75">
        <v>2.0622000000000001E-2</v>
      </c>
      <c r="Y30" s="75">
        <v>1.8810000000000001E-3</v>
      </c>
      <c r="Z30" s="75">
        <v>2.5047E-2</v>
      </c>
      <c r="AA30" s="75">
        <v>3.4604999999999997E-2</v>
      </c>
      <c r="AB30" s="75">
        <v>3.0995999999999999E-2</v>
      </c>
      <c r="AC30" s="75">
        <v>6.4724000000000004E-2</v>
      </c>
    </row>
    <row r="31" spans="1:31" x14ac:dyDescent="0.25">
      <c r="K31" s="70"/>
    </row>
    <row r="32" spans="1:31" x14ac:dyDescent="0.25">
      <c r="K32" s="70"/>
    </row>
    <row r="33" spans="11:11" x14ac:dyDescent="0.25">
      <c r="K33" s="70"/>
    </row>
    <row r="34" spans="11:11" x14ac:dyDescent="0.25">
      <c r="K34" s="70"/>
    </row>
    <row r="35" spans="11:11" x14ac:dyDescent="0.25">
      <c r="K35" s="70"/>
    </row>
    <row r="36" spans="11:11" x14ac:dyDescent="0.25">
      <c r="K36" s="70"/>
    </row>
    <row r="37" spans="11:11" x14ac:dyDescent="0.25">
      <c r="K37" s="70"/>
    </row>
    <row r="38" spans="11:11" x14ac:dyDescent="0.25">
      <c r="K38" s="70"/>
    </row>
    <row r="39" spans="11:11" x14ac:dyDescent="0.25">
      <c r="K39" s="70"/>
    </row>
    <row r="40" spans="11:11" x14ac:dyDescent="0.25">
      <c r="K40" s="70"/>
    </row>
    <row r="41" spans="11:11" x14ac:dyDescent="0.25">
      <c r="K41" s="70"/>
    </row>
    <row r="42" spans="11:11" x14ac:dyDescent="0.25">
      <c r="K42" s="70"/>
    </row>
    <row r="43" spans="11:11" x14ac:dyDescent="0.25">
      <c r="K43" s="70"/>
    </row>
    <row r="44" spans="11:11" x14ac:dyDescent="0.25">
      <c r="K44" s="70"/>
    </row>
    <row r="45" spans="11:11" x14ac:dyDescent="0.25">
      <c r="K45" s="70"/>
    </row>
    <row r="46" spans="11:11" x14ac:dyDescent="0.25">
      <c r="K46" s="70"/>
    </row>
    <row r="47" spans="11:11" x14ac:dyDescent="0.25">
      <c r="K47" s="70"/>
    </row>
    <row r="48" spans="11:11" x14ac:dyDescent="0.25">
      <c r="K48" s="70"/>
    </row>
    <row r="49" spans="11:11" x14ac:dyDescent="0.25">
      <c r="K49" s="70"/>
    </row>
    <row r="50" spans="11:11" x14ac:dyDescent="0.25">
      <c r="K50" s="70"/>
    </row>
    <row r="51" spans="11:11" x14ac:dyDescent="0.25">
      <c r="K51" s="70"/>
    </row>
    <row r="52" spans="11:11" x14ac:dyDescent="0.25">
      <c r="K52" s="70"/>
    </row>
    <row r="53" spans="11:11" x14ac:dyDescent="0.25">
      <c r="K53" s="70"/>
    </row>
    <row r="54" spans="11:11" x14ac:dyDescent="0.25">
      <c r="K54" s="70"/>
    </row>
    <row r="55" spans="11:11" x14ac:dyDescent="0.25">
      <c r="K55" s="70"/>
    </row>
    <row r="56" spans="11:11" x14ac:dyDescent="0.25">
      <c r="K56" s="70"/>
    </row>
    <row r="57" spans="11:11" x14ac:dyDescent="0.25">
      <c r="K57" s="70"/>
    </row>
    <row r="58" spans="11:11" x14ac:dyDescent="0.25">
      <c r="K58" s="70"/>
    </row>
    <row r="59" spans="11:11" x14ac:dyDescent="0.25">
      <c r="K59" s="70"/>
    </row>
    <row r="60" spans="11:11" x14ac:dyDescent="0.25">
      <c r="K60" s="70"/>
    </row>
    <row r="61" spans="11:11" x14ac:dyDescent="0.25">
      <c r="K61" s="70"/>
    </row>
    <row r="62" spans="11:11" x14ac:dyDescent="0.25">
      <c r="K62" s="70"/>
    </row>
    <row r="63" spans="11:11" x14ac:dyDescent="0.25">
      <c r="K63" s="70"/>
    </row>
    <row r="64" spans="11:11" x14ac:dyDescent="0.25">
      <c r="K64" s="70"/>
    </row>
    <row r="65" spans="11:11" x14ac:dyDescent="0.25">
      <c r="K65" s="70"/>
    </row>
    <row r="66" spans="11:11" x14ac:dyDescent="0.25">
      <c r="K66" s="70"/>
    </row>
    <row r="67" spans="11:11" x14ac:dyDescent="0.25">
      <c r="K67" s="70"/>
    </row>
    <row r="68" spans="11:11" x14ac:dyDescent="0.25">
      <c r="K68" s="70"/>
    </row>
    <row r="69" spans="11:11" x14ac:dyDescent="0.25">
      <c r="K69" s="70"/>
    </row>
    <row r="70" spans="11:11" x14ac:dyDescent="0.25">
      <c r="K70" s="70"/>
    </row>
    <row r="71" spans="11:11" x14ac:dyDescent="0.25">
      <c r="K71" s="70"/>
    </row>
    <row r="72" spans="11:11" x14ac:dyDescent="0.25">
      <c r="K72" s="70"/>
    </row>
    <row r="73" spans="11:11" x14ac:dyDescent="0.25">
      <c r="K73" s="70"/>
    </row>
    <row r="74" spans="11:11" x14ac:dyDescent="0.25">
      <c r="K74" s="70"/>
    </row>
    <row r="75" spans="11:11" x14ac:dyDescent="0.25">
      <c r="K75" s="70"/>
    </row>
    <row r="76" spans="11:11" x14ac:dyDescent="0.25">
      <c r="K76" s="70"/>
    </row>
    <row r="77" spans="11:11" x14ac:dyDescent="0.25">
      <c r="K77" s="70"/>
    </row>
    <row r="78" spans="11:11" x14ac:dyDescent="0.25">
      <c r="K78" s="70"/>
    </row>
    <row r="79" spans="11:11" x14ac:dyDescent="0.25">
      <c r="K79" s="70"/>
    </row>
    <row r="80" spans="11:11" x14ac:dyDescent="0.25">
      <c r="K80" s="70"/>
    </row>
    <row r="81" spans="11:11" x14ac:dyDescent="0.25">
      <c r="K81" s="70"/>
    </row>
    <row r="82" spans="11:11" x14ac:dyDescent="0.25">
      <c r="K82" s="70"/>
    </row>
    <row r="83" spans="11:11" x14ac:dyDescent="0.25">
      <c r="K83" s="70"/>
    </row>
    <row r="84" spans="11:11" x14ac:dyDescent="0.25">
      <c r="K84" s="70"/>
    </row>
    <row r="85" spans="11:11" x14ac:dyDescent="0.25">
      <c r="K85" s="70"/>
    </row>
    <row r="86" spans="11:11" x14ac:dyDescent="0.25">
      <c r="K86" s="70"/>
    </row>
    <row r="87" spans="11:11" x14ac:dyDescent="0.25">
      <c r="K87" s="70"/>
    </row>
    <row r="88" spans="11:11" x14ac:dyDescent="0.25">
      <c r="K88" s="70"/>
    </row>
    <row r="89" spans="11:11" x14ac:dyDescent="0.25">
      <c r="K89" s="70"/>
    </row>
    <row r="90" spans="11:11" x14ac:dyDescent="0.25">
      <c r="K90" s="70"/>
    </row>
    <row r="91" spans="11:11" x14ac:dyDescent="0.25">
      <c r="K91" s="70"/>
    </row>
    <row r="92" spans="11:11" x14ac:dyDescent="0.25">
      <c r="K92" s="70"/>
    </row>
    <row r="93" spans="11:11" x14ac:dyDescent="0.25">
      <c r="K93" s="70"/>
    </row>
    <row r="94" spans="11:11" x14ac:dyDescent="0.25">
      <c r="K94" s="70"/>
    </row>
    <row r="95" spans="11:11" x14ac:dyDescent="0.25">
      <c r="K95" s="70"/>
    </row>
    <row r="96" spans="11:11" x14ac:dyDescent="0.25">
      <c r="K96" s="70"/>
    </row>
    <row r="97" spans="11:11" x14ac:dyDescent="0.25">
      <c r="K97" s="70"/>
    </row>
    <row r="98" spans="11:11" x14ac:dyDescent="0.25">
      <c r="K98" s="70"/>
    </row>
    <row r="99" spans="11:11" x14ac:dyDescent="0.25">
      <c r="K99" s="70"/>
    </row>
    <row r="100" spans="11:11" x14ac:dyDescent="0.25">
      <c r="K100" s="70"/>
    </row>
    <row r="101" spans="11:11" x14ac:dyDescent="0.25">
      <c r="K101" s="70"/>
    </row>
    <row r="102" spans="11:11" x14ac:dyDescent="0.25">
      <c r="K102" s="70"/>
    </row>
    <row r="103" spans="11:11" x14ac:dyDescent="0.25">
      <c r="K103" s="70"/>
    </row>
    <row r="104" spans="11:11" x14ac:dyDescent="0.25">
      <c r="K104" s="70"/>
    </row>
    <row r="105" spans="11:11" x14ac:dyDescent="0.25">
      <c r="K105" s="70"/>
    </row>
    <row r="106" spans="11:11" x14ac:dyDescent="0.25">
      <c r="K106" s="70"/>
    </row>
    <row r="107" spans="11:11" x14ac:dyDescent="0.25">
      <c r="K107" s="70"/>
    </row>
    <row r="108" spans="11:11" x14ac:dyDescent="0.25">
      <c r="K108" s="70"/>
    </row>
    <row r="109" spans="11:11" x14ac:dyDescent="0.25">
      <c r="K109" s="70"/>
    </row>
    <row r="110" spans="11:11" x14ac:dyDescent="0.25">
      <c r="K110" s="70"/>
    </row>
    <row r="111" spans="11:11" x14ac:dyDescent="0.25">
      <c r="K111" s="70"/>
    </row>
    <row r="112" spans="11:11" x14ac:dyDescent="0.25">
      <c r="K112" s="70"/>
    </row>
    <row r="113" spans="11:11" x14ac:dyDescent="0.25">
      <c r="K113" s="70"/>
    </row>
    <row r="114" spans="11:11" x14ac:dyDescent="0.25">
      <c r="K114" s="70"/>
    </row>
    <row r="115" spans="11:11" x14ac:dyDescent="0.25">
      <c r="K115" s="70"/>
    </row>
    <row r="116" spans="11:11" x14ac:dyDescent="0.25">
      <c r="K116" s="70"/>
    </row>
    <row r="117" spans="11:11" x14ac:dyDescent="0.25">
      <c r="K117" s="70"/>
    </row>
    <row r="118" spans="11:11" x14ac:dyDescent="0.25">
      <c r="K118" s="70"/>
    </row>
    <row r="119" spans="11:11" x14ac:dyDescent="0.25">
      <c r="K119" s="70"/>
    </row>
    <row r="120" spans="11:11" x14ac:dyDescent="0.25">
      <c r="K120" s="70"/>
    </row>
    <row r="121" spans="11:11" x14ac:dyDescent="0.25">
      <c r="K121" s="70"/>
    </row>
    <row r="122" spans="11:11" x14ac:dyDescent="0.25">
      <c r="K122" s="70"/>
    </row>
    <row r="123" spans="11:11" x14ac:dyDescent="0.25">
      <c r="K123" s="70"/>
    </row>
    <row r="124" spans="11:11" x14ac:dyDescent="0.25">
      <c r="K124" s="70"/>
    </row>
    <row r="125" spans="11:11" x14ac:dyDescent="0.25">
      <c r="K125" s="70"/>
    </row>
    <row r="126" spans="11:11" x14ac:dyDescent="0.25">
      <c r="K126" s="70"/>
    </row>
    <row r="127" spans="11:11" x14ac:dyDescent="0.25">
      <c r="K127" s="70"/>
    </row>
    <row r="128" spans="11:11" x14ac:dyDescent="0.25">
      <c r="K128" s="70"/>
    </row>
    <row r="129" spans="11:11" x14ac:dyDescent="0.25">
      <c r="K129" s="70"/>
    </row>
    <row r="130" spans="11:11" x14ac:dyDescent="0.25">
      <c r="K130" s="70"/>
    </row>
    <row r="131" spans="11:11" x14ac:dyDescent="0.25">
      <c r="K131" s="70"/>
    </row>
    <row r="132" spans="11:11" x14ac:dyDescent="0.25">
      <c r="K132" s="70"/>
    </row>
    <row r="133" spans="11:11" x14ac:dyDescent="0.25">
      <c r="K133" s="70"/>
    </row>
    <row r="134" spans="11:11" x14ac:dyDescent="0.25">
      <c r="K134" s="70"/>
    </row>
    <row r="135" spans="11:11" x14ac:dyDescent="0.25">
      <c r="K135" s="70"/>
    </row>
    <row r="136" spans="11:11" x14ac:dyDescent="0.25">
      <c r="K136" s="70"/>
    </row>
    <row r="137" spans="11:11" x14ac:dyDescent="0.25">
      <c r="K137" s="70"/>
    </row>
    <row r="138" spans="11:11" x14ac:dyDescent="0.25">
      <c r="K138" s="70"/>
    </row>
    <row r="139" spans="11:11" x14ac:dyDescent="0.25">
      <c r="K139" s="70"/>
    </row>
    <row r="140" spans="11:11" x14ac:dyDescent="0.25">
      <c r="K140" s="70"/>
    </row>
    <row r="141" spans="11:11" x14ac:dyDescent="0.25">
      <c r="K141" s="70"/>
    </row>
    <row r="142" spans="11:11" x14ac:dyDescent="0.25">
      <c r="K142" s="70"/>
    </row>
    <row r="143" spans="11:11" x14ac:dyDescent="0.25">
      <c r="K143" s="70"/>
    </row>
    <row r="144" spans="11:11" x14ac:dyDescent="0.25">
      <c r="K144" s="70"/>
    </row>
    <row r="145" spans="11:11" x14ac:dyDescent="0.25">
      <c r="K145" s="70"/>
    </row>
    <row r="146" spans="11:11" x14ac:dyDescent="0.25">
      <c r="K146" s="70"/>
    </row>
    <row r="147" spans="11:11" x14ac:dyDescent="0.25">
      <c r="K147" s="70"/>
    </row>
    <row r="148" spans="11:11" x14ac:dyDescent="0.25">
      <c r="K148" s="70"/>
    </row>
    <row r="149" spans="11:11" x14ac:dyDescent="0.25">
      <c r="K149" s="70"/>
    </row>
    <row r="150" spans="11:11" x14ac:dyDescent="0.25">
      <c r="K150" s="70"/>
    </row>
    <row r="151" spans="11:11" x14ac:dyDescent="0.25">
      <c r="K151" s="70"/>
    </row>
    <row r="152" spans="11:11" x14ac:dyDescent="0.25">
      <c r="K152" s="70"/>
    </row>
    <row r="153" spans="11:11" x14ac:dyDescent="0.25">
      <c r="K153" s="70"/>
    </row>
    <row r="154" spans="11:11" x14ac:dyDescent="0.25">
      <c r="K154" s="70"/>
    </row>
    <row r="155" spans="11:11" x14ac:dyDescent="0.25">
      <c r="K155" s="70"/>
    </row>
    <row r="156" spans="11:11" x14ac:dyDescent="0.25">
      <c r="K156" s="70"/>
    </row>
    <row r="157" spans="11:11" x14ac:dyDescent="0.25">
      <c r="K157" s="70"/>
    </row>
    <row r="158" spans="11:11" x14ac:dyDescent="0.25">
      <c r="K158" s="70"/>
    </row>
    <row r="159" spans="11:11" x14ac:dyDescent="0.25">
      <c r="K159" s="70"/>
    </row>
    <row r="160" spans="11:11" x14ac:dyDescent="0.25">
      <c r="K160" s="70"/>
    </row>
    <row r="161" spans="11:11" x14ac:dyDescent="0.25">
      <c r="K161" s="70"/>
    </row>
    <row r="162" spans="11:11" x14ac:dyDescent="0.25">
      <c r="K162" s="70"/>
    </row>
    <row r="163" spans="11:11" x14ac:dyDescent="0.25">
      <c r="K163" s="70"/>
    </row>
    <row r="164" spans="11:11" x14ac:dyDescent="0.25">
      <c r="K164" s="70"/>
    </row>
    <row r="165" spans="11:11" x14ac:dyDescent="0.25">
      <c r="K165" s="70"/>
    </row>
    <row r="166" spans="11:11" x14ac:dyDescent="0.25">
      <c r="K166" s="70"/>
    </row>
    <row r="167" spans="11:11" x14ac:dyDescent="0.25">
      <c r="K167" s="70"/>
    </row>
    <row r="168" spans="11:11" x14ac:dyDescent="0.25">
      <c r="K168" s="70"/>
    </row>
    <row r="169" spans="11:11" x14ac:dyDescent="0.25">
      <c r="K169" s="70"/>
    </row>
    <row r="170" spans="11:11" x14ac:dyDescent="0.25">
      <c r="K170" s="70"/>
    </row>
    <row r="171" spans="11:11" x14ac:dyDescent="0.25">
      <c r="K171" s="70"/>
    </row>
    <row r="172" spans="11:11" x14ac:dyDescent="0.25">
      <c r="K172" s="70"/>
    </row>
    <row r="173" spans="11:11" x14ac:dyDescent="0.25">
      <c r="K173" s="70"/>
    </row>
    <row r="174" spans="11:11" x14ac:dyDescent="0.25">
      <c r="K174" s="70"/>
    </row>
    <row r="175" spans="11:11" x14ac:dyDescent="0.25">
      <c r="K175" s="70"/>
    </row>
    <row r="176" spans="11:11" x14ac:dyDescent="0.25">
      <c r="K176" s="70"/>
    </row>
    <row r="177" spans="11:11" x14ac:dyDescent="0.25">
      <c r="K177" s="70"/>
    </row>
    <row r="178" spans="11:11" x14ac:dyDescent="0.25">
      <c r="K178" s="70"/>
    </row>
    <row r="179" spans="11:11" x14ac:dyDescent="0.25">
      <c r="K179" s="70"/>
    </row>
    <row r="180" spans="11:11" x14ac:dyDescent="0.25">
      <c r="K180" s="70"/>
    </row>
    <row r="181" spans="11:11" x14ac:dyDescent="0.25">
      <c r="K181" s="70"/>
    </row>
    <row r="182" spans="11:11" x14ac:dyDescent="0.25">
      <c r="K182" s="70"/>
    </row>
    <row r="183" spans="11:11" x14ac:dyDescent="0.25">
      <c r="K183" s="70"/>
    </row>
    <row r="184" spans="11:11" x14ac:dyDescent="0.25">
      <c r="K184" s="70"/>
    </row>
    <row r="185" spans="11:11" x14ac:dyDescent="0.25">
      <c r="K185" s="70"/>
    </row>
    <row r="186" spans="11:11" x14ac:dyDescent="0.25">
      <c r="K186" s="70"/>
    </row>
    <row r="187" spans="11:11" x14ac:dyDescent="0.25">
      <c r="K187" s="70"/>
    </row>
    <row r="188" spans="11:11" x14ac:dyDescent="0.25">
      <c r="K188" s="70"/>
    </row>
    <row r="189" spans="11:11" x14ac:dyDescent="0.25">
      <c r="K189" s="70"/>
    </row>
    <row r="190" spans="11:11" x14ac:dyDescent="0.25">
      <c r="K190" s="70"/>
    </row>
    <row r="191" spans="11:11" x14ac:dyDescent="0.25">
      <c r="K191" s="70"/>
    </row>
    <row r="192" spans="11:11" x14ac:dyDescent="0.25">
      <c r="K192" s="70"/>
    </row>
    <row r="193" spans="11:11" x14ac:dyDescent="0.25">
      <c r="K193" s="70"/>
    </row>
    <row r="194" spans="11:11" x14ac:dyDescent="0.25">
      <c r="K194" s="70"/>
    </row>
    <row r="195" spans="11:11" x14ac:dyDescent="0.25">
      <c r="K195" s="70"/>
    </row>
    <row r="196" spans="11:11" x14ac:dyDescent="0.25">
      <c r="K196" s="70"/>
    </row>
    <row r="197" spans="11:11" x14ac:dyDescent="0.25">
      <c r="K197" s="70"/>
    </row>
    <row r="198" spans="11:11" x14ac:dyDescent="0.25">
      <c r="K198" s="70"/>
    </row>
    <row r="199" spans="11:11" x14ac:dyDescent="0.25">
      <c r="K199" s="70"/>
    </row>
    <row r="200" spans="11:11" x14ac:dyDescent="0.25">
      <c r="K200" s="70"/>
    </row>
    <row r="201" spans="11:11" x14ac:dyDescent="0.25">
      <c r="K201" s="70"/>
    </row>
    <row r="202" spans="11:11" x14ac:dyDescent="0.25">
      <c r="K202" s="70"/>
    </row>
    <row r="203" spans="11:11" x14ac:dyDescent="0.25">
      <c r="K203" s="70"/>
    </row>
    <row r="204" spans="11:11" x14ac:dyDescent="0.25">
      <c r="K204" s="70"/>
    </row>
    <row r="205" spans="11:11" x14ac:dyDescent="0.25">
      <c r="K205" s="70"/>
    </row>
    <row r="206" spans="11:11" x14ac:dyDescent="0.25">
      <c r="K206" s="70"/>
    </row>
    <row r="207" spans="11:11" x14ac:dyDescent="0.25">
      <c r="K207" s="70"/>
    </row>
    <row r="208" spans="11:11" x14ac:dyDescent="0.25">
      <c r="K208" s="70"/>
    </row>
    <row r="209" spans="11:11" x14ac:dyDescent="0.25">
      <c r="K209" s="70"/>
    </row>
    <row r="210" spans="11:11" x14ac:dyDescent="0.25">
      <c r="K210" s="70"/>
    </row>
    <row r="211" spans="11:11" x14ac:dyDescent="0.25">
      <c r="K211" s="70"/>
    </row>
    <row r="212" spans="11:11" x14ac:dyDescent="0.25">
      <c r="K212" s="70"/>
    </row>
    <row r="213" spans="11:11" x14ac:dyDescent="0.25">
      <c r="K213" s="70"/>
    </row>
    <row r="214" spans="11:11" x14ac:dyDescent="0.25">
      <c r="K214" s="70"/>
    </row>
    <row r="215" spans="11:11" x14ac:dyDescent="0.25">
      <c r="K215" s="70"/>
    </row>
    <row r="216" spans="11:11" x14ac:dyDescent="0.25">
      <c r="K216" s="70"/>
    </row>
    <row r="217" spans="11:11" x14ac:dyDescent="0.25">
      <c r="K217" s="70"/>
    </row>
    <row r="218" spans="11:11" x14ac:dyDescent="0.25">
      <c r="K218" s="70"/>
    </row>
    <row r="219" spans="11:11" x14ac:dyDescent="0.25">
      <c r="K219" s="70"/>
    </row>
  </sheetData>
  <mergeCells count="11">
    <mergeCell ref="K12:K14"/>
    <mergeCell ref="V12:V14"/>
    <mergeCell ref="K15:K17"/>
    <mergeCell ref="V15:V17"/>
    <mergeCell ref="V9:W10"/>
    <mergeCell ref="X9:AE9"/>
    <mergeCell ref="K10:K11"/>
    <mergeCell ref="L10:L11"/>
    <mergeCell ref="M10:S10"/>
    <mergeCell ref="X10:Z10"/>
    <mergeCell ref="AB10:AD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219"/>
  <sheetViews>
    <sheetView topLeftCell="O1" workbookViewId="0">
      <selection activeCell="AB13" sqref="AB13"/>
    </sheetView>
  </sheetViews>
  <sheetFormatPr defaultRowHeight="15" x14ac:dyDescent="0.25"/>
  <cols>
    <col min="1" max="1" width="22.7109375" style="62" customWidth="1"/>
    <col min="2" max="2" width="14.140625" style="62" customWidth="1"/>
    <col min="3" max="3" width="16.42578125" style="62" customWidth="1"/>
    <col min="4" max="4" width="12.7109375" style="62" customWidth="1"/>
    <col min="5" max="5" width="12.28515625" style="62" customWidth="1"/>
    <col min="6" max="6" width="12.5703125" style="62" customWidth="1"/>
    <col min="7" max="7" width="14.5703125" style="62" customWidth="1"/>
    <col min="8" max="8" width="11.7109375" style="62" customWidth="1"/>
    <col min="9" max="10" width="9.140625" style="62"/>
    <col min="11" max="11" width="13.5703125" style="62" customWidth="1"/>
    <col min="12" max="12" width="10.42578125" style="62" customWidth="1"/>
    <col min="13" max="14" width="9.140625" style="62"/>
    <col min="15" max="15" width="10.7109375" style="62" customWidth="1"/>
    <col min="16" max="16" width="11.140625" style="62" customWidth="1"/>
    <col min="17" max="18" width="9.140625" style="62"/>
    <col min="19" max="19" width="10.5703125" style="62" customWidth="1"/>
    <col min="20" max="20" width="12.85546875" style="62" customWidth="1"/>
    <col min="21" max="21" width="9.140625" style="62"/>
    <col min="22" max="22" width="14.85546875" style="62" customWidth="1"/>
    <col min="23" max="23" width="12.28515625" style="62" customWidth="1"/>
    <col min="24" max="26" width="9.140625" style="62"/>
    <col min="27" max="27" width="13.85546875" style="62" customWidth="1"/>
    <col min="28" max="28" width="14.28515625" style="62" customWidth="1"/>
    <col min="29" max="30" width="9.140625" style="62"/>
    <col min="31" max="31" width="14" style="62" customWidth="1"/>
    <col min="32" max="16384" width="9.140625" style="62"/>
  </cols>
  <sheetData>
    <row r="1" spans="1:3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N1" s="62">
        <v>10000</v>
      </c>
    </row>
    <row r="2" spans="1:31" ht="38.25" x14ac:dyDescent="0.25">
      <c r="A2" s="21"/>
      <c r="B2" s="22" t="s">
        <v>54</v>
      </c>
      <c r="C2" s="22" t="s">
        <v>55</v>
      </c>
      <c r="D2" s="22" t="s">
        <v>90</v>
      </c>
      <c r="E2" s="22" t="s">
        <v>57</v>
      </c>
      <c r="F2" s="22" t="s">
        <v>61</v>
      </c>
      <c r="G2" s="22" t="s">
        <v>59</v>
      </c>
      <c r="H2" s="22" t="s">
        <v>60</v>
      </c>
      <c r="I2" s="18" t="s">
        <v>94</v>
      </c>
      <c r="J2" s="18"/>
      <c r="M2" s="80" t="s">
        <v>65</v>
      </c>
      <c r="N2" s="80" t="s">
        <v>87</v>
      </c>
      <c r="O2" s="81" t="s">
        <v>71</v>
      </c>
    </row>
    <row r="3" spans="1:31" x14ac:dyDescent="0.25">
      <c r="A3" s="19" t="s">
        <v>54</v>
      </c>
      <c r="B3" s="20">
        <v>1</v>
      </c>
      <c r="C3" s="20">
        <v>0.29672999999999999</v>
      </c>
      <c r="D3" s="20">
        <v>1.52E-2</v>
      </c>
      <c r="E3" s="20">
        <v>0.30784800000000001</v>
      </c>
      <c r="F3" s="20">
        <v>0.31307499999999999</v>
      </c>
      <c r="G3" s="20">
        <v>0.26083899999999999</v>
      </c>
      <c r="H3" s="20">
        <v>0.23371600000000001</v>
      </c>
      <c r="I3" s="18"/>
      <c r="J3" s="18"/>
      <c r="K3" s="74" t="s">
        <v>7</v>
      </c>
      <c r="L3" s="75">
        <v>7.7470000000000004E-3</v>
      </c>
      <c r="M3" s="79">
        <f>L3*4</f>
        <v>3.0988000000000002E-2</v>
      </c>
      <c r="N3" s="79">
        <v>7.0000000000000007E-2</v>
      </c>
      <c r="O3" s="79">
        <v>4.3826759999999999E-2</v>
      </c>
    </row>
    <row r="4" spans="1:31" x14ac:dyDescent="0.25">
      <c r="A4" s="19" t="s">
        <v>55</v>
      </c>
      <c r="B4" s="20">
        <v>0.29672999999999999</v>
      </c>
      <c r="C4" s="20">
        <v>1</v>
      </c>
      <c r="D4" s="20">
        <v>1.1812E-2</v>
      </c>
      <c r="E4" s="20">
        <v>0.69224300000000005</v>
      </c>
      <c r="F4" s="20">
        <v>0.678817</v>
      </c>
      <c r="G4" s="20">
        <v>0.61173200000000005</v>
      </c>
      <c r="H4" s="20">
        <v>0.57779999999999998</v>
      </c>
      <c r="I4" s="18"/>
      <c r="J4" s="18"/>
      <c r="K4" s="76" t="s">
        <v>8</v>
      </c>
      <c r="L4" s="77">
        <v>1.4874999999999999E-2</v>
      </c>
      <c r="M4" s="79">
        <f t="shared" ref="M4:M9" si="0">L4*4</f>
        <v>5.9499999999999997E-2</v>
      </c>
      <c r="N4" s="79">
        <v>8.7999999999999995E-2</v>
      </c>
      <c r="O4" s="79">
        <v>6.8667199999999998E-2</v>
      </c>
    </row>
    <row r="5" spans="1:31" ht="26.25" x14ac:dyDescent="0.25">
      <c r="A5" s="19" t="s">
        <v>91</v>
      </c>
      <c r="B5" s="20">
        <v>1.52E-2</v>
      </c>
      <c r="C5" s="20">
        <v>1.1812E-2</v>
      </c>
      <c r="D5" s="20">
        <v>1</v>
      </c>
      <c r="E5" s="20">
        <v>0.14374799999999999</v>
      </c>
      <c r="F5" s="20">
        <v>7.9755999999999994E-2</v>
      </c>
      <c r="G5" s="20">
        <v>0.17627599999999999</v>
      </c>
      <c r="H5" s="20">
        <v>0.11827</v>
      </c>
      <c r="I5" s="18"/>
      <c r="J5" s="18"/>
      <c r="K5" s="74" t="s">
        <v>89</v>
      </c>
      <c r="L5" s="75">
        <v>4.9430000000000003E-3</v>
      </c>
      <c r="M5" s="79">
        <f t="shared" si="0"/>
        <v>1.9772000000000001E-2</v>
      </c>
      <c r="N5" s="79">
        <v>3.2500000000000001E-2</v>
      </c>
      <c r="O5" s="79">
        <v>2.3503960000000001E-2</v>
      </c>
    </row>
    <row r="6" spans="1:31" x14ac:dyDescent="0.25">
      <c r="A6" s="19" t="s">
        <v>57</v>
      </c>
      <c r="B6" s="20">
        <v>0.30784800000000001</v>
      </c>
      <c r="C6" s="20">
        <v>0.69224300000000005</v>
      </c>
      <c r="D6" s="20">
        <v>0.14374799999999999</v>
      </c>
      <c r="E6" s="20">
        <v>1</v>
      </c>
      <c r="F6" s="20">
        <v>0.84086499999999997</v>
      </c>
      <c r="G6" s="20">
        <v>0.77182499999999998</v>
      </c>
      <c r="H6" s="20">
        <v>0.64990300000000001</v>
      </c>
      <c r="I6" s="18"/>
      <c r="J6" s="18"/>
      <c r="K6" s="76" t="s">
        <v>10</v>
      </c>
      <c r="L6" s="77">
        <v>1.6438000000000001E-2</v>
      </c>
      <c r="M6" s="79">
        <f t="shared" si="0"/>
        <v>6.5752000000000005E-2</v>
      </c>
      <c r="N6" s="79">
        <v>8.2100000000000006E-2</v>
      </c>
      <c r="O6" s="79">
        <v>7.0578760000000004E-2</v>
      </c>
      <c r="P6" s="116"/>
    </row>
    <row r="7" spans="1:31" x14ac:dyDescent="0.25">
      <c r="A7" s="19" t="s">
        <v>61</v>
      </c>
      <c r="B7" s="20">
        <v>0.31307499999999999</v>
      </c>
      <c r="C7" s="20">
        <v>0.678817</v>
      </c>
      <c r="D7" s="20">
        <v>7.9755999999999994E-2</v>
      </c>
      <c r="E7" s="20">
        <v>0.84086499999999997</v>
      </c>
      <c r="F7" s="20">
        <v>1</v>
      </c>
      <c r="G7" s="20">
        <v>0.70416100000000004</v>
      </c>
      <c r="H7" s="20">
        <v>0.69529799999999997</v>
      </c>
      <c r="I7" s="18"/>
      <c r="J7" s="18"/>
      <c r="K7" s="74" t="s">
        <v>11</v>
      </c>
      <c r="L7" s="75">
        <v>1.7493000000000002E-2</v>
      </c>
      <c r="M7" s="79">
        <f t="shared" si="0"/>
        <v>6.9972000000000006E-2</v>
      </c>
      <c r="N7" s="79">
        <v>9.06E-2</v>
      </c>
      <c r="O7" s="79">
        <v>7.5943960000000005E-2</v>
      </c>
      <c r="T7" s="29">
        <v>1.7899999999999999E-2</v>
      </c>
    </row>
    <row r="8" spans="1:31" ht="15.75" thickBot="1" x14ac:dyDescent="0.3">
      <c r="A8" s="19" t="s">
        <v>59</v>
      </c>
      <c r="B8" s="20">
        <v>0.26083899999999999</v>
      </c>
      <c r="C8" s="20">
        <v>0.61173200000000005</v>
      </c>
      <c r="D8" s="20">
        <v>0.17627599999999999</v>
      </c>
      <c r="E8" s="20">
        <v>0.77182499999999998</v>
      </c>
      <c r="F8" s="20">
        <v>0.70416100000000004</v>
      </c>
      <c r="G8" s="20">
        <v>1</v>
      </c>
      <c r="H8" s="20">
        <v>0.67410300000000001</v>
      </c>
      <c r="I8" s="18"/>
      <c r="J8" s="18"/>
      <c r="K8" s="76" t="s">
        <v>5</v>
      </c>
      <c r="L8" s="77">
        <v>1.7475000000000001E-2</v>
      </c>
      <c r="M8" s="79">
        <f t="shared" si="0"/>
        <v>6.9900000000000004E-2</v>
      </c>
      <c r="N8" s="79">
        <v>8.0699999999999994E-2</v>
      </c>
      <c r="O8" s="79">
        <v>7.2810200000000005E-2</v>
      </c>
    </row>
    <row r="9" spans="1:31" ht="15.75" customHeight="1" thickBot="1" x14ac:dyDescent="0.3">
      <c r="A9" s="19" t="s">
        <v>60</v>
      </c>
      <c r="B9" s="20">
        <v>0.23371600000000001</v>
      </c>
      <c r="C9" s="20">
        <v>0.57779999999999998</v>
      </c>
      <c r="D9" s="20">
        <v>0.11827</v>
      </c>
      <c r="E9" s="20">
        <v>0.64990300000000001</v>
      </c>
      <c r="F9" s="20">
        <v>0.69529799999999997</v>
      </c>
      <c r="G9" s="20">
        <v>0.67410300000000001</v>
      </c>
      <c r="H9" s="20">
        <v>1</v>
      </c>
      <c r="I9" s="18"/>
      <c r="J9" s="18"/>
      <c r="K9" s="74" t="s">
        <v>6</v>
      </c>
      <c r="L9" s="78">
        <v>1.6920000000000001E-2</v>
      </c>
      <c r="M9" s="79">
        <f t="shared" si="0"/>
        <v>6.7680000000000004E-2</v>
      </c>
      <c r="N9" s="79">
        <v>9.0300000000000005E-2</v>
      </c>
      <c r="O9" s="79">
        <v>7.3848559999999994E-2</v>
      </c>
      <c r="P9" s="115"/>
      <c r="V9" s="175"/>
      <c r="W9" s="176"/>
      <c r="X9" s="164" t="s">
        <v>110</v>
      </c>
      <c r="Y9" s="165"/>
      <c r="Z9" s="165"/>
      <c r="AA9" s="165"/>
      <c r="AB9" s="165"/>
      <c r="AC9" s="165"/>
      <c r="AD9" s="165"/>
      <c r="AE9" s="165"/>
    </row>
    <row r="10" spans="1:31" ht="39" customHeight="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66" t="s">
        <v>109</v>
      </c>
      <c r="L10" s="166" t="s">
        <v>108</v>
      </c>
      <c r="M10" s="168" t="s">
        <v>104</v>
      </c>
      <c r="N10" s="169"/>
      <c r="O10" s="169"/>
      <c r="P10" s="169"/>
      <c r="Q10" s="169"/>
      <c r="R10" s="169"/>
      <c r="S10" s="170"/>
      <c r="V10" s="177"/>
      <c r="W10" s="178"/>
      <c r="X10" s="164" t="s">
        <v>72</v>
      </c>
      <c r="Y10" s="165"/>
      <c r="Z10" s="171"/>
      <c r="AA10" s="149" t="s">
        <v>97</v>
      </c>
      <c r="AB10" s="164" t="s">
        <v>88</v>
      </c>
      <c r="AC10" s="165"/>
      <c r="AD10" s="171"/>
      <c r="AE10" s="141" t="s">
        <v>103</v>
      </c>
    </row>
    <row r="11" spans="1:31" ht="51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67"/>
      <c r="L11" s="167"/>
      <c r="M11" s="123" t="s">
        <v>54</v>
      </c>
      <c r="N11" s="83" t="s">
        <v>55</v>
      </c>
      <c r="O11" s="83" t="s">
        <v>90</v>
      </c>
      <c r="P11" s="83" t="s">
        <v>57</v>
      </c>
      <c r="Q11" s="83" t="s">
        <v>61</v>
      </c>
      <c r="R11" s="83" t="s">
        <v>59</v>
      </c>
      <c r="S11" s="124" t="s">
        <v>60</v>
      </c>
      <c r="V11" s="117" t="s">
        <v>109</v>
      </c>
      <c r="W11" s="117" t="s">
        <v>108</v>
      </c>
      <c r="X11" s="146" t="s">
        <v>87</v>
      </c>
      <c r="Y11" s="147" t="s">
        <v>65</v>
      </c>
      <c r="Z11" s="148" t="s">
        <v>106</v>
      </c>
      <c r="AA11" s="149" t="s">
        <v>87</v>
      </c>
      <c r="AB11" s="143" t="s">
        <v>87</v>
      </c>
      <c r="AC11" s="144" t="s">
        <v>65</v>
      </c>
      <c r="AD11" s="145" t="s">
        <v>106</v>
      </c>
      <c r="AE11" s="133" t="s">
        <v>87</v>
      </c>
    </row>
    <row r="12" spans="1:31" x14ac:dyDescent="0.25">
      <c r="K12" s="172" t="s">
        <v>107</v>
      </c>
      <c r="L12" s="118" t="s">
        <v>98</v>
      </c>
      <c r="M12" s="108">
        <v>0.13911299999999999</v>
      </c>
      <c r="N12" s="86">
        <v>0.28931499999999999</v>
      </c>
      <c r="O12" s="86">
        <v>4.6371000000000002E-2</v>
      </c>
      <c r="P12" s="86">
        <v>0.23991899999999999</v>
      </c>
      <c r="Q12" s="86">
        <v>2.6210000000000001E-2</v>
      </c>
      <c r="R12" s="86">
        <v>0.212702</v>
      </c>
      <c r="S12" s="87">
        <v>4.6371000000000002E-2</v>
      </c>
      <c r="V12" s="172" t="s">
        <v>107</v>
      </c>
      <c r="W12" s="118" t="s">
        <v>98</v>
      </c>
      <c r="X12" s="122">
        <f t="array" ref="X12">SUMPRODUCT(M12:S12,TRANSPOSE($N$3:$N$9))</f>
        <v>8.0129016100000006E-2</v>
      </c>
      <c r="Y12" s="122">
        <f t="array" ref="Y12">SUMPRODUCT(M12:S12,TRANSPOSE($M$3:$M$9))</f>
        <v>5.8057302844E-2</v>
      </c>
      <c r="Z12" s="128">
        <f t="array" ref="Z12">SUMPRODUCT(M12:S12,TRANSPOSE($O$3:$O$9))</f>
        <v>6.4888208609239995E-2</v>
      </c>
      <c r="AA12" s="134">
        <f t="array" ref="AA12">SQRT(MMULT(M12:S12,MMULT($W$24:$AC$30,TRANSPOSE(M12:S12))))</f>
        <v>0.12243464059278464</v>
      </c>
      <c r="AB12" s="126">
        <f t="shared" ref="AB12:AD13" si="1">(X12-$T$7)/$AA12</f>
        <v>0.50826315002608269</v>
      </c>
      <c r="AC12" s="90">
        <f t="shared" si="1"/>
        <v>0.32798971475370642</v>
      </c>
      <c r="AD12" s="91">
        <f t="shared" si="1"/>
        <v>0.383781978545777</v>
      </c>
      <c r="AE12" s="137">
        <f>SUMPRODUCT(M12:S12,$B$17:$H$17)/AA12</f>
        <v>1.2239083311016061</v>
      </c>
    </row>
    <row r="13" spans="1:31" ht="15.75" customHeight="1" x14ac:dyDescent="0.25">
      <c r="A13" s="23"/>
      <c r="B13" s="24" t="s">
        <v>54</v>
      </c>
      <c r="C13" s="24" t="s">
        <v>55</v>
      </c>
      <c r="D13" s="24" t="s">
        <v>90</v>
      </c>
      <c r="E13" s="24" t="s">
        <v>57</v>
      </c>
      <c r="F13" s="24" t="s">
        <v>61</v>
      </c>
      <c r="G13" s="24" t="s">
        <v>59</v>
      </c>
      <c r="H13" s="24" t="s">
        <v>60</v>
      </c>
      <c r="I13" s="18" t="s">
        <v>94</v>
      </c>
      <c r="K13" s="173"/>
      <c r="L13" s="119" t="s">
        <v>105</v>
      </c>
      <c r="M13" s="109">
        <v>0.22465276374253201</v>
      </c>
      <c r="N13" s="92">
        <v>0.3</v>
      </c>
      <c r="O13" s="92">
        <v>0</v>
      </c>
      <c r="P13" s="92">
        <v>0.160729827398852</v>
      </c>
      <c r="Q13" s="92">
        <v>7.7528033121915405E-2</v>
      </c>
      <c r="R13" s="92">
        <v>0.14778135257430999</v>
      </c>
      <c r="S13" s="93">
        <v>8.93080231623892E-2</v>
      </c>
      <c r="V13" s="173"/>
      <c r="W13" s="119" t="s">
        <v>105</v>
      </c>
      <c r="X13" s="122">
        <f t="array" ref="X13">SUMPRODUCT(M13:S13,TRANSPOSE($N$3:$N$9))</f>
        <v>8.2336121736579088E-2</v>
      </c>
      <c r="Y13" s="122">
        <f t="array" ref="Y13">SUMPRODUCT(M13:S13,TRANSPOSE($M$3:$M$9))</f>
        <v>5.7178922540164337E-2</v>
      </c>
      <c r="Z13" s="152">
        <f t="array" ref="Z13">SUMPRODUCT(M13:S13,TRANSPOSE($O$3:$O$9))</f>
        <v>6.5033119263190178E-2</v>
      </c>
      <c r="AA13" s="135">
        <f t="array" ref="AA13">SQRT(MMULT(M13:S13,MMULT($W$24:$AC$30,TRANSPOSE(M13:S13))))</f>
        <v>0.12306875397396229</v>
      </c>
      <c r="AB13" s="151">
        <f t="shared" si="1"/>
        <v>0.52357824107174977</v>
      </c>
      <c r="AC13" s="95">
        <f t="shared" si="1"/>
        <v>0.31916242971367531</v>
      </c>
      <c r="AD13" s="154">
        <f t="shared" si="1"/>
        <v>0.38298201404689736</v>
      </c>
      <c r="AE13" s="138">
        <f>SUMPRODUCT(M13:S13,$B$17:$H$17)/AA13</f>
        <v>1.2515431031408448</v>
      </c>
    </row>
    <row r="14" spans="1:31" ht="15.75" thickBot="1" x14ac:dyDescent="0.3">
      <c r="A14" s="25" t="s">
        <v>50</v>
      </c>
      <c r="B14" s="26"/>
      <c r="C14" s="26"/>
      <c r="D14" s="26">
        <v>2.75E-2</v>
      </c>
      <c r="E14" s="26">
        <v>7.2099999999999997E-2</v>
      </c>
      <c r="F14" s="26">
        <v>8.0600000000000005E-2</v>
      </c>
      <c r="G14" s="26">
        <v>7.0699999999999999E-2</v>
      </c>
      <c r="H14" s="26">
        <v>8.0299999999999996E-2</v>
      </c>
      <c r="I14" s="18"/>
      <c r="K14" s="174"/>
      <c r="L14" s="120" t="s">
        <v>99</v>
      </c>
      <c r="M14" s="110">
        <f>M13-M12</f>
        <v>8.5539763742532027E-2</v>
      </c>
      <c r="N14" s="100">
        <f t="shared" ref="N14:S14" si="2">N13-N12</f>
        <v>1.0685E-2</v>
      </c>
      <c r="O14" s="100">
        <f t="shared" si="2"/>
        <v>-4.6371000000000002E-2</v>
      </c>
      <c r="P14" s="100">
        <f t="shared" si="2"/>
        <v>-7.9189172601147995E-2</v>
      </c>
      <c r="Q14" s="100">
        <f t="shared" si="2"/>
        <v>5.1318033121915407E-2</v>
      </c>
      <c r="R14" s="100">
        <f t="shared" si="2"/>
        <v>-6.4920647425690009E-2</v>
      </c>
      <c r="S14" s="101">
        <f t="shared" si="2"/>
        <v>4.2937023162389197E-2</v>
      </c>
      <c r="V14" s="174"/>
      <c r="W14" s="120" t="s">
        <v>99</v>
      </c>
      <c r="X14" s="122">
        <f>X13-X12</f>
        <v>2.207105636579082E-3</v>
      </c>
      <c r="Y14" s="122">
        <f>Y13-Y12</f>
        <v>-8.7838030383566301E-4</v>
      </c>
      <c r="Z14" s="129">
        <f>Z13-Z12</f>
        <v>1.4491065395018377E-4</v>
      </c>
      <c r="AA14" s="136">
        <f t="array" ref="AA14">SQRT(MMULT(M14:S14,MMULT($W$24:$AC$30,TRANSPOSE(M14:S14))))</f>
        <v>1.5811763963555252E-2</v>
      </c>
      <c r="AB14" s="127"/>
      <c r="AC14" s="111"/>
      <c r="AD14" s="142"/>
      <c r="AE14" s="139">
        <f>AE13/AE12-1</f>
        <v>2.2579119152138949E-2</v>
      </c>
    </row>
    <row r="15" spans="1:31" x14ac:dyDescent="0.25">
      <c r="A15" s="25" t="s">
        <v>92</v>
      </c>
      <c r="B15" s="26"/>
      <c r="C15" s="26"/>
      <c r="D15" s="26">
        <v>5.0000000000000001E-3</v>
      </c>
      <c r="E15" s="26">
        <v>0.01</v>
      </c>
      <c r="F15" s="26">
        <v>0.01</v>
      </c>
      <c r="G15" s="26">
        <v>0.01</v>
      </c>
      <c r="H15" s="26">
        <v>0.01</v>
      </c>
      <c r="I15" s="18"/>
      <c r="K15" s="172" t="s">
        <v>87</v>
      </c>
      <c r="L15" s="119" t="s">
        <v>98</v>
      </c>
      <c r="M15" s="125">
        <f t="shared" ref="M15:S15" si="3">M12</f>
        <v>0.13911299999999999</v>
      </c>
      <c r="N15" s="97">
        <f t="shared" si="3"/>
        <v>0.28931499999999999</v>
      </c>
      <c r="O15" s="97">
        <f t="shared" si="3"/>
        <v>4.6371000000000002E-2</v>
      </c>
      <c r="P15" s="97">
        <f t="shared" si="3"/>
        <v>0.23991899999999999</v>
      </c>
      <c r="Q15" s="97">
        <f t="shared" si="3"/>
        <v>2.6210000000000001E-2</v>
      </c>
      <c r="R15" s="97">
        <f t="shared" si="3"/>
        <v>0.212702</v>
      </c>
      <c r="S15" s="98">
        <f t="shared" si="3"/>
        <v>4.6371000000000002E-2</v>
      </c>
      <c r="V15" s="172" t="s">
        <v>87</v>
      </c>
      <c r="W15" s="119" t="s">
        <v>98</v>
      </c>
      <c r="X15" s="150">
        <f t="array" ref="X15">SUMPRODUCT(M15:S15,TRANSPOSE($N$3:$N$9))</f>
        <v>8.0129016100000006E-2</v>
      </c>
      <c r="Y15" s="121">
        <f t="array" ref="Y15">SUMPRODUCT(M15:S15,TRANSPOSE($M$3:$M$9))</f>
        <v>5.8057302844E-2</v>
      </c>
      <c r="Z15" s="132">
        <f t="array" ref="Z15">SUMPRODUCT(M15:S15,TRANSPOSE($O$3:$O$9))</f>
        <v>6.4888208609239995E-2</v>
      </c>
      <c r="AA15" s="135">
        <f t="array" ref="AA15">SQRT(MMULT(M15:S15,MMULT($W$24:$AC$30,TRANSPOSE(M15:S15))))</f>
        <v>0.12243464059278464</v>
      </c>
      <c r="AB15" s="151">
        <f t="shared" ref="AB15:AD16" si="4">(X15-$T$7)/$AA15</f>
        <v>0.50826315002608269</v>
      </c>
      <c r="AC15" s="95">
        <f t="shared" si="4"/>
        <v>0.32798971475370642</v>
      </c>
      <c r="AD15" s="96">
        <f t="shared" si="4"/>
        <v>0.383781978545777</v>
      </c>
      <c r="AE15" s="138">
        <f>SUMPRODUCT(M15:S15,$B$17:$H$17)/AA15</f>
        <v>1.2239083311016061</v>
      </c>
    </row>
    <row r="16" spans="1:31" x14ac:dyDescent="0.25">
      <c r="A16" s="25" t="s">
        <v>93</v>
      </c>
      <c r="B16" s="26">
        <v>7.0000000000000007E-2</v>
      </c>
      <c r="C16" s="26">
        <v>8.7999999999999995E-2</v>
      </c>
      <c r="D16" s="26">
        <f>D14+D15</f>
        <v>3.2500000000000001E-2</v>
      </c>
      <c r="E16" s="26">
        <f>E14+E15</f>
        <v>8.2099999999999992E-2</v>
      </c>
      <c r="F16" s="26">
        <f>F14+F15</f>
        <v>9.06E-2</v>
      </c>
      <c r="G16" s="26">
        <f>G14+G15</f>
        <v>8.0699999999999994E-2</v>
      </c>
      <c r="H16" s="26">
        <f>H14+H15</f>
        <v>9.0299999999999991E-2</v>
      </c>
      <c r="I16" s="18"/>
      <c r="K16" s="173"/>
      <c r="L16" s="119" t="s">
        <v>105</v>
      </c>
      <c r="M16" s="109">
        <v>0.3</v>
      </c>
      <c r="N16" s="92">
        <v>0.27275082838171799</v>
      </c>
      <c r="O16" s="92">
        <v>0.3</v>
      </c>
      <c r="P16" s="92">
        <v>0.113090329317403</v>
      </c>
      <c r="Q16" s="92">
        <v>3.28440479328674E-19</v>
      </c>
      <c r="R16" s="92">
        <v>4.4115256788062202E-19</v>
      </c>
      <c r="S16" s="93">
        <v>1.41588423008789E-2</v>
      </c>
      <c r="V16" s="173"/>
      <c r="W16" s="119" t="s">
        <v>105</v>
      </c>
      <c r="X16" s="153">
        <f t="array" ref="X16">SUMPRODUCT(M16:S16,TRANSPOSE($N$3:$N$9))</f>
        <v>6.5315332394319345E-2</v>
      </c>
      <c r="Y16" s="122">
        <f t="array" ref="Y16">SUMPRODUCT(M16:S16,TRANSPOSE($M$3:$M$9))</f>
        <v>3.9850860068913585E-2</v>
      </c>
      <c r="Z16" s="128">
        <f t="array" ref="Z16">SUMPRODUCT(M16:S16,TRANSPOSE($O$3:$O$9))</f>
        <v>4.7955637009054052E-2</v>
      </c>
      <c r="AA16" s="135">
        <f t="array" ref="AA16">SQRT(MMULT(M16:S16,MMULT($W$24:$AC$30,TRANSPOSE(M16:S16))))</f>
        <v>7.3817392416528127E-2</v>
      </c>
      <c r="AB16" s="151">
        <f t="shared" si="4"/>
        <v>0.64233280047024244</v>
      </c>
      <c r="AC16" s="95">
        <f t="shared" si="4"/>
        <v>0.29736704793162899</v>
      </c>
      <c r="AD16" s="96">
        <f t="shared" si="4"/>
        <v>0.40716199834667183</v>
      </c>
      <c r="AE16" s="138">
        <f>SUMPRODUCT(M16:S16,$B$17:$H$17)/AA16</f>
        <v>1.465125237123186</v>
      </c>
    </row>
    <row r="17" spans="1:31" ht="15.75" thickBot="1" x14ac:dyDescent="0.3">
      <c r="A17" s="25" t="s">
        <v>26</v>
      </c>
      <c r="B17" s="26">
        <v>9.9671990000000002E-2</v>
      </c>
      <c r="C17" s="26">
        <v>0.1412755</v>
      </c>
      <c r="D17" s="26">
        <v>6.2961210000000004E-2</v>
      </c>
      <c r="E17" s="26">
        <v>0.15254828000000001</v>
      </c>
      <c r="F17" s="26">
        <v>0.1970037</v>
      </c>
      <c r="G17" s="26">
        <v>0.18200474999999999</v>
      </c>
      <c r="H17" s="26">
        <v>0.25263503999999998</v>
      </c>
      <c r="I17" s="18"/>
      <c r="K17" s="174"/>
      <c r="L17" s="120" t="s">
        <v>99</v>
      </c>
      <c r="M17" s="110">
        <f>M16-M15</f>
        <v>0.160887</v>
      </c>
      <c r="N17" s="100">
        <f t="shared" ref="N17:S17" si="5">N16-N15</f>
        <v>-1.6564171618281998E-2</v>
      </c>
      <c r="O17" s="100">
        <f t="shared" si="5"/>
        <v>0.25362899999999999</v>
      </c>
      <c r="P17" s="100">
        <f t="shared" si="5"/>
        <v>-0.12682867068259701</v>
      </c>
      <c r="Q17" s="100">
        <f t="shared" si="5"/>
        <v>-2.6210000000000001E-2</v>
      </c>
      <c r="R17" s="100">
        <f t="shared" si="5"/>
        <v>-0.212702</v>
      </c>
      <c r="S17" s="101">
        <f t="shared" si="5"/>
        <v>-3.2212157699121099E-2</v>
      </c>
      <c r="V17" s="174"/>
      <c r="W17" s="120" t="s">
        <v>99</v>
      </c>
      <c r="X17" s="131">
        <f>X16-X15</f>
        <v>-1.4813683705680661E-2</v>
      </c>
      <c r="Y17" s="131">
        <f>Y16-Y15</f>
        <v>-1.8206442775086415E-2</v>
      </c>
      <c r="Z17" s="130">
        <f>Z16-Z15</f>
        <v>-1.6932571600185943E-2</v>
      </c>
      <c r="AA17" s="136">
        <f t="array" ref="AA17">SQRT(MMULT(M17:S17,MMULT($W$24:$AC$30,TRANSPOSE(M17:S17))))</f>
        <v>6.3856436004651587E-2</v>
      </c>
      <c r="AB17" s="102"/>
      <c r="AC17" s="103"/>
      <c r="AD17" s="104"/>
      <c r="AE17" s="140">
        <f>AE16/AE15-1</f>
        <v>0.19708739608338743</v>
      </c>
    </row>
    <row r="18" spans="1:31" x14ac:dyDescent="0.25">
      <c r="A18" s="18"/>
      <c r="B18" s="69"/>
      <c r="C18" s="18"/>
      <c r="D18" s="73">
        <v>0.02</v>
      </c>
      <c r="E18" s="73">
        <v>0.03</v>
      </c>
      <c r="F18" s="73">
        <v>0.03</v>
      </c>
      <c r="G18" s="73">
        <v>0.03</v>
      </c>
      <c r="H18" s="73">
        <v>0.03</v>
      </c>
      <c r="I18" s="18"/>
    </row>
    <row r="19" spans="1:31" x14ac:dyDescent="0.25">
      <c r="A19" s="18"/>
      <c r="D19" s="18"/>
      <c r="E19" s="18"/>
      <c r="F19" s="18"/>
      <c r="G19" s="18"/>
      <c r="H19" s="18"/>
      <c r="I19" s="18"/>
    </row>
    <row r="20" spans="1:31" ht="31.5" x14ac:dyDescent="0.25">
      <c r="A20" s="31"/>
      <c r="B20" s="32" t="s">
        <v>27</v>
      </c>
      <c r="C20" s="32" t="s">
        <v>62</v>
      </c>
      <c r="D20" s="32" t="s">
        <v>63</v>
      </c>
      <c r="E20" s="18"/>
      <c r="F20" s="18"/>
      <c r="G20" s="18"/>
      <c r="H20" s="18"/>
    </row>
    <row r="21" spans="1:31" ht="15.75" x14ac:dyDescent="0.25">
      <c r="A21" s="27" t="s">
        <v>26</v>
      </c>
      <c r="B21" s="30"/>
      <c r="C21" s="30"/>
      <c r="D21" s="30"/>
      <c r="E21" s="18"/>
      <c r="F21" s="18"/>
      <c r="G21" s="18"/>
      <c r="H21" s="18"/>
    </row>
    <row r="22" spans="1:31" ht="15.75" thickBot="1" x14ac:dyDescent="0.3">
      <c r="A22" s="18"/>
      <c r="B22" s="18"/>
      <c r="C22" s="18"/>
      <c r="D22" s="18"/>
      <c r="E22" s="18"/>
      <c r="F22" s="18"/>
      <c r="G22" s="18"/>
      <c r="H22" s="18"/>
      <c r="N22" s="62" t="s">
        <v>100</v>
      </c>
      <c r="V22" s="62" t="s">
        <v>102</v>
      </c>
    </row>
    <row r="23" spans="1:31" ht="50.25" thickBot="1" x14ac:dyDescent="0.35">
      <c r="A23" s="64"/>
      <c r="B23" s="65" t="s">
        <v>62</v>
      </c>
      <c r="C23" s="65" t="s">
        <v>63</v>
      </c>
      <c r="D23" s="65" t="s">
        <v>85</v>
      </c>
      <c r="E23" s="65" t="s">
        <v>27</v>
      </c>
      <c r="F23" s="65" t="s">
        <v>85</v>
      </c>
      <c r="G23" s="65" t="s">
        <v>27</v>
      </c>
      <c r="K23" s="70"/>
      <c r="N23" s="82" t="s">
        <v>7</v>
      </c>
      <c r="O23" s="82" t="s">
        <v>8</v>
      </c>
      <c r="P23" s="82" t="s">
        <v>89</v>
      </c>
      <c r="Q23" s="82" t="s">
        <v>10</v>
      </c>
      <c r="R23" s="82" t="s">
        <v>11</v>
      </c>
      <c r="S23" s="82" t="s">
        <v>5</v>
      </c>
      <c r="T23" s="82" t="s">
        <v>6</v>
      </c>
      <c r="W23" s="82" t="s">
        <v>7</v>
      </c>
      <c r="X23" s="82" t="s">
        <v>8</v>
      </c>
      <c r="Y23" s="82" t="s">
        <v>89</v>
      </c>
      <c r="Z23" s="82" t="s">
        <v>10</v>
      </c>
      <c r="AA23" s="82" t="s">
        <v>11</v>
      </c>
      <c r="AB23" s="82" t="s">
        <v>5</v>
      </c>
      <c r="AC23" s="82" t="s">
        <v>6</v>
      </c>
    </row>
    <row r="24" spans="1:31" ht="17.25" thickBot="1" x14ac:dyDescent="0.35">
      <c r="A24" s="66" t="s">
        <v>86</v>
      </c>
      <c r="B24" s="67" t="s">
        <v>87</v>
      </c>
      <c r="C24" s="67" t="s">
        <v>87</v>
      </c>
      <c r="D24" s="67" t="s">
        <v>87</v>
      </c>
      <c r="E24" s="67" t="s">
        <v>87</v>
      </c>
      <c r="F24" s="67" t="s">
        <v>71</v>
      </c>
      <c r="G24" s="67" t="s">
        <v>71</v>
      </c>
      <c r="K24" s="70"/>
      <c r="M24" s="74" t="s">
        <v>7</v>
      </c>
      <c r="N24" s="75">
        <v>1.0266000000000001E-2</v>
      </c>
      <c r="O24" s="75">
        <v>4.3179999999999998E-3</v>
      </c>
      <c r="P24" s="75">
        <v>9.8999999999999994E-5</v>
      </c>
      <c r="Q24" s="75">
        <v>4.8370000000000002E-3</v>
      </c>
      <c r="R24" s="75">
        <v>6.352E-3</v>
      </c>
      <c r="S24" s="75">
        <v>4.8900000000000002E-3</v>
      </c>
      <c r="T24" s="75">
        <v>6.0809999999999996E-3</v>
      </c>
      <c r="V24" s="74" t="s">
        <v>7</v>
      </c>
      <c r="W24" s="75">
        <v>9.9349999999999994E-3</v>
      </c>
      <c r="X24" s="75">
        <v>4.1780000000000003E-3</v>
      </c>
      <c r="Y24" s="75">
        <v>9.5000000000000005E-5</v>
      </c>
      <c r="Z24" s="75">
        <v>4.6810000000000003E-3</v>
      </c>
      <c r="AA24" s="75">
        <v>6.1469999999999997E-3</v>
      </c>
      <c r="AB24" s="75">
        <v>4.7320000000000001E-3</v>
      </c>
      <c r="AC24" s="75">
        <v>5.8849999999999996E-3</v>
      </c>
    </row>
    <row r="25" spans="1:31" ht="17.25" thickBot="1" x14ac:dyDescent="0.35">
      <c r="A25" s="66" t="s">
        <v>72</v>
      </c>
      <c r="B25" s="68"/>
      <c r="C25" s="68"/>
      <c r="D25" s="68"/>
      <c r="E25" s="68"/>
      <c r="F25" s="68"/>
      <c r="G25" s="68"/>
      <c r="K25" s="70"/>
      <c r="M25" s="76" t="s">
        <v>8</v>
      </c>
      <c r="N25" s="77">
        <v>4.3179999999999998E-3</v>
      </c>
      <c r="O25" s="77">
        <v>2.0624E-2</v>
      </c>
      <c r="P25" s="77">
        <v>1.0900000000000001E-4</v>
      </c>
      <c r="Q25" s="77">
        <v>1.5415999999999999E-2</v>
      </c>
      <c r="R25" s="77">
        <v>1.9522000000000001E-2</v>
      </c>
      <c r="S25" s="77">
        <v>1.6254000000000001E-2</v>
      </c>
      <c r="T25" s="77">
        <v>2.1309999999999999E-2</v>
      </c>
      <c r="V25" s="76" t="s">
        <v>8</v>
      </c>
      <c r="W25" s="77">
        <v>4.1780000000000003E-3</v>
      </c>
      <c r="X25" s="77">
        <v>1.9959000000000001E-2</v>
      </c>
      <c r="Y25" s="77">
        <v>1.05E-4</v>
      </c>
      <c r="Z25" s="77">
        <v>1.4919E-2</v>
      </c>
      <c r="AA25" s="77">
        <v>1.8893E-2</v>
      </c>
      <c r="AB25" s="77">
        <v>1.5729E-2</v>
      </c>
      <c r="AC25" s="77">
        <v>2.0622000000000001E-2</v>
      </c>
    </row>
    <row r="26" spans="1:31" ht="17.25" thickBot="1" x14ac:dyDescent="0.35">
      <c r="A26" s="66" t="s">
        <v>26</v>
      </c>
      <c r="B26" s="68"/>
      <c r="C26" s="68"/>
      <c r="D26" s="68"/>
      <c r="E26" s="68"/>
      <c r="F26" s="68"/>
      <c r="G26" s="68"/>
      <c r="K26" s="70"/>
      <c r="M26" s="74" t="s">
        <v>89</v>
      </c>
      <c r="N26" s="75">
        <v>9.8999999999999994E-5</v>
      </c>
      <c r="O26" s="75">
        <v>1.0900000000000001E-4</v>
      </c>
      <c r="P26" s="75">
        <v>4.4999999999999997E-3</v>
      </c>
      <c r="Q26" s="75">
        <v>1.4270000000000001E-3</v>
      </c>
      <c r="R26" s="75">
        <v>1.0219999999999999E-3</v>
      </c>
      <c r="S26" s="75">
        <v>2.0869999999999999E-3</v>
      </c>
      <c r="T26" s="75">
        <v>1.944E-3</v>
      </c>
      <c r="V26" s="74" t="s">
        <v>89</v>
      </c>
      <c r="W26" s="75">
        <v>9.5000000000000005E-5</v>
      </c>
      <c r="X26" s="75">
        <v>1.05E-4</v>
      </c>
      <c r="Y26" s="75">
        <v>4.3639999999999998E-3</v>
      </c>
      <c r="Z26" s="75">
        <v>1.3810000000000001E-3</v>
      </c>
      <c r="AA26" s="75">
        <v>9.8900000000000008E-4</v>
      </c>
      <c r="AB26" s="75">
        <v>2.0200000000000001E-3</v>
      </c>
      <c r="AC26" s="75">
        <v>1.8810000000000001E-3</v>
      </c>
    </row>
    <row r="27" spans="1:31" ht="17.25" thickBot="1" x14ac:dyDescent="0.35">
      <c r="A27" s="66" t="s">
        <v>88</v>
      </c>
      <c r="B27" s="67"/>
      <c r="C27" s="67"/>
      <c r="D27" s="67"/>
      <c r="E27" s="67"/>
      <c r="F27" s="67"/>
      <c r="G27" s="67"/>
      <c r="K27" s="70"/>
      <c r="M27" s="76" t="s">
        <v>10</v>
      </c>
      <c r="N27" s="77">
        <v>4.8370000000000002E-3</v>
      </c>
      <c r="O27" s="77">
        <v>1.5415999999999999E-2</v>
      </c>
      <c r="P27" s="77">
        <v>1.4270000000000001E-3</v>
      </c>
      <c r="Q27" s="77">
        <v>2.4955999999999999E-2</v>
      </c>
      <c r="R27" s="77">
        <v>2.6113000000000001E-2</v>
      </c>
      <c r="S27" s="77">
        <v>2.2144E-2</v>
      </c>
      <c r="T27" s="77">
        <v>2.5881999999999999E-2</v>
      </c>
      <c r="V27" s="76" t="s">
        <v>10</v>
      </c>
      <c r="W27" s="77">
        <v>4.6810000000000003E-3</v>
      </c>
      <c r="X27" s="77">
        <v>1.4919E-2</v>
      </c>
      <c r="Y27" s="77">
        <v>1.3810000000000001E-3</v>
      </c>
      <c r="Z27" s="77">
        <v>2.4171000000000002E-2</v>
      </c>
      <c r="AA27" s="77">
        <v>2.5270000000000001E-2</v>
      </c>
      <c r="AB27" s="77">
        <v>2.1429E-2</v>
      </c>
      <c r="AC27" s="77">
        <v>2.5047E-2</v>
      </c>
    </row>
    <row r="28" spans="1:31" ht="24" x14ac:dyDescent="0.25">
      <c r="K28" s="70"/>
      <c r="M28" s="74" t="s">
        <v>11</v>
      </c>
      <c r="N28" s="75">
        <v>6.352E-3</v>
      </c>
      <c r="O28" s="75">
        <v>1.9522000000000001E-2</v>
      </c>
      <c r="P28" s="75">
        <v>1.0219999999999999E-3</v>
      </c>
      <c r="Q28" s="75">
        <v>2.6113000000000001E-2</v>
      </c>
      <c r="R28" s="75">
        <v>4.1014000000000002E-2</v>
      </c>
      <c r="S28" s="75">
        <v>2.6089999999999999E-2</v>
      </c>
      <c r="T28" s="75">
        <v>3.5758999999999999E-2</v>
      </c>
      <c r="V28" s="74" t="s">
        <v>11</v>
      </c>
      <c r="W28" s="75">
        <v>6.1469999999999997E-3</v>
      </c>
      <c r="X28" s="75">
        <v>1.8893E-2</v>
      </c>
      <c r="Y28" s="75">
        <v>9.8900000000000008E-4</v>
      </c>
      <c r="Z28" s="75">
        <v>2.5270000000000001E-2</v>
      </c>
      <c r="AA28" s="75">
        <v>3.9710000000000002E-2</v>
      </c>
      <c r="AB28" s="75">
        <v>2.5248E-2</v>
      </c>
      <c r="AC28" s="75">
        <v>3.4604999999999997E-2</v>
      </c>
    </row>
    <row r="29" spans="1:31" x14ac:dyDescent="0.25">
      <c r="K29" s="70"/>
      <c r="M29" s="76" t="s">
        <v>5</v>
      </c>
      <c r="N29" s="77">
        <v>4.8900000000000002E-3</v>
      </c>
      <c r="O29" s="77">
        <v>1.6254000000000001E-2</v>
      </c>
      <c r="P29" s="77">
        <v>2.0869999999999999E-3</v>
      </c>
      <c r="Q29" s="77">
        <v>2.2144E-2</v>
      </c>
      <c r="R29" s="77">
        <v>2.6089999999999999E-2</v>
      </c>
      <c r="S29" s="77">
        <v>3.5138999999999997E-2</v>
      </c>
      <c r="T29" s="77">
        <v>3.2029000000000002E-2</v>
      </c>
      <c r="V29" s="76" t="s">
        <v>5</v>
      </c>
      <c r="W29" s="77">
        <v>4.7320000000000001E-3</v>
      </c>
      <c r="X29" s="77">
        <v>1.5729E-2</v>
      </c>
      <c r="Y29" s="77">
        <v>2.0200000000000001E-3</v>
      </c>
      <c r="Z29" s="77">
        <v>2.1429E-2</v>
      </c>
      <c r="AA29" s="77">
        <v>2.5248E-2</v>
      </c>
      <c r="AB29" s="77">
        <v>3.4026000000000001E-2</v>
      </c>
      <c r="AC29" s="77">
        <v>3.0995999999999999E-2</v>
      </c>
    </row>
    <row r="30" spans="1:31" x14ac:dyDescent="0.25">
      <c r="K30" s="70"/>
      <c r="M30" s="74" t="s">
        <v>6</v>
      </c>
      <c r="N30" s="75">
        <v>6.0809999999999996E-3</v>
      </c>
      <c r="O30" s="75">
        <v>2.1309999999999999E-2</v>
      </c>
      <c r="P30" s="75">
        <v>1.944E-3</v>
      </c>
      <c r="Q30" s="75">
        <v>2.5881999999999999E-2</v>
      </c>
      <c r="R30" s="75">
        <v>3.5758999999999999E-2</v>
      </c>
      <c r="S30" s="75">
        <v>3.2029000000000002E-2</v>
      </c>
      <c r="T30" s="75">
        <v>6.6862000000000005E-2</v>
      </c>
      <c r="V30" s="74" t="s">
        <v>6</v>
      </c>
      <c r="W30" s="75">
        <v>5.8849999999999996E-3</v>
      </c>
      <c r="X30" s="75">
        <v>2.0622000000000001E-2</v>
      </c>
      <c r="Y30" s="75">
        <v>1.8810000000000001E-3</v>
      </c>
      <c r="Z30" s="75">
        <v>2.5047E-2</v>
      </c>
      <c r="AA30" s="75">
        <v>3.4604999999999997E-2</v>
      </c>
      <c r="AB30" s="75">
        <v>3.0995999999999999E-2</v>
      </c>
      <c r="AC30" s="75">
        <v>6.4724000000000004E-2</v>
      </c>
    </row>
    <row r="31" spans="1:31" x14ac:dyDescent="0.25">
      <c r="K31" s="70"/>
    </row>
    <row r="32" spans="1:31" x14ac:dyDescent="0.25">
      <c r="K32" s="70"/>
    </row>
    <row r="33" spans="11:11" x14ac:dyDescent="0.25">
      <c r="K33" s="70"/>
    </row>
    <row r="34" spans="11:11" x14ac:dyDescent="0.25">
      <c r="K34" s="70"/>
    </row>
    <row r="35" spans="11:11" x14ac:dyDescent="0.25">
      <c r="K35" s="70"/>
    </row>
    <row r="36" spans="11:11" x14ac:dyDescent="0.25">
      <c r="K36" s="70"/>
    </row>
    <row r="37" spans="11:11" x14ac:dyDescent="0.25">
      <c r="K37" s="70"/>
    </row>
    <row r="38" spans="11:11" x14ac:dyDescent="0.25">
      <c r="K38" s="70"/>
    </row>
    <row r="39" spans="11:11" x14ac:dyDescent="0.25">
      <c r="K39" s="70"/>
    </row>
    <row r="40" spans="11:11" x14ac:dyDescent="0.25">
      <c r="K40" s="70"/>
    </row>
    <row r="41" spans="11:11" x14ac:dyDescent="0.25">
      <c r="K41" s="70"/>
    </row>
    <row r="42" spans="11:11" x14ac:dyDescent="0.25">
      <c r="K42" s="70"/>
    </row>
    <row r="43" spans="11:11" x14ac:dyDescent="0.25">
      <c r="K43" s="70"/>
    </row>
    <row r="44" spans="11:11" x14ac:dyDescent="0.25">
      <c r="K44" s="70"/>
    </row>
    <row r="45" spans="11:11" x14ac:dyDescent="0.25">
      <c r="K45" s="70"/>
    </row>
    <row r="46" spans="11:11" x14ac:dyDescent="0.25">
      <c r="K46" s="70"/>
    </row>
    <row r="47" spans="11:11" x14ac:dyDescent="0.25">
      <c r="K47" s="70"/>
    </row>
    <row r="48" spans="11:11" x14ac:dyDescent="0.25">
      <c r="K48" s="70"/>
    </row>
    <row r="49" spans="11:11" x14ac:dyDescent="0.25">
      <c r="K49" s="70"/>
    </row>
    <row r="50" spans="11:11" x14ac:dyDescent="0.25">
      <c r="K50" s="70"/>
    </row>
    <row r="51" spans="11:11" x14ac:dyDescent="0.25">
      <c r="K51" s="70"/>
    </row>
    <row r="52" spans="11:11" x14ac:dyDescent="0.25">
      <c r="K52" s="70"/>
    </row>
    <row r="53" spans="11:11" x14ac:dyDescent="0.25">
      <c r="K53" s="70"/>
    </row>
    <row r="54" spans="11:11" x14ac:dyDescent="0.25">
      <c r="K54" s="70"/>
    </row>
    <row r="55" spans="11:11" x14ac:dyDescent="0.25">
      <c r="K55" s="70"/>
    </row>
    <row r="56" spans="11:11" x14ac:dyDescent="0.25">
      <c r="K56" s="70"/>
    </row>
    <row r="57" spans="11:11" x14ac:dyDescent="0.25">
      <c r="K57" s="70"/>
    </row>
    <row r="58" spans="11:11" x14ac:dyDescent="0.25">
      <c r="K58" s="70"/>
    </row>
    <row r="59" spans="11:11" x14ac:dyDescent="0.25">
      <c r="K59" s="70"/>
    </row>
    <row r="60" spans="11:11" x14ac:dyDescent="0.25">
      <c r="K60" s="70"/>
    </row>
    <row r="61" spans="11:11" x14ac:dyDescent="0.25">
      <c r="K61" s="70"/>
    </row>
    <row r="62" spans="11:11" x14ac:dyDescent="0.25">
      <c r="K62" s="70"/>
    </row>
    <row r="63" spans="11:11" x14ac:dyDescent="0.25">
      <c r="K63" s="70"/>
    </row>
    <row r="64" spans="11:11" x14ac:dyDescent="0.25">
      <c r="K64" s="70"/>
    </row>
    <row r="65" spans="11:11" x14ac:dyDescent="0.25">
      <c r="K65" s="70"/>
    </row>
    <row r="66" spans="11:11" x14ac:dyDescent="0.25">
      <c r="K66" s="70"/>
    </row>
    <row r="67" spans="11:11" x14ac:dyDescent="0.25">
      <c r="K67" s="70"/>
    </row>
    <row r="68" spans="11:11" x14ac:dyDescent="0.25">
      <c r="K68" s="70"/>
    </row>
    <row r="69" spans="11:11" x14ac:dyDescent="0.25">
      <c r="K69" s="70"/>
    </row>
    <row r="70" spans="11:11" x14ac:dyDescent="0.25">
      <c r="K70" s="70"/>
    </row>
    <row r="71" spans="11:11" x14ac:dyDescent="0.25">
      <c r="K71" s="70"/>
    </row>
    <row r="72" spans="11:11" x14ac:dyDescent="0.25">
      <c r="K72" s="70"/>
    </row>
    <row r="73" spans="11:11" x14ac:dyDescent="0.25">
      <c r="K73" s="70"/>
    </row>
    <row r="74" spans="11:11" x14ac:dyDescent="0.25">
      <c r="K74" s="70"/>
    </row>
    <row r="75" spans="11:11" x14ac:dyDescent="0.25">
      <c r="K75" s="70"/>
    </row>
    <row r="76" spans="11:11" x14ac:dyDescent="0.25">
      <c r="K76" s="70"/>
    </row>
    <row r="77" spans="11:11" x14ac:dyDescent="0.25">
      <c r="K77" s="70"/>
    </row>
    <row r="78" spans="11:11" x14ac:dyDescent="0.25">
      <c r="K78" s="70"/>
    </row>
    <row r="79" spans="11:11" x14ac:dyDescent="0.25">
      <c r="K79" s="70"/>
    </row>
    <row r="80" spans="11:11" x14ac:dyDescent="0.25">
      <c r="K80" s="70"/>
    </row>
    <row r="81" spans="11:11" x14ac:dyDescent="0.25">
      <c r="K81" s="70"/>
    </row>
    <row r="82" spans="11:11" x14ac:dyDescent="0.25">
      <c r="K82" s="70"/>
    </row>
    <row r="83" spans="11:11" x14ac:dyDescent="0.25">
      <c r="K83" s="70"/>
    </row>
    <row r="84" spans="11:11" x14ac:dyDescent="0.25">
      <c r="K84" s="70"/>
    </row>
    <row r="85" spans="11:11" x14ac:dyDescent="0.25">
      <c r="K85" s="70"/>
    </row>
    <row r="86" spans="11:11" x14ac:dyDescent="0.25">
      <c r="K86" s="70"/>
    </row>
    <row r="87" spans="11:11" x14ac:dyDescent="0.25">
      <c r="K87" s="70"/>
    </row>
    <row r="88" spans="11:11" x14ac:dyDescent="0.25">
      <c r="K88" s="70"/>
    </row>
    <row r="89" spans="11:11" x14ac:dyDescent="0.25">
      <c r="K89" s="70"/>
    </row>
    <row r="90" spans="11:11" x14ac:dyDescent="0.25">
      <c r="K90" s="70"/>
    </row>
    <row r="91" spans="11:11" x14ac:dyDescent="0.25">
      <c r="K91" s="70"/>
    </row>
    <row r="92" spans="11:11" x14ac:dyDescent="0.25">
      <c r="K92" s="70"/>
    </row>
    <row r="93" spans="11:11" x14ac:dyDescent="0.25">
      <c r="K93" s="70"/>
    </row>
    <row r="94" spans="11:11" x14ac:dyDescent="0.25">
      <c r="K94" s="70"/>
    </row>
    <row r="95" spans="11:11" x14ac:dyDescent="0.25">
      <c r="K95" s="70"/>
    </row>
    <row r="96" spans="11:11" x14ac:dyDescent="0.25">
      <c r="K96" s="70"/>
    </row>
    <row r="97" spans="11:11" x14ac:dyDescent="0.25">
      <c r="K97" s="70"/>
    </row>
    <row r="98" spans="11:11" x14ac:dyDescent="0.25">
      <c r="K98" s="70"/>
    </row>
    <row r="99" spans="11:11" x14ac:dyDescent="0.25">
      <c r="K99" s="70"/>
    </row>
    <row r="100" spans="11:11" x14ac:dyDescent="0.25">
      <c r="K100" s="70"/>
    </row>
    <row r="101" spans="11:11" x14ac:dyDescent="0.25">
      <c r="K101" s="70"/>
    </row>
    <row r="102" spans="11:11" x14ac:dyDescent="0.25">
      <c r="K102" s="70"/>
    </row>
    <row r="103" spans="11:11" x14ac:dyDescent="0.25">
      <c r="K103" s="70"/>
    </row>
    <row r="104" spans="11:11" x14ac:dyDescent="0.25">
      <c r="K104" s="70"/>
    </row>
    <row r="105" spans="11:11" x14ac:dyDescent="0.25">
      <c r="K105" s="70"/>
    </row>
    <row r="106" spans="11:11" x14ac:dyDescent="0.25">
      <c r="K106" s="70"/>
    </row>
    <row r="107" spans="11:11" x14ac:dyDescent="0.25">
      <c r="K107" s="70"/>
    </row>
    <row r="108" spans="11:11" x14ac:dyDescent="0.25">
      <c r="K108" s="70"/>
    </row>
    <row r="109" spans="11:11" x14ac:dyDescent="0.25">
      <c r="K109" s="70"/>
    </row>
    <row r="110" spans="11:11" x14ac:dyDescent="0.25">
      <c r="K110" s="70"/>
    </row>
    <row r="111" spans="11:11" x14ac:dyDescent="0.25">
      <c r="K111" s="70"/>
    </row>
    <row r="112" spans="11:11" x14ac:dyDescent="0.25">
      <c r="K112" s="70"/>
    </row>
    <row r="113" spans="11:11" x14ac:dyDescent="0.25">
      <c r="K113" s="70"/>
    </row>
    <row r="114" spans="11:11" x14ac:dyDescent="0.25">
      <c r="K114" s="70"/>
    </row>
    <row r="115" spans="11:11" x14ac:dyDescent="0.25">
      <c r="K115" s="70"/>
    </row>
    <row r="116" spans="11:11" x14ac:dyDescent="0.25">
      <c r="K116" s="70"/>
    </row>
    <row r="117" spans="11:11" x14ac:dyDescent="0.25">
      <c r="K117" s="70"/>
    </row>
    <row r="118" spans="11:11" x14ac:dyDescent="0.25">
      <c r="K118" s="70"/>
    </row>
    <row r="119" spans="11:11" x14ac:dyDescent="0.25">
      <c r="K119" s="70"/>
    </row>
    <row r="120" spans="11:11" x14ac:dyDescent="0.25">
      <c r="K120" s="70"/>
    </row>
    <row r="121" spans="11:11" x14ac:dyDescent="0.25">
      <c r="K121" s="70"/>
    </row>
    <row r="122" spans="11:11" x14ac:dyDescent="0.25">
      <c r="K122" s="70"/>
    </row>
    <row r="123" spans="11:11" x14ac:dyDescent="0.25">
      <c r="K123" s="70"/>
    </row>
    <row r="124" spans="11:11" x14ac:dyDescent="0.25">
      <c r="K124" s="70"/>
    </row>
    <row r="125" spans="11:11" x14ac:dyDescent="0.25">
      <c r="K125" s="70"/>
    </row>
    <row r="126" spans="11:11" x14ac:dyDescent="0.25">
      <c r="K126" s="70"/>
    </row>
    <row r="127" spans="11:11" x14ac:dyDescent="0.25">
      <c r="K127" s="70"/>
    </row>
    <row r="128" spans="11:11" x14ac:dyDescent="0.25">
      <c r="K128" s="70"/>
    </row>
    <row r="129" spans="11:11" x14ac:dyDescent="0.25">
      <c r="K129" s="70"/>
    </row>
    <row r="130" spans="11:11" x14ac:dyDescent="0.25">
      <c r="K130" s="70"/>
    </row>
    <row r="131" spans="11:11" x14ac:dyDescent="0.25">
      <c r="K131" s="70"/>
    </row>
    <row r="132" spans="11:11" x14ac:dyDescent="0.25">
      <c r="K132" s="70"/>
    </row>
    <row r="133" spans="11:11" x14ac:dyDescent="0.25">
      <c r="K133" s="70"/>
    </row>
    <row r="134" spans="11:11" x14ac:dyDescent="0.25">
      <c r="K134" s="70"/>
    </row>
    <row r="135" spans="11:11" x14ac:dyDescent="0.25">
      <c r="K135" s="70"/>
    </row>
    <row r="136" spans="11:11" x14ac:dyDescent="0.25">
      <c r="K136" s="70"/>
    </row>
    <row r="137" spans="11:11" x14ac:dyDescent="0.25">
      <c r="K137" s="70"/>
    </row>
    <row r="138" spans="11:11" x14ac:dyDescent="0.25">
      <c r="K138" s="70"/>
    </row>
    <row r="139" spans="11:11" x14ac:dyDescent="0.25">
      <c r="K139" s="70"/>
    </row>
    <row r="140" spans="11:11" x14ac:dyDescent="0.25">
      <c r="K140" s="70"/>
    </row>
    <row r="141" spans="11:11" x14ac:dyDescent="0.25">
      <c r="K141" s="70"/>
    </row>
    <row r="142" spans="11:11" x14ac:dyDescent="0.25">
      <c r="K142" s="70"/>
    </row>
    <row r="143" spans="11:11" x14ac:dyDescent="0.25">
      <c r="K143" s="70"/>
    </row>
    <row r="144" spans="11:11" x14ac:dyDescent="0.25">
      <c r="K144" s="70"/>
    </row>
    <row r="145" spans="11:11" x14ac:dyDescent="0.25">
      <c r="K145" s="70"/>
    </row>
    <row r="146" spans="11:11" x14ac:dyDescent="0.25">
      <c r="K146" s="70"/>
    </row>
    <row r="147" spans="11:11" x14ac:dyDescent="0.25">
      <c r="K147" s="70"/>
    </row>
    <row r="148" spans="11:11" x14ac:dyDescent="0.25">
      <c r="K148" s="70"/>
    </row>
    <row r="149" spans="11:11" x14ac:dyDescent="0.25">
      <c r="K149" s="70"/>
    </row>
    <row r="150" spans="11:11" x14ac:dyDescent="0.25">
      <c r="K150" s="70"/>
    </row>
    <row r="151" spans="11:11" x14ac:dyDescent="0.25">
      <c r="K151" s="70"/>
    </row>
    <row r="152" spans="11:11" x14ac:dyDescent="0.25">
      <c r="K152" s="70"/>
    </row>
    <row r="153" spans="11:11" x14ac:dyDescent="0.25">
      <c r="K153" s="70"/>
    </row>
    <row r="154" spans="11:11" x14ac:dyDescent="0.25">
      <c r="K154" s="70"/>
    </row>
    <row r="155" spans="11:11" x14ac:dyDescent="0.25">
      <c r="K155" s="70"/>
    </row>
    <row r="156" spans="11:11" x14ac:dyDescent="0.25">
      <c r="K156" s="70"/>
    </row>
    <row r="157" spans="11:11" x14ac:dyDescent="0.25">
      <c r="K157" s="70"/>
    </row>
    <row r="158" spans="11:11" x14ac:dyDescent="0.25">
      <c r="K158" s="70"/>
    </row>
    <row r="159" spans="11:11" x14ac:dyDescent="0.25">
      <c r="K159" s="70"/>
    </row>
    <row r="160" spans="11:11" x14ac:dyDescent="0.25">
      <c r="K160" s="70"/>
    </row>
    <row r="161" spans="11:11" x14ac:dyDescent="0.25">
      <c r="K161" s="70"/>
    </row>
    <row r="162" spans="11:11" x14ac:dyDescent="0.25">
      <c r="K162" s="70"/>
    </row>
    <row r="163" spans="11:11" x14ac:dyDescent="0.25">
      <c r="K163" s="70"/>
    </row>
    <row r="164" spans="11:11" x14ac:dyDescent="0.25">
      <c r="K164" s="70"/>
    </row>
    <row r="165" spans="11:11" x14ac:dyDescent="0.25">
      <c r="K165" s="70"/>
    </row>
    <row r="166" spans="11:11" x14ac:dyDescent="0.25">
      <c r="K166" s="70"/>
    </row>
    <row r="167" spans="11:11" x14ac:dyDescent="0.25">
      <c r="K167" s="70"/>
    </row>
    <row r="168" spans="11:11" x14ac:dyDescent="0.25">
      <c r="K168" s="70"/>
    </row>
    <row r="169" spans="11:11" x14ac:dyDescent="0.25">
      <c r="K169" s="70"/>
    </row>
    <row r="170" spans="11:11" x14ac:dyDescent="0.25">
      <c r="K170" s="70"/>
    </row>
    <row r="171" spans="11:11" x14ac:dyDescent="0.25">
      <c r="K171" s="70"/>
    </row>
    <row r="172" spans="11:11" x14ac:dyDescent="0.25">
      <c r="K172" s="70"/>
    </row>
    <row r="173" spans="11:11" x14ac:dyDescent="0.25">
      <c r="K173" s="70"/>
    </row>
    <row r="174" spans="11:11" x14ac:dyDescent="0.25">
      <c r="K174" s="70"/>
    </row>
    <row r="175" spans="11:11" x14ac:dyDescent="0.25">
      <c r="K175" s="70"/>
    </row>
    <row r="176" spans="11:11" x14ac:dyDescent="0.25">
      <c r="K176" s="70"/>
    </row>
    <row r="177" spans="11:11" x14ac:dyDescent="0.25">
      <c r="K177" s="70"/>
    </row>
    <row r="178" spans="11:11" x14ac:dyDescent="0.25">
      <c r="K178" s="70"/>
    </row>
    <row r="179" spans="11:11" x14ac:dyDescent="0.25">
      <c r="K179" s="70"/>
    </row>
    <row r="180" spans="11:11" x14ac:dyDescent="0.25">
      <c r="K180" s="70"/>
    </row>
    <row r="181" spans="11:11" x14ac:dyDescent="0.25">
      <c r="K181" s="70"/>
    </row>
    <row r="182" spans="11:11" x14ac:dyDescent="0.25">
      <c r="K182" s="70"/>
    </row>
    <row r="183" spans="11:11" x14ac:dyDescent="0.25">
      <c r="K183" s="70"/>
    </row>
    <row r="184" spans="11:11" x14ac:dyDescent="0.25">
      <c r="K184" s="70"/>
    </row>
    <row r="185" spans="11:11" x14ac:dyDescent="0.25">
      <c r="K185" s="70"/>
    </row>
    <row r="186" spans="11:11" x14ac:dyDescent="0.25">
      <c r="K186" s="70"/>
    </row>
    <row r="187" spans="11:11" x14ac:dyDescent="0.25">
      <c r="K187" s="70"/>
    </row>
    <row r="188" spans="11:11" x14ac:dyDescent="0.25">
      <c r="K188" s="70"/>
    </row>
    <row r="189" spans="11:11" x14ac:dyDescent="0.25">
      <c r="K189" s="70"/>
    </row>
    <row r="190" spans="11:11" x14ac:dyDescent="0.25">
      <c r="K190" s="70"/>
    </row>
    <row r="191" spans="11:11" x14ac:dyDescent="0.25">
      <c r="K191" s="70"/>
    </row>
    <row r="192" spans="11:11" x14ac:dyDescent="0.25">
      <c r="K192" s="70"/>
    </row>
    <row r="193" spans="11:11" x14ac:dyDescent="0.25">
      <c r="K193" s="70"/>
    </row>
    <row r="194" spans="11:11" x14ac:dyDescent="0.25">
      <c r="K194" s="70"/>
    </row>
    <row r="195" spans="11:11" x14ac:dyDescent="0.25">
      <c r="K195" s="70"/>
    </row>
    <row r="196" spans="11:11" x14ac:dyDescent="0.25">
      <c r="K196" s="70"/>
    </row>
    <row r="197" spans="11:11" x14ac:dyDescent="0.25">
      <c r="K197" s="70"/>
    </row>
    <row r="198" spans="11:11" x14ac:dyDescent="0.25">
      <c r="K198" s="70"/>
    </row>
    <row r="199" spans="11:11" x14ac:dyDescent="0.25">
      <c r="K199" s="70"/>
    </row>
    <row r="200" spans="11:11" x14ac:dyDescent="0.25">
      <c r="K200" s="70"/>
    </row>
    <row r="201" spans="11:11" x14ac:dyDescent="0.25">
      <c r="K201" s="70"/>
    </row>
    <row r="202" spans="11:11" x14ac:dyDescent="0.25">
      <c r="K202" s="70"/>
    </row>
    <row r="203" spans="11:11" x14ac:dyDescent="0.25">
      <c r="K203" s="70"/>
    </row>
    <row r="204" spans="11:11" x14ac:dyDescent="0.25">
      <c r="K204" s="70"/>
    </row>
    <row r="205" spans="11:11" x14ac:dyDescent="0.25">
      <c r="K205" s="70"/>
    </row>
    <row r="206" spans="11:11" x14ac:dyDescent="0.25">
      <c r="K206" s="70"/>
    </row>
    <row r="207" spans="11:11" x14ac:dyDescent="0.25">
      <c r="K207" s="70"/>
    </row>
    <row r="208" spans="11:11" x14ac:dyDescent="0.25">
      <c r="K208" s="70"/>
    </row>
    <row r="209" spans="11:11" x14ac:dyDescent="0.25">
      <c r="K209" s="70"/>
    </row>
    <row r="210" spans="11:11" x14ac:dyDescent="0.25">
      <c r="K210" s="70"/>
    </row>
    <row r="211" spans="11:11" x14ac:dyDescent="0.25">
      <c r="K211" s="70"/>
    </row>
    <row r="212" spans="11:11" x14ac:dyDescent="0.25">
      <c r="K212" s="70"/>
    </row>
    <row r="213" spans="11:11" x14ac:dyDescent="0.25">
      <c r="K213" s="70"/>
    </row>
    <row r="214" spans="11:11" x14ac:dyDescent="0.25">
      <c r="K214" s="70"/>
    </row>
    <row r="215" spans="11:11" x14ac:dyDescent="0.25">
      <c r="K215" s="70"/>
    </row>
    <row r="216" spans="11:11" x14ac:dyDescent="0.25">
      <c r="K216" s="70"/>
    </row>
    <row r="217" spans="11:11" x14ac:dyDescent="0.25">
      <c r="K217" s="70"/>
    </row>
    <row r="218" spans="11:11" x14ac:dyDescent="0.25">
      <c r="K218" s="70"/>
    </row>
    <row r="219" spans="11:11" x14ac:dyDescent="0.25">
      <c r="K219" s="70"/>
    </row>
  </sheetData>
  <mergeCells count="11">
    <mergeCell ref="K12:K14"/>
    <mergeCell ref="V12:V14"/>
    <mergeCell ref="K15:K17"/>
    <mergeCell ref="V15:V17"/>
    <mergeCell ref="V9:W10"/>
    <mergeCell ref="X9:AE9"/>
    <mergeCell ref="K10:K11"/>
    <mergeCell ref="L10:L11"/>
    <mergeCell ref="M10:S10"/>
    <mergeCell ref="X10:Z10"/>
    <mergeCell ref="AB10:AD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219"/>
  <sheetViews>
    <sheetView topLeftCell="I1" workbookViewId="0">
      <selection activeCell="M16" sqref="M16:S16"/>
    </sheetView>
  </sheetViews>
  <sheetFormatPr defaultRowHeight="15" x14ac:dyDescent="0.25"/>
  <cols>
    <col min="1" max="1" width="22.7109375" customWidth="1"/>
    <col min="2" max="2" width="14.140625" customWidth="1"/>
    <col min="3" max="3" width="16.42578125" customWidth="1"/>
    <col min="4" max="4" width="12.7109375" bestFit="1" customWidth="1"/>
    <col min="5" max="5" width="12.28515625" customWidth="1"/>
    <col min="6" max="6" width="12.5703125" customWidth="1"/>
    <col min="7" max="7" width="14.5703125" customWidth="1"/>
    <col min="8" max="8" width="11.7109375" customWidth="1"/>
    <col min="11" max="11" width="9.7109375" bestFit="1" customWidth="1"/>
    <col min="15" max="15" width="10.7109375" customWidth="1"/>
    <col min="19" max="19" width="10.5703125" customWidth="1"/>
    <col min="23" max="23" width="14.42578125" customWidth="1"/>
  </cols>
  <sheetData>
    <row r="1" spans="1:23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N1">
        <v>10000</v>
      </c>
    </row>
    <row r="2" spans="1:23" ht="38.25" x14ac:dyDescent="0.25">
      <c r="A2" s="21"/>
      <c r="B2" s="22" t="s">
        <v>54</v>
      </c>
      <c r="C2" s="22" t="s">
        <v>55</v>
      </c>
      <c r="D2" s="22" t="s">
        <v>90</v>
      </c>
      <c r="E2" s="22" t="s">
        <v>57</v>
      </c>
      <c r="F2" s="22" t="s">
        <v>61</v>
      </c>
      <c r="G2" s="22" t="s">
        <v>59</v>
      </c>
      <c r="H2" s="22" t="s">
        <v>60</v>
      </c>
      <c r="I2" s="18" t="s">
        <v>94</v>
      </c>
      <c r="J2" s="18"/>
      <c r="M2" s="80" t="s">
        <v>65</v>
      </c>
      <c r="N2" s="80" t="s">
        <v>87</v>
      </c>
      <c r="O2" s="81" t="s">
        <v>71</v>
      </c>
    </row>
    <row r="3" spans="1:23" x14ac:dyDescent="0.25">
      <c r="A3" s="19" t="s">
        <v>54</v>
      </c>
      <c r="B3" s="20">
        <v>1</v>
      </c>
      <c r="C3" s="20">
        <v>0.29672999999999999</v>
      </c>
      <c r="D3" s="20">
        <v>1.52E-2</v>
      </c>
      <c r="E3" s="20">
        <v>0.30784800000000001</v>
      </c>
      <c r="F3" s="20">
        <v>0.31307499999999999</v>
      </c>
      <c r="G3" s="20">
        <v>0.26083899999999999</v>
      </c>
      <c r="H3" s="20">
        <v>0.23371600000000001</v>
      </c>
      <c r="I3" s="18"/>
      <c r="J3" s="18"/>
      <c r="K3" s="74" t="s">
        <v>7</v>
      </c>
      <c r="L3" s="75">
        <v>7.7470000000000004E-3</v>
      </c>
      <c r="M3" s="79">
        <f>L3*4</f>
        <v>3.0988000000000002E-2</v>
      </c>
      <c r="N3" s="79">
        <v>7.0000000000000007E-2</v>
      </c>
      <c r="O3" s="79">
        <v>4.3826759999999999E-2</v>
      </c>
    </row>
    <row r="4" spans="1:23" x14ac:dyDescent="0.25">
      <c r="A4" s="19" t="s">
        <v>55</v>
      </c>
      <c r="B4" s="20">
        <v>0.29672999999999999</v>
      </c>
      <c r="C4" s="20">
        <v>1</v>
      </c>
      <c r="D4" s="20">
        <v>1.1812E-2</v>
      </c>
      <c r="E4" s="20">
        <v>0.69224300000000005</v>
      </c>
      <c r="F4" s="20">
        <v>0.678817</v>
      </c>
      <c r="G4" s="20">
        <v>0.61173200000000005</v>
      </c>
      <c r="H4" s="20">
        <v>0.57779999999999998</v>
      </c>
      <c r="I4" s="18"/>
      <c r="J4" s="18"/>
      <c r="K4" s="76" t="s">
        <v>8</v>
      </c>
      <c r="L4" s="77">
        <v>1.4874999999999999E-2</v>
      </c>
      <c r="M4" s="79">
        <f t="shared" ref="M4:M9" si="0">L4*4</f>
        <v>5.9499999999999997E-2</v>
      </c>
      <c r="N4" s="79">
        <v>8.7999999999999995E-2</v>
      </c>
      <c r="O4" s="79">
        <v>6.8667199999999998E-2</v>
      </c>
    </row>
    <row r="5" spans="1:23" ht="26.25" x14ac:dyDescent="0.25">
      <c r="A5" s="19" t="s">
        <v>91</v>
      </c>
      <c r="B5" s="20">
        <v>1.52E-2</v>
      </c>
      <c r="C5" s="20">
        <v>1.1812E-2</v>
      </c>
      <c r="D5" s="20">
        <v>1</v>
      </c>
      <c r="E5" s="20">
        <v>0.14374799999999999</v>
      </c>
      <c r="F5" s="20">
        <v>7.9755999999999994E-2</v>
      </c>
      <c r="G5" s="20">
        <v>0.17627599999999999</v>
      </c>
      <c r="H5" s="20">
        <v>0.11827</v>
      </c>
      <c r="I5" s="18"/>
      <c r="J5" s="18"/>
      <c r="K5" s="74" t="s">
        <v>89</v>
      </c>
      <c r="L5" s="75">
        <v>4.9430000000000003E-3</v>
      </c>
      <c r="M5" s="79">
        <f t="shared" si="0"/>
        <v>1.9772000000000001E-2</v>
      </c>
      <c r="N5" s="79">
        <v>3.2500000000000001E-2</v>
      </c>
      <c r="O5" s="79">
        <v>2.3503960000000001E-2</v>
      </c>
    </row>
    <row r="6" spans="1:23" x14ac:dyDescent="0.25">
      <c r="A6" s="19" t="s">
        <v>57</v>
      </c>
      <c r="B6" s="20">
        <v>0.30784800000000001</v>
      </c>
      <c r="C6" s="20">
        <v>0.69224300000000005</v>
      </c>
      <c r="D6" s="20">
        <v>0.14374799999999999</v>
      </c>
      <c r="E6" s="20">
        <v>1</v>
      </c>
      <c r="F6" s="20">
        <v>0.84086499999999997</v>
      </c>
      <c r="G6" s="20">
        <v>0.77182499999999998</v>
      </c>
      <c r="H6" s="20">
        <v>0.64990300000000001</v>
      </c>
      <c r="I6" s="18"/>
      <c r="J6" s="18"/>
      <c r="K6" s="76" t="s">
        <v>10</v>
      </c>
      <c r="L6" s="77">
        <v>1.6438000000000001E-2</v>
      </c>
      <c r="M6" s="79">
        <f t="shared" si="0"/>
        <v>6.5752000000000005E-2</v>
      </c>
      <c r="N6" s="79">
        <v>8.2100000000000006E-2</v>
      </c>
      <c r="O6" s="79">
        <v>7.0578760000000004E-2</v>
      </c>
    </row>
    <row r="7" spans="1:23" ht="24" x14ac:dyDescent="0.25">
      <c r="A7" s="19" t="s">
        <v>61</v>
      </c>
      <c r="B7" s="20">
        <v>0.31307499999999999</v>
      </c>
      <c r="C7" s="20">
        <v>0.678817</v>
      </c>
      <c r="D7" s="20">
        <v>7.9755999999999994E-2</v>
      </c>
      <c r="E7" s="20">
        <v>0.84086499999999997</v>
      </c>
      <c r="F7" s="20">
        <v>1</v>
      </c>
      <c r="G7" s="20">
        <v>0.70416100000000004</v>
      </c>
      <c r="H7" s="20">
        <v>0.69529799999999997</v>
      </c>
      <c r="I7" s="18"/>
      <c r="J7" s="18"/>
      <c r="K7" s="74" t="s">
        <v>11</v>
      </c>
      <c r="L7" s="75">
        <v>1.7493000000000002E-2</v>
      </c>
      <c r="M7" s="79">
        <f t="shared" si="0"/>
        <v>6.9972000000000006E-2</v>
      </c>
      <c r="N7" s="79">
        <v>9.06E-2</v>
      </c>
      <c r="O7" s="79">
        <v>7.5943960000000005E-2</v>
      </c>
    </row>
    <row r="8" spans="1:23" x14ac:dyDescent="0.25">
      <c r="A8" s="19" t="s">
        <v>59</v>
      </c>
      <c r="B8" s="20">
        <v>0.26083899999999999</v>
      </c>
      <c r="C8" s="20">
        <v>0.61173200000000005</v>
      </c>
      <c r="D8" s="20">
        <v>0.17627599999999999</v>
      </c>
      <c r="E8" s="20">
        <v>0.77182499999999998</v>
      </c>
      <c r="F8" s="20">
        <v>0.70416100000000004</v>
      </c>
      <c r="G8" s="20">
        <v>1</v>
      </c>
      <c r="H8" s="20">
        <v>0.67410300000000001</v>
      </c>
      <c r="I8" s="18"/>
      <c r="J8" s="18"/>
      <c r="K8" s="76" t="s">
        <v>5</v>
      </c>
      <c r="L8" s="77">
        <v>1.7475000000000001E-2</v>
      </c>
      <c r="M8" s="79">
        <f t="shared" si="0"/>
        <v>6.9900000000000004E-2</v>
      </c>
      <c r="N8" s="79">
        <v>8.0699999999999994E-2</v>
      </c>
      <c r="O8" s="79">
        <v>7.2810200000000005E-2</v>
      </c>
    </row>
    <row r="9" spans="1:23" ht="15.75" customHeight="1" x14ac:dyDescent="0.25">
      <c r="A9" s="19" t="s">
        <v>60</v>
      </c>
      <c r="B9" s="20">
        <v>0.23371600000000001</v>
      </c>
      <c r="C9" s="20">
        <v>0.57779999999999998</v>
      </c>
      <c r="D9" s="20">
        <v>0.11827</v>
      </c>
      <c r="E9" s="20">
        <v>0.64990300000000001</v>
      </c>
      <c r="F9" s="20">
        <v>0.69529799999999997</v>
      </c>
      <c r="G9" s="20">
        <v>0.67410300000000001</v>
      </c>
      <c r="H9" s="20">
        <v>1</v>
      </c>
      <c r="I9" s="18"/>
      <c r="J9" s="18"/>
      <c r="K9" s="74" t="s">
        <v>6</v>
      </c>
      <c r="L9" s="78">
        <v>1.6920000000000001E-2</v>
      </c>
      <c r="M9" s="79">
        <f t="shared" si="0"/>
        <v>6.7680000000000004E-2</v>
      </c>
      <c r="N9" s="79">
        <v>9.0300000000000005E-2</v>
      </c>
      <c r="O9" s="79">
        <v>7.3848559999999994E-2</v>
      </c>
    </row>
    <row r="10" spans="1:23" ht="15.75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23" ht="51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05"/>
      <c r="L11" s="106" t="s">
        <v>104</v>
      </c>
      <c r="M11" s="84" t="s">
        <v>54</v>
      </c>
      <c r="N11" s="83" t="s">
        <v>55</v>
      </c>
      <c r="O11" s="83" t="s">
        <v>90</v>
      </c>
      <c r="P11" s="83" t="s">
        <v>57</v>
      </c>
      <c r="Q11" s="83" t="s">
        <v>61</v>
      </c>
      <c r="R11" s="83" t="s">
        <v>59</v>
      </c>
      <c r="S11" s="83" t="s">
        <v>60</v>
      </c>
      <c r="T11" s="83" t="s">
        <v>96</v>
      </c>
      <c r="U11" s="83" t="s">
        <v>97</v>
      </c>
      <c r="V11" s="83" t="s">
        <v>95</v>
      </c>
      <c r="W11" s="83" t="s">
        <v>103</v>
      </c>
    </row>
    <row r="12" spans="1:23" x14ac:dyDescent="0.25">
      <c r="K12" s="179" t="s">
        <v>101</v>
      </c>
      <c r="L12" s="107" t="s">
        <v>98</v>
      </c>
      <c r="M12" s="108">
        <v>0.13911299999999999</v>
      </c>
      <c r="N12" s="86">
        <v>0.28931499999999999</v>
      </c>
      <c r="O12" s="86">
        <v>4.6371000000000002E-2</v>
      </c>
      <c r="P12" s="86">
        <v>0.23991899999999999</v>
      </c>
      <c r="Q12" s="86">
        <v>2.6210000000000001E-2</v>
      </c>
      <c r="R12" s="86">
        <v>0.212702</v>
      </c>
      <c r="S12" s="87">
        <v>4.6371000000000002E-2</v>
      </c>
      <c r="T12" s="88">
        <f t="array" ref="T12">SUMPRODUCT(M12:S12,TRANSPOSE($O$3:$O$9))</f>
        <v>6.4888208609239995E-2</v>
      </c>
      <c r="U12" s="89">
        <f t="array" ref="U12">SQRT(MMULT(M12:S12,MMULT($N$24:$T$30,TRANSPOSE(M12:S12))))</f>
        <v>0.12445032487351333</v>
      </c>
      <c r="V12" s="90">
        <f>T12/U12</f>
        <v>0.52139846702039505</v>
      </c>
      <c r="W12" s="91">
        <f>SUMPRODUCT(M12:S12,$B$17:$H$17)/U12</f>
        <v>1.2040850579477451</v>
      </c>
    </row>
    <row r="13" spans="1:23" ht="15.75" customHeight="1" x14ac:dyDescent="0.25">
      <c r="A13" s="23"/>
      <c r="B13" s="24" t="s">
        <v>54</v>
      </c>
      <c r="C13" s="24" t="s">
        <v>55</v>
      </c>
      <c r="D13" s="24" t="s">
        <v>90</v>
      </c>
      <c r="E13" s="24" t="s">
        <v>57</v>
      </c>
      <c r="F13" s="24" t="s">
        <v>61</v>
      </c>
      <c r="G13" s="24" t="s">
        <v>59</v>
      </c>
      <c r="H13" s="24" t="s">
        <v>60</v>
      </c>
      <c r="I13" s="18" t="s">
        <v>94</v>
      </c>
      <c r="K13" s="180"/>
      <c r="L13" s="85" t="s">
        <v>105</v>
      </c>
      <c r="M13" s="109">
        <v>0.22212782594109501</v>
      </c>
      <c r="N13" s="92">
        <v>0.3</v>
      </c>
      <c r="O13" s="92">
        <v>1.2125531510032699E-18</v>
      </c>
      <c r="P13" s="92">
        <v>0.169107596805012</v>
      </c>
      <c r="Q13" s="92">
        <v>8.3633524534492201E-2</v>
      </c>
      <c r="R13" s="92">
        <v>0.14313762080936701</v>
      </c>
      <c r="S13" s="93">
        <v>8.1993431910032999E-2</v>
      </c>
      <c r="T13" s="94">
        <f t="array" ref="T13">SUMPRODUCT(M13:S13,TRANSPOSE($O$3:$O$9))</f>
        <v>6.5099144122494512E-2</v>
      </c>
      <c r="U13" s="92">
        <f t="array" ref="U13">SQRT(MMULT(M13:S13,MMULT(N24:T30,TRANSPOSE(M13:S13))))</f>
        <v>0.12499368836788137</v>
      </c>
      <c r="V13" s="95">
        <f>T13/U13</f>
        <v>0.52081945074614278</v>
      </c>
      <c r="W13" s="96">
        <f>SUMPRODUCT(M13:S13,$B$17:$H$17)/U13</f>
        <v>1.2285572343474269</v>
      </c>
    </row>
    <row r="14" spans="1:23" ht="15.75" thickBot="1" x14ac:dyDescent="0.3">
      <c r="A14" s="25" t="s">
        <v>50</v>
      </c>
      <c r="B14" s="26"/>
      <c r="C14" s="26"/>
      <c r="D14" s="26">
        <v>2.75E-2</v>
      </c>
      <c r="E14" s="26">
        <v>7.2099999999999997E-2</v>
      </c>
      <c r="F14" s="26">
        <v>8.0600000000000005E-2</v>
      </c>
      <c r="G14" s="26">
        <v>7.0699999999999999E-2</v>
      </c>
      <c r="H14" s="26">
        <v>8.0299999999999996E-2</v>
      </c>
      <c r="I14" s="18"/>
      <c r="K14" s="181"/>
      <c r="L14" s="99" t="s">
        <v>99</v>
      </c>
      <c r="M14" s="110">
        <f>M13-M12</f>
        <v>8.3014825941095022E-2</v>
      </c>
      <c r="N14" s="100">
        <f t="shared" ref="N14:S14" si="1">N13-N12</f>
        <v>1.0685E-2</v>
      </c>
      <c r="O14" s="100">
        <f t="shared" si="1"/>
        <v>-4.6371000000000002E-2</v>
      </c>
      <c r="P14" s="100">
        <f t="shared" si="1"/>
        <v>-7.0811403194987993E-2</v>
      </c>
      <c r="Q14" s="100">
        <f t="shared" si="1"/>
        <v>5.7423524534492204E-2</v>
      </c>
      <c r="R14" s="100">
        <f t="shared" si="1"/>
        <v>-6.9564379190632991E-2</v>
      </c>
      <c r="S14" s="101">
        <f t="shared" si="1"/>
        <v>3.5622431910032996E-2</v>
      </c>
      <c r="T14" s="112">
        <f>T13-T12</f>
        <v>2.1093551325451765E-4</v>
      </c>
      <c r="U14" s="100">
        <f t="array" ref="U14">SQRT(MMULT(M14:S14,MMULT($N$24:$T$30,TRANSPOSE(M14:S14))))</f>
        <v>1.5684807488446941E-2</v>
      </c>
      <c r="V14" s="111"/>
      <c r="W14" s="114">
        <f>W13/W12-1</f>
        <v>2.0324292074010541E-2</v>
      </c>
    </row>
    <row r="15" spans="1:23" s="62" customFormat="1" x14ac:dyDescent="0.25">
      <c r="A15" s="25" t="s">
        <v>92</v>
      </c>
      <c r="B15" s="26"/>
      <c r="C15" s="26"/>
      <c r="D15" s="26">
        <v>5.0000000000000001E-3</v>
      </c>
      <c r="E15" s="26">
        <v>0.01</v>
      </c>
      <c r="F15" s="26">
        <v>0.01</v>
      </c>
      <c r="G15" s="26">
        <v>0.01</v>
      </c>
      <c r="H15" s="26">
        <v>0.01</v>
      </c>
      <c r="I15" s="18"/>
      <c r="K15" s="179" t="s">
        <v>87</v>
      </c>
      <c r="L15" s="85" t="s">
        <v>98</v>
      </c>
      <c r="M15" s="97">
        <f t="shared" ref="M15:S15" si="2">M12</f>
        <v>0.13911299999999999</v>
      </c>
      <c r="N15" s="97">
        <f t="shared" si="2"/>
        <v>0.28931499999999999</v>
      </c>
      <c r="O15" s="97">
        <f t="shared" si="2"/>
        <v>4.6371000000000002E-2</v>
      </c>
      <c r="P15" s="97">
        <f t="shared" si="2"/>
        <v>0.23991899999999999</v>
      </c>
      <c r="Q15" s="97">
        <f t="shared" si="2"/>
        <v>2.6210000000000001E-2</v>
      </c>
      <c r="R15" s="97">
        <f t="shared" si="2"/>
        <v>0.212702</v>
      </c>
      <c r="S15" s="98">
        <f t="shared" si="2"/>
        <v>4.6371000000000002E-2</v>
      </c>
      <c r="T15" s="94">
        <f t="array" ref="T15">SUMPRODUCT(M15:S15,TRANSPOSE($N$3:$N$9))</f>
        <v>8.0129016100000006E-2</v>
      </c>
      <c r="U15" s="92">
        <f t="array" ref="U15">SQRT(MMULT(M15:S15,MMULT($W$24:$AC$30,TRANSPOSE(M15:S15))))</f>
        <v>0.12243464059278464</v>
      </c>
      <c r="V15" s="95">
        <f>T15/U15</f>
        <v>0.65446360369944356</v>
      </c>
      <c r="W15" s="96">
        <f>SUMPRODUCT(M15:S15,$B$17:$H$17)/U15</f>
        <v>1.2239083311016061</v>
      </c>
    </row>
    <row r="16" spans="1:23" s="62" customFormat="1" x14ac:dyDescent="0.25">
      <c r="A16" s="25" t="s">
        <v>93</v>
      </c>
      <c r="B16" s="26">
        <v>7.0000000000000007E-2</v>
      </c>
      <c r="C16" s="26">
        <v>8.7999999999999995E-2</v>
      </c>
      <c r="D16" s="26">
        <f>D14+D15</f>
        <v>3.2500000000000001E-2</v>
      </c>
      <c r="E16" s="26">
        <f>E14+E15</f>
        <v>8.2099999999999992E-2</v>
      </c>
      <c r="F16" s="26">
        <f>F14+F15</f>
        <v>9.06E-2</v>
      </c>
      <c r="G16" s="26">
        <f>G14+G15</f>
        <v>8.0699999999999994E-2</v>
      </c>
      <c r="H16" s="26">
        <f>H14+H15</f>
        <v>9.0299999999999991E-2</v>
      </c>
      <c r="I16" s="18"/>
      <c r="K16" s="180"/>
      <c r="L16" s="85" t="s">
        <v>105</v>
      </c>
      <c r="M16" s="92">
        <v>0.3</v>
      </c>
      <c r="N16" s="92">
        <v>0.3</v>
      </c>
      <c r="O16" s="92">
        <v>2.59262439053871E-18</v>
      </c>
      <c r="P16" s="92">
        <v>1.65859173814332E-2</v>
      </c>
      <c r="Q16" s="92">
        <v>0.182640240806003</v>
      </c>
      <c r="R16" s="92">
        <v>6.2122404118442002E-3</v>
      </c>
      <c r="S16" s="93">
        <v>0.19456160140071799</v>
      </c>
      <c r="T16" s="94">
        <f t="array" ref="T16">SUMPRODUCT(M16:S16,TRANSPOSE($N$3:$N$9))</f>
        <v>8.3379150041760192E-2</v>
      </c>
      <c r="U16" s="92">
        <f t="array" ref="U16">SQRT(MMULT(M16:S16,MMULT($W$24:$AC$30,TRANSPOSE(M16:S16))))</f>
        <v>0.12745807919971264</v>
      </c>
      <c r="V16" s="95">
        <f>T16/U16</f>
        <v>0.65416920265300982</v>
      </c>
      <c r="W16" s="96">
        <f>SUMPRODUCT(M16:S16,$B$17:$H$17)/U16</f>
        <v>1.2637797431379187</v>
      </c>
    </row>
    <row r="17" spans="1:29" ht="15.75" thickBot="1" x14ac:dyDescent="0.3">
      <c r="A17" s="25" t="s">
        <v>26</v>
      </c>
      <c r="B17" s="26">
        <v>9.9671990000000002E-2</v>
      </c>
      <c r="C17" s="26">
        <v>0.1412755</v>
      </c>
      <c r="D17" s="26">
        <v>6.2961210000000004E-2</v>
      </c>
      <c r="E17" s="26">
        <v>0.15254828000000001</v>
      </c>
      <c r="F17" s="26">
        <v>0.1970037</v>
      </c>
      <c r="G17" s="26">
        <v>0.18200474999999999</v>
      </c>
      <c r="H17" s="26">
        <v>0.25263503999999998</v>
      </c>
      <c r="I17" s="18"/>
      <c r="K17" s="181"/>
      <c r="L17" s="99" t="s">
        <v>99</v>
      </c>
      <c r="M17" s="100">
        <f>M16-M15</f>
        <v>0.160887</v>
      </c>
      <c r="N17" s="100">
        <f t="shared" ref="N17" si="3">N16-N15</f>
        <v>1.0685E-2</v>
      </c>
      <c r="O17" s="100">
        <f t="shared" ref="O17" si="4">O16-O15</f>
        <v>-4.6371000000000002E-2</v>
      </c>
      <c r="P17" s="100">
        <f t="shared" ref="P17" si="5">P16-P15</f>
        <v>-0.2233330826185668</v>
      </c>
      <c r="Q17" s="100">
        <f t="shared" ref="Q17" si="6">Q16-Q15</f>
        <v>0.15643024080600298</v>
      </c>
      <c r="R17" s="100">
        <f t="shared" ref="R17" si="7">R16-R15</f>
        <v>-0.2064897595881558</v>
      </c>
      <c r="S17" s="101">
        <f t="shared" ref="S17" si="8">S16-S15</f>
        <v>0.14819060140071799</v>
      </c>
      <c r="T17" s="112">
        <f>T16-T15</f>
        <v>3.250133941760186E-3</v>
      </c>
      <c r="U17" s="100">
        <f t="array" ref="U17">SQRT(MMULT(M17:S17,MMULT($W$24:$AC$30,TRANSPOSE(M17:S17))))</f>
        <v>4.3755635116622831E-2</v>
      </c>
      <c r="V17" s="103"/>
      <c r="W17" s="113">
        <f>W16/W15-1</f>
        <v>3.2577122831107364E-2</v>
      </c>
    </row>
    <row r="18" spans="1:29" x14ac:dyDescent="0.25">
      <c r="A18" s="18"/>
      <c r="B18" s="69"/>
      <c r="C18" s="18"/>
      <c r="D18" s="73">
        <v>0.02</v>
      </c>
      <c r="E18" s="73">
        <v>0.03</v>
      </c>
      <c r="F18" s="73">
        <v>0.03</v>
      </c>
      <c r="G18" s="73">
        <v>0.03</v>
      </c>
      <c r="H18" s="73">
        <v>0.03</v>
      </c>
      <c r="I18" s="18"/>
    </row>
    <row r="19" spans="1:29" x14ac:dyDescent="0.25">
      <c r="A19" s="18"/>
      <c r="D19" s="18"/>
      <c r="E19" s="18"/>
      <c r="F19" s="18"/>
      <c r="G19" s="18"/>
      <c r="H19" s="18"/>
      <c r="I19" s="18"/>
    </row>
    <row r="20" spans="1:29" ht="31.5" x14ac:dyDescent="0.25">
      <c r="A20" s="31"/>
      <c r="B20" s="32" t="s">
        <v>27</v>
      </c>
      <c r="C20" s="32" t="s">
        <v>62</v>
      </c>
      <c r="D20" s="32" t="s">
        <v>63</v>
      </c>
      <c r="E20" s="18"/>
      <c r="F20" s="18"/>
      <c r="G20" s="18"/>
      <c r="H20" s="18"/>
    </row>
    <row r="21" spans="1:29" ht="15.75" x14ac:dyDescent="0.25">
      <c r="A21" s="27" t="s">
        <v>26</v>
      </c>
      <c r="B21" s="30"/>
      <c r="C21" s="30"/>
      <c r="D21" s="30"/>
      <c r="E21" s="18"/>
      <c r="F21" s="18"/>
      <c r="G21" s="18"/>
      <c r="H21" s="18"/>
    </row>
    <row r="22" spans="1:29" ht="15.75" thickBot="1" x14ac:dyDescent="0.3">
      <c r="A22" s="18"/>
      <c r="B22" s="18"/>
      <c r="C22" s="18"/>
      <c r="D22" s="18"/>
      <c r="E22" s="18"/>
      <c r="F22" s="18"/>
      <c r="G22" s="18"/>
      <c r="H22" s="18"/>
      <c r="N22" t="s">
        <v>100</v>
      </c>
      <c r="V22" t="s">
        <v>102</v>
      </c>
    </row>
    <row r="23" spans="1:29" ht="50.25" thickBot="1" x14ac:dyDescent="0.35">
      <c r="A23" s="64"/>
      <c r="B23" s="65" t="s">
        <v>62</v>
      </c>
      <c r="C23" s="65" t="s">
        <v>63</v>
      </c>
      <c r="D23" s="65" t="s">
        <v>85</v>
      </c>
      <c r="E23" s="65" t="s">
        <v>27</v>
      </c>
      <c r="F23" s="65" t="s">
        <v>85</v>
      </c>
      <c r="G23" s="65" t="s">
        <v>27</v>
      </c>
      <c r="K23" s="70"/>
      <c r="M23" s="62"/>
      <c r="N23" s="82" t="s">
        <v>7</v>
      </c>
      <c r="O23" s="82" t="s">
        <v>8</v>
      </c>
      <c r="P23" s="82" t="s">
        <v>89</v>
      </c>
      <c r="Q23" s="82" t="s">
        <v>10</v>
      </c>
      <c r="R23" s="82" t="s">
        <v>11</v>
      </c>
      <c r="S23" s="82" t="s">
        <v>5</v>
      </c>
      <c r="T23" s="82" t="s">
        <v>6</v>
      </c>
      <c r="W23" s="82" t="s">
        <v>7</v>
      </c>
      <c r="X23" s="82" t="s">
        <v>8</v>
      </c>
      <c r="Y23" s="82" t="s">
        <v>89</v>
      </c>
      <c r="Z23" s="82" t="s">
        <v>10</v>
      </c>
      <c r="AA23" s="82" t="s">
        <v>11</v>
      </c>
      <c r="AB23" s="82" t="s">
        <v>5</v>
      </c>
      <c r="AC23" s="82" t="s">
        <v>6</v>
      </c>
    </row>
    <row r="24" spans="1:29" ht="17.25" thickBot="1" x14ac:dyDescent="0.35">
      <c r="A24" s="66" t="s">
        <v>86</v>
      </c>
      <c r="B24" s="67" t="s">
        <v>87</v>
      </c>
      <c r="C24" s="67" t="s">
        <v>87</v>
      </c>
      <c r="D24" s="67" t="s">
        <v>87</v>
      </c>
      <c r="E24" s="67" t="s">
        <v>87</v>
      </c>
      <c r="F24" s="67" t="s">
        <v>71</v>
      </c>
      <c r="G24" s="67" t="s">
        <v>71</v>
      </c>
      <c r="K24" s="70"/>
      <c r="M24" s="74" t="s">
        <v>7</v>
      </c>
      <c r="N24" s="75">
        <v>1.0266000000000001E-2</v>
      </c>
      <c r="O24" s="75">
        <v>4.3179999999999998E-3</v>
      </c>
      <c r="P24" s="75">
        <v>9.8999999999999994E-5</v>
      </c>
      <c r="Q24" s="75">
        <v>4.8370000000000002E-3</v>
      </c>
      <c r="R24" s="75">
        <v>6.352E-3</v>
      </c>
      <c r="S24" s="75">
        <v>4.8900000000000002E-3</v>
      </c>
      <c r="T24" s="75">
        <v>6.0809999999999996E-3</v>
      </c>
      <c r="V24" s="74" t="s">
        <v>7</v>
      </c>
      <c r="W24" s="75">
        <v>9.9349999999999994E-3</v>
      </c>
      <c r="X24" s="75">
        <v>4.1780000000000003E-3</v>
      </c>
      <c r="Y24" s="75">
        <v>9.5000000000000005E-5</v>
      </c>
      <c r="Z24" s="75">
        <v>4.6810000000000003E-3</v>
      </c>
      <c r="AA24" s="75">
        <v>6.1469999999999997E-3</v>
      </c>
      <c r="AB24" s="75">
        <v>4.7320000000000001E-3</v>
      </c>
      <c r="AC24" s="75">
        <v>5.8849999999999996E-3</v>
      </c>
    </row>
    <row r="25" spans="1:29" ht="17.25" thickBot="1" x14ac:dyDescent="0.35">
      <c r="A25" s="66" t="s">
        <v>72</v>
      </c>
      <c r="B25" s="68"/>
      <c r="C25" s="68"/>
      <c r="D25" s="68"/>
      <c r="E25" s="68"/>
      <c r="F25" s="68"/>
      <c r="G25" s="68"/>
      <c r="K25" s="70"/>
      <c r="M25" s="76" t="s">
        <v>8</v>
      </c>
      <c r="N25" s="77">
        <v>4.3179999999999998E-3</v>
      </c>
      <c r="O25" s="77">
        <v>2.0624E-2</v>
      </c>
      <c r="P25" s="77">
        <v>1.0900000000000001E-4</v>
      </c>
      <c r="Q25" s="77">
        <v>1.5415999999999999E-2</v>
      </c>
      <c r="R25" s="77">
        <v>1.9522000000000001E-2</v>
      </c>
      <c r="S25" s="77">
        <v>1.6254000000000001E-2</v>
      </c>
      <c r="T25" s="77">
        <v>2.1309999999999999E-2</v>
      </c>
      <c r="V25" s="76" t="s">
        <v>8</v>
      </c>
      <c r="W25" s="77">
        <v>4.1780000000000003E-3</v>
      </c>
      <c r="X25" s="77">
        <v>1.9959000000000001E-2</v>
      </c>
      <c r="Y25" s="77">
        <v>1.05E-4</v>
      </c>
      <c r="Z25" s="77">
        <v>1.4919E-2</v>
      </c>
      <c r="AA25" s="77">
        <v>1.8893E-2</v>
      </c>
      <c r="AB25" s="77">
        <v>1.5729E-2</v>
      </c>
      <c r="AC25" s="77">
        <v>2.0622000000000001E-2</v>
      </c>
    </row>
    <row r="26" spans="1:29" ht="17.25" thickBot="1" x14ac:dyDescent="0.35">
      <c r="A26" s="66" t="s">
        <v>26</v>
      </c>
      <c r="B26" s="68"/>
      <c r="C26" s="68"/>
      <c r="D26" s="68"/>
      <c r="E26" s="68"/>
      <c r="F26" s="68"/>
      <c r="G26" s="68"/>
      <c r="K26" s="70"/>
      <c r="M26" s="74" t="s">
        <v>89</v>
      </c>
      <c r="N26" s="75">
        <v>9.8999999999999994E-5</v>
      </c>
      <c r="O26" s="75">
        <v>1.0900000000000001E-4</v>
      </c>
      <c r="P26" s="75">
        <v>4.4999999999999997E-3</v>
      </c>
      <c r="Q26" s="75">
        <v>1.4270000000000001E-3</v>
      </c>
      <c r="R26" s="75">
        <v>1.0219999999999999E-3</v>
      </c>
      <c r="S26" s="75">
        <v>2.0869999999999999E-3</v>
      </c>
      <c r="T26" s="75">
        <v>1.944E-3</v>
      </c>
      <c r="V26" s="74" t="s">
        <v>89</v>
      </c>
      <c r="W26" s="75">
        <v>9.5000000000000005E-5</v>
      </c>
      <c r="X26" s="75">
        <v>1.05E-4</v>
      </c>
      <c r="Y26" s="75">
        <v>4.3639999999999998E-3</v>
      </c>
      <c r="Z26" s="75">
        <v>1.3810000000000001E-3</v>
      </c>
      <c r="AA26" s="75">
        <v>9.8900000000000008E-4</v>
      </c>
      <c r="AB26" s="75">
        <v>2.0200000000000001E-3</v>
      </c>
      <c r="AC26" s="75">
        <v>1.8810000000000001E-3</v>
      </c>
    </row>
    <row r="27" spans="1:29" ht="17.25" thickBot="1" x14ac:dyDescent="0.35">
      <c r="A27" s="66" t="s">
        <v>88</v>
      </c>
      <c r="B27" s="67"/>
      <c r="C27" s="67"/>
      <c r="D27" s="67"/>
      <c r="E27" s="67"/>
      <c r="F27" s="67"/>
      <c r="G27" s="67"/>
      <c r="K27" s="70"/>
      <c r="M27" s="76" t="s">
        <v>10</v>
      </c>
      <c r="N27" s="77">
        <v>4.8370000000000002E-3</v>
      </c>
      <c r="O27" s="77">
        <v>1.5415999999999999E-2</v>
      </c>
      <c r="P27" s="77">
        <v>1.4270000000000001E-3</v>
      </c>
      <c r="Q27" s="77">
        <v>2.4955999999999999E-2</v>
      </c>
      <c r="R27" s="77">
        <v>2.6113000000000001E-2</v>
      </c>
      <c r="S27" s="77">
        <v>2.2144E-2</v>
      </c>
      <c r="T27" s="77">
        <v>2.5881999999999999E-2</v>
      </c>
      <c r="V27" s="76" t="s">
        <v>10</v>
      </c>
      <c r="W27" s="77">
        <v>4.6810000000000003E-3</v>
      </c>
      <c r="X27" s="77">
        <v>1.4919E-2</v>
      </c>
      <c r="Y27" s="77">
        <v>1.3810000000000001E-3</v>
      </c>
      <c r="Z27" s="77">
        <v>2.4171000000000002E-2</v>
      </c>
      <c r="AA27" s="77">
        <v>2.5270000000000001E-2</v>
      </c>
      <c r="AB27" s="77">
        <v>2.1429E-2</v>
      </c>
      <c r="AC27" s="77">
        <v>2.5047E-2</v>
      </c>
    </row>
    <row r="28" spans="1:29" ht="24" x14ac:dyDescent="0.25">
      <c r="K28" s="70"/>
      <c r="M28" s="74" t="s">
        <v>11</v>
      </c>
      <c r="N28" s="75">
        <v>6.352E-3</v>
      </c>
      <c r="O28" s="75">
        <v>1.9522000000000001E-2</v>
      </c>
      <c r="P28" s="75">
        <v>1.0219999999999999E-3</v>
      </c>
      <c r="Q28" s="75">
        <v>2.6113000000000001E-2</v>
      </c>
      <c r="R28" s="75">
        <v>4.1014000000000002E-2</v>
      </c>
      <c r="S28" s="75">
        <v>2.6089999999999999E-2</v>
      </c>
      <c r="T28" s="75">
        <v>3.5758999999999999E-2</v>
      </c>
      <c r="V28" s="74" t="s">
        <v>11</v>
      </c>
      <c r="W28" s="75">
        <v>6.1469999999999997E-3</v>
      </c>
      <c r="X28" s="75">
        <v>1.8893E-2</v>
      </c>
      <c r="Y28" s="75">
        <v>9.8900000000000008E-4</v>
      </c>
      <c r="Z28" s="75">
        <v>2.5270000000000001E-2</v>
      </c>
      <c r="AA28" s="75">
        <v>3.9710000000000002E-2</v>
      </c>
      <c r="AB28" s="75">
        <v>2.5248E-2</v>
      </c>
      <c r="AC28" s="75">
        <v>3.4604999999999997E-2</v>
      </c>
    </row>
    <row r="29" spans="1:29" x14ac:dyDescent="0.25">
      <c r="K29" s="70"/>
      <c r="M29" s="76" t="s">
        <v>5</v>
      </c>
      <c r="N29" s="77">
        <v>4.8900000000000002E-3</v>
      </c>
      <c r="O29" s="77">
        <v>1.6254000000000001E-2</v>
      </c>
      <c r="P29" s="77">
        <v>2.0869999999999999E-3</v>
      </c>
      <c r="Q29" s="77">
        <v>2.2144E-2</v>
      </c>
      <c r="R29" s="77">
        <v>2.6089999999999999E-2</v>
      </c>
      <c r="S29" s="77">
        <v>3.5138999999999997E-2</v>
      </c>
      <c r="T29" s="77">
        <v>3.2029000000000002E-2</v>
      </c>
      <c r="V29" s="76" t="s">
        <v>5</v>
      </c>
      <c r="W29" s="77">
        <v>4.7320000000000001E-3</v>
      </c>
      <c r="X29" s="77">
        <v>1.5729E-2</v>
      </c>
      <c r="Y29" s="77">
        <v>2.0200000000000001E-3</v>
      </c>
      <c r="Z29" s="77">
        <v>2.1429E-2</v>
      </c>
      <c r="AA29" s="77">
        <v>2.5248E-2</v>
      </c>
      <c r="AB29" s="77">
        <v>3.4026000000000001E-2</v>
      </c>
      <c r="AC29" s="77">
        <v>3.0995999999999999E-2</v>
      </c>
    </row>
    <row r="30" spans="1:29" x14ac:dyDescent="0.25">
      <c r="K30" s="70"/>
      <c r="M30" s="74" t="s">
        <v>6</v>
      </c>
      <c r="N30" s="75">
        <v>6.0809999999999996E-3</v>
      </c>
      <c r="O30" s="75">
        <v>2.1309999999999999E-2</v>
      </c>
      <c r="P30" s="75">
        <v>1.944E-3</v>
      </c>
      <c r="Q30" s="75">
        <v>2.5881999999999999E-2</v>
      </c>
      <c r="R30" s="75">
        <v>3.5758999999999999E-2</v>
      </c>
      <c r="S30" s="75">
        <v>3.2029000000000002E-2</v>
      </c>
      <c r="T30" s="75">
        <v>6.6862000000000005E-2</v>
      </c>
      <c r="V30" s="74" t="s">
        <v>6</v>
      </c>
      <c r="W30" s="75">
        <v>5.8849999999999996E-3</v>
      </c>
      <c r="X30" s="75">
        <v>2.0622000000000001E-2</v>
      </c>
      <c r="Y30" s="75">
        <v>1.8810000000000001E-3</v>
      </c>
      <c r="Z30" s="75">
        <v>2.5047E-2</v>
      </c>
      <c r="AA30" s="75">
        <v>3.4604999999999997E-2</v>
      </c>
      <c r="AB30" s="75">
        <v>3.0995999999999999E-2</v>
      </c>
      <c r="AC30" s="75">
        <v>6.4724000000000004E-2</v>
      </c>
    </row>
    <row r="31" spans="1:29" x14ac:dyDescent="0.25">
      <c r="K31" s="70"/>
    </row>
    <row r="32" spans="1:29" x14ac:dyDescent="0.25">
      <c r="K32" s="70"/>
    </row>
    <row r="33" spans="11:11" x14ac:dyDescent="0.25">
      <c r="K33" s="70"/>
    </row>
    <row r="34" spans="11:11" x14ac:dyDescent="0.25">
      <c r="K34" s="70"/>
    </row>
    <row r="35" spans="11:11" x14ac:dyDescent="0.25">
      <c r="K35" s="70"/>
    </row>
    <row r="36" spans="11:11" x14ac:dyDescent="0.25">
      <c r="K36" s="70"/>
    </row>
    <row r="37" spans="11:11" x14ac:dyDescent="0.25">
      <c r="K37" s="70"/>
    </row>
    <row r="38" spans="11:11" x14ac:dyDescent="0.25">
      <c r="K38" s="70"/>
    </row>
    <row r="39" spans="11:11" x14ac:dyDescent="0.25">
      <c r="K39" s="70"/>
    </row>
    <row r="40" spans="11:11" x14ac:dyDescent="0.25">
      <c r="K40" s="70"/>
    </row>
    <row r="41" spans="11:11" x14ac:dyDescent="0.25">
      <c r="K41" s="70"/>
    </row>
    <row r="42" spans="11:11" x14ac:dyDescent="0.25">
      <c r="K42" s="70"/>
    </row>
    <row r="43" spans="11:11" x14ac:dyDescent="0.25">
      <c r="K43" s="70"/>
    </row>
    <row r="44" spans="11:11" x14ac:dyDescent="0.25">
      <c r="K44" s="70"/>
    </row>
    <row r="45" spans="11:11" x14ac:dyDescent="0.25">
      <c r="K45" s="70"/>
    </row>
    <row r="46" spans="11:11" x14ac:dyDescent="0.25">
      <c r="K46" s="70"/>
    </row>
    <row r="47" spans="11:11" x14ac:dyDescent="0.25">
      <c r="K47" s="70"/>
    </row>
    <row r="48" spans="11:11" x14ac:dyDescent="0.25">
      <c r="K48" s="70"/>
    </row>
    <row r="49" spans="11:11" x14ac:dyDescent="0.25">
      <c r="K49" s="70"/>
    </row>
    <row r="50" spans="11:11" x14ac:dyDescent="0.25">
      <c r="K50" s="70"/>
    </row>
    <row r="51" spans="11:11" x14ac:dyDescent="0.25">
      <c r="K51" s="70"/>
    </row>
    <row r="52" spans="11:11" x14ac:dyDescent="0.25">
      <c r="K52" s="70"/>
    </row>
    <row r="53" spans="11:11" x14ac:dyDescent="0.25">
      <c r="K53" s="70"/>
    </row>
    <row r="54" spans="11:11" x14ac:dyDescent="0.25">
      <c r="K54" s="70"/>
    </row>
    <row r="55" spans="11:11" x14ac:dyDescent="0.25">
      <c r="K55" s="70"/>
    </row>
    <row r="56" spans="11:11" x14ac:dyDescent="0.25">
      <c r="K56" s="70"/>
    </row>
    <row r="57" spans="11:11" x14ac:dyDescent="0.25">
      <c r="K57" s="70"/>
    </row>
    <row r="58" spans="11:11" x14ac:dyDescent="0.25">
      <c r="K58" s="70"/>
    </row>
    <row r="59" spans="11:11" x14ac:dyDescent="0.25">
      <c r="K59" s="70"/>
    </row>
    <row r="60" spans="11:11" x14ac:dyDescent="0.25">
      <c r="K60" s="70"/>
    </row>
    <row r="61" spans="11:11" x14ac:dyDescent="0.25">
      <c r="K61" s="70"/>
    </row>
    <row r="62" spans="11:11" x14ac:dyDescent="0.25">
      <c r="K62" s="70"/>
    </row>
    <row r="63" spans="11:11" x14ac:dyDescent="0.25">
      <c r="K63" s="70"/>
    </row>
    <row r="64" spans="11:11" x14ac:dyDescent="0.25">
      <c r="K64" s="70"/>
    </row>
    <row r="65" spans="11:11" x14ac:dyDescent="0.25">
      <c r="K65" s="70"/>
    </row>
    <row r="66" spans="11:11" x14ac:dyDescent="0.25">
      <c r="K66" s="70"/>
    </row>
    <row r="67" spans="11:11" x14ac:dyDescent="0.25">
      <c r="K67" s="70"/>
    </row>
    <row r="68" spans="11:11" x14ac:dyDescent="0.25">
      <c r="K68" s="70"/>
    </row>
    <row r="69" spans="11:11" x14ac:dyDescent="0.25">
      <c r="K69" s="70"/>
    </row>
    <row r="70" spans="11:11" x14ac:dyDescent="0.25">
      <c r="K70" s="70"/>
    </row>
    <row r="71" spans="11:11" x14ac:dyDescent="0.25">
      <c r="K71" s="70"/>
    </row>
    <row r="72" spans="11:11" x14ac:dyDescent="0.25">
      <c r="K72" s="70"/>
    </row>
    <row r="73" spans="11:11" x14ac:dyDescent="0.25">
      <c r="K73" s="70"/>
    </row>
    <row r="74" spans="11:11" x14ac:dyDescent="0.25">
      <c r="K74" s="70"/>
    </row>
    <row r="75" spans="11:11" x14ac:dyDescent="0.25">
      <c r="K75" s="70"/>
    </row>
    <row r="76" spans="11:11" x14ac:dyDescent="0.25">
      <c r="K76" s="70"/>
    </row>
    <row r="77" spans="11:11" x14ac:dyDescent="0.25">
      <c r="K77" s="70"/>
    </row>
    <row r="78" spans="11:11" x14ac:dyDescent="0.25">
      <c r="K78" s="70"/>
    </row>
    <row r="79" spans="11:11" x14ac:dyDescent="0.25">
      <c r="K79" s="70"/>
    </row>
    <row r="80" spans="11:11" x14ac:dyDescent="0.25">
      <c r="K80" s="70"/>
    </row>
    <row r="81" spans="11:11" x14ac:dyDescent="0.25">
      <c r="K81" s="70"/>
    </row>
    <row r="82" spans="11:11" x14ac:dyDescent="0.25">
      <c r="K82" s="70"/>
    </row>
    <row r="83" spans="11:11" x14ac:dyDescent="0.25">
      <c r="K83" s="70"/>
    </row>
    <row r="84" spans="11:11" x14ac:dyDescent="0.25">
      <c r="K84" s="70"/>
    </row>
    <row r="85" spans="11:11" x14ac:dyDescent="0.25">
      <c r="K85" s="70"/>
    </row>
    <row r="86" spans="11:11" x14ac:dyDescent="0.25">
      <c r="K86" s="70"/>
    </row>
    <row r="87" spans="11:11" x14ac:dyDescent="0.25">
      <c r="K87" s="70"/>
    </row>
    <row r="88" spans="11:11" x14ac:dyDescent="0.25">
      <c r="K88" s="70"/>
    </row>
    <row r="89" spans="11:11" x14ac:dyDescent="0.25">
      <c r="K89" s="70"/>
    </row>
    <row r="90" spans="11:11" x14ac:dyDescent="0.25">
      <c r="K90" s="70"/>
    </row>
    <row r="91" spans="11:11" x14ac:dyDescent="0.25">
      <c r="K91" s="70"/>
    </row>
    <row r="92" spans="11:11" x14ac:dyDescent="0.25">
      <c r="K92" s="70"/>
    </row>
    <row r="93" spans="11:11" x14ac:dyDescent="0.25">
      <c r="K93" s="70"/>
    </row>
    <row r="94" spans="11:11" x14ac:dyDescent="0.25">
      <c r="K94" s="70"/>
    </row>
    <row r="95" spans="11:11" x14ac:dyDescent="0.25">
      <c r="K95" s="70"/>
    </row>
    <row r="96" spans="11:11" x14ac:dyDescent="0.25">
      <c r="K96" s="70"/>
    </row>
    <row r="97" spans="11:11" x14ac:dyDescent="0.25">
      <c r="K97" s="70"/>
    </row>
    <row r="98" spans="11:11" x14ac:dyDescent="0.25">
      <c r="K98" s="70"/>
    </row>
    <row r="99" spans="11:11" x14ac:dyDescent="0.25">
      <c r="K99" s="70"/>
    </row>
    <row r="100" spans="11:11" x14ac:dyDescent="0.25">
      <c r="K100" s="70"/>
    </row>
    <row r="101" spans="11:11" x14ac:dyDescent="0.25">
      <c r="K101" s="70"/>
    </row>
    <row r="102" spans="11:11" x14ac:dyDescent="0.25">
      <c r="K102" s="70"/>
    </row>
    <row r="103" spans="11:11" x14ac:dyDescent="0.25">
      <c r="K103" s="70"/>
    </row>
    <row r="104" spans="11:11" x14ac:dyDescent="0.25">
      <c r="K104" s="70"/>
    </row>
    <row r="105" spans="11:11" x14ac:dyDescent="0.25">
      <c r="K105" s="70"/>
    </row>
    <row r="106" spans="11:11" x14ac:dyDescent="0.25">
      <c r="K106" s="70"/>
    </row>
    <row r="107" spans="11:11" x14ac:dyDescent="0.25">
      <c r="K107" s="70"/>
    </row>
    <row r="108" spans="11:11" x14ac:dyDescent="0.25">
      <c r="K108" s="70"/>
    </row>
    <row r="109" spans="11:11" x14ac:dyDescent="0.25">
      <c r="K109" s="70"/>
    </row>
    <row r="110" spans="11:11" x14ac:dyDescent="0.25">
      <c r="K110" s="70"/>
    </row>
    <row r="111" spans="11:11" x14ac:dyDescent="0.25">
      <c r="K111" s="70"/>
    </row>
    <row r="112" spans="11:11" x14ac:dyDescent="0.25">
      <c r="K112" s="70"/>
    </row>
    <row r="113" spans="11:11" x14ac:dyDescent="0.25">
      <c r="K113" s="70"/>
    </row>
    <row r="114" spans="11:11" x14ac:dyDescent="0.25">
      <c r="K114" s="70"/>
    </row>
    <row r="115" spans="11:11" x14ac:dyDescent="0.25">
      <c r="K115" s="70"/>
    </row>
    <row r="116" spans="11:11" x14ac:dyDescent="0.25">
      <c r="K116" s="70"/>
    </row>
    <row r="117" spans="11:11" x14ac:dyDescent="0.25">
      <c r="K117" s="70"/>
    </row>
    <row r="118" spans="11:11" x14ac:dyDescent="0.25">
      <c r="K118" s="70"/>
    </row>
    <row r="119" spans="11:11" x14ac:dyDescent="0.25">
      <c r="K119" s="70"/>
    </row>
    <row r="120" spans="11:11" x14ac:dyDescent="0.25">
      <c r="K120" s="70"/>
    </row>
    <row r="121" spans="11:11" x14ac:dyDescent="0.25">
      <c r="K121" s="70"/>
    </row>
    <row r="122" spans="11:11" x14ac:dyDescent="0.25">
      <c r="K122" s="70"/>
    </row>
    <row r="123" spans="11:11" x14ac:dyDescent="0.25">
      <c r="K123" s="70"/>
    </row>
    <row r="124" spans="11:11" x14ac:dyDescent="0.25">
      <c r="K124" s="70"/>
    </row>
    <row r="125" spans="11:11" x14ac:dyDescent="0.25">
      <c r="K125" s="70"/>
    </row>
    <row r="126" spans="11:11" x14ac:dyDescent="0.25">
      <c r="K126" s="70"/>
    </row>
    <row r="127" spans="11:11" x14ac:dyDescent="0.25">
      <c r="K127" s="70"/>
    </row>
    <row r="128" spans="11:11" x14ac:dyDescent="0.25">
      <c r="K128" s="70"/>
    </row>
    <row r="129" spans="11:11" x14ac:dyDescent="0.25">
      <c r="K129" s="70"/>
    </row>
    <row r="130" spans="11:11" x14ac:dyDescent="0.25">
      <c r="K130" s="70"/>
    </row>
    <row r="131" spans="11:11" x14ac:dyDescent="0.25">
      <c r="K131" s="70"/>
    </row>
    <row r="132" spans="11:11" x14ac:dyDescent="0.25">
      <c r="K132" s="70"/>
    </row>
    <row r="133" spans="11:11" x14ac:dyDescent="0.25">
      <c r="K133" s="70"/>
    </row>
    <row r="134" spans="11:11" x14ac:dyDescent="0.25">
      <c r="K134" s="70"/>
    </row>
    <row r="135" spans="11:11" x14ac:dyDescent="0.25">
      <c r="K135" s="70"/>
    </row>
    <row r="136" spans="11:11" x14ac:dyDescent="0.25">
      <c r="K136" s="70"/>
    </row>
    <row r="137" spans="11:11" x14ac:dyDescent="0.25">
      <c r="K137" s="70"/>
    </row>
    <row r="138" spans="11:11" x14ac:dyDescent="0.25">
      <c r="K138" s="70"/>
    </row>
    <row r="139" spans="11:11" x14ac:dyDescent="0.25">
      <c r="K139" s="70"/>
    </row>
    <row r="140" spans="11:11" x14ac:dyDescent="0.25">
      <c r="K140" s="70"/>
    </row>
    <row r="141" spans="11:11" x14ac:dyDescent="0.25">
      <c r="K141" s="70"/>
    </row>
    <row r="142" spans="11:11" x14ac:dyDescent="0.25">
      <c r="K142" s="70"/>
    </row>
    <row r="143" spans="11:11" x14ac:dyDescent="0.25">
      <c r="K143" s="70"/>
    </row>
    <row r="144" spans="11:11" x14ac:dyDescent="0.25">
      <c r="K144" s="70"/>
    </row>
    <row r="145" spans="11:11" x14ac:dyDescent="0.25">
      <c r="K145" s="70"/>
    </row>
    <row r="146" spans="11:11" x14ac:dyDescent="0.25">
      <c r="K146" s="70"/>
    </row>
    <row r="147" spans="11:11" x14ac:dyDescent="0.25">
      <c r="K147" s="70"/>
    </row>
    <row r="148" spans="11:11" x14ac:dyDescent="0.25">
      <c r="K148" s="70"/>
    </row>
    <row r="149" spans="11:11" x14ac:dyDescent="0.25">
      <c r="K149" s="70"/>
    </row>
    <row r="150" spans="11:11" x14ac:dyDescent="0.25">
      <c r="K150" s="70"/>
    </row>
    <row r="151" spans="11:11" x14ac:dyDescent="0.25">
      <c r="K151" s="70"/>
    </row>
    <row r="152" spans="11:11" x14ac:dyDescent="0.25">
      <c r="K152" s="70"/>
    </row>
    <row r="153" spans="11:11" x14ac:dyDescent="0.25">
      <c r="K153" s="70"/>
    </row>
    <row r="154" spans="11:11" x14ac:dyDescent="0.25">
      <c r="K154" s="70"/>
    </row>
    <row r="155" spans="11:11" x14ac:dyDescent="0.25">
      <c r="K155" s="70"/>
    </row>
    <row r="156" spans="11:11" x14ac:dyDescent="0.25">
      <c r="K156" s="70"/>
    </row>
    <row r="157" spans="11:11" x14ac:dyDescent="0.25">
      <c r="K157" s="70"/>
    </row>
    <row r="158" spans="11:11" x14ac:dyDescent="0.25">
      <c r="K158" s="70"/>
    </row>
    <row r="159" spans="11:11" x14ac:dyDescent="0.25">
      <c r="K159" s="70"/>
    </row>
    <row r="160" spans="11:11" x14ac:dyDescent="0.25">
      <c r="K160" s="70"/>
    </row>
    <row r="161" spans="11:11" x14ac:dyDescent="0.25">
      <c r="K161" s="70"/>
    </row>
    <row r="162" spans="11:11" x14ac:dyDescent="0.25">
      <c r="K162" s="70"/>
    </row>
    <row r="163" spans="11:11" x14ac:dyDescent="0.25">
      <c r="K163" s="70"/>
    </row>
    <row r="164" spans="11:11" x14ac:dyDescent="0.25">
      <c r="K164" s="70"/>
    </row>
    <row r="165" spans="11:11" x14ac:dyDescent="0.25">
      <c r="K165" s="70"/>
    </row>
    <row r="166" spans="11:11" x14ac:dyDescent="0.25">
      <c r="K166" s="70"/>
    </row>
    <row r="167" spans="11:11" x14ac:dyDescent="0.25">
      <c r="K167" s="70"/>
    </row>
    <row r="168" spans="11:11" x14ac:dyDescent="0.25">
      <c r="K168" s="70"/>
    </row>
    <row r="169" spans="11:11" x14ac:dyDescent="0.25">
      <c r="K169" s="70"/>
    </row>
    <row r="170" spans="11:11" x14ac:dyDescent="0.25">
      <c r="K170" s="70"/>
    </row>
    <row r="171" spans="11:11" x14ac:dyDescent="0.25">
      <c r="K171" s="70"/>
    </row>
    <row r="172" spans="11:11" x14ac:dyDescent="0.25">
      <c r="K172" s="70"/>
    </row>
    <row r="173" spans="11:11" x14ac:dyDescent="0.25">
      <c r="K173" s="70"/>
    </row>
    <row r="174" spans="11:11" x14ac:dyDescent="0.25">
      <c r="K174" s="70"/>
    </row>
    <row r="175" spans="11:11" x14ac:dyDescent="0.25">
      <c r="K175" s="70"/>
    </row>
    <row r="176" spans="11:11" x14ac:dyDescent="0.25">
      <c r="K176" s="70"/>
    </row>
    <row r="177" spans="11:11" x14ac:dyDescent="0.25">
      <c r="K177" s="70"/>
    </row>
    <row r="178" spans="11:11" x14ac:dyDescent="0.25">
      <c r="K178" s="70"/>
    </row>
    <row r="179" spans="11:11" x14ac:dyDescent="0.25">
      <c r="K179" s="70"/>
    </row>
    <row r="180" spans="11:11" x14ac:dyDescent="0.25">
      <c r="K180" s="70"/>
    </row>
    <row r="181" spans="11:11" x14ac:dyDescent="0.25">
      <c r="K181" s="70"/>
    </row>
    <row r="182" spans="11:11" x14ac:dyDescent="0.25">
      <c r="K182" s="70"/>
    </row>
    <row r="183" spans="11:11" x14ac:dyDescent="0.25">
      <c r="K183" s="70"/>
    </row>
    <row r="184" spans="11:11" x14ac:dyDescent="0.25">
      <c r="K184" s="70"/>
    </row>
    <row r="185" spans="11:11" x14ac:dyDescent="0.25">
      <c r="K185" s="70"/>
    </row>
    <row r="186" spans="11:11" x14ac:dyDescent="0.25">
      <c r="K186" s="70"/>
    </row>
    <row r="187" spans="11:11" x14ac:dyDescent="0.25">
      <c r="K187" s="70"/>
    </row>
    <row r="188" spans="11:11" x14ac:dyDescent="0.25">
      <c r="K188" s="70"/>
    </row>
    <row r="189" spans="11:11" x14ac:dyDescent="0.25">
      <c r="K189" s="70"/>
    </row>
    <row r="190" spans="11:11" x14ac:dyDescent="0.25">
      <c r="K190" s="70"/>
    </row>
    <row r="191" spans="11:11" x14ac:dyDescent="0.25">
      <c r="K191" s="70"/>
    </row>
    <row r="192" spans="11:11" x14ac:dyDescent="0.25">
      <c r="K192" s="70"/>
    </row>
    <row r="193" spans="11:11" x14ac:dyDescent="0.25">
      <c r="K193" s="70"/>
    </row>
    <row r="194" spans="11:11" x14ac:dyDescent="0.25">
      <c r="K194" s="70"/>
    </row>
    <row r="195" spans="11:11" x14ac:dyDescent="0.25">
      <c r="K195" s="70"/>
    </row>
    <row r="196" spans="11:11" x14ac:dyDescent="0.25">
      <c r="K196" s="70"/>
    </row>
    <row r="197" spans="11:11" x14ac:dyDescent="0.25">
      <c r="K197" s="70"/>
    </row>
    <row r="198" spans="11:11" x14ac:dyDescent="0.25">
      <c r="K198" s="70"/>
    </row>
    <row r="199" spans="11:11" x14ac:dyDescent="0.25">
      <c r="K199" s="70"/>
    </row>
    <row r="200" spans="11:11" x14ac:dyDescent="0.25">
      <c r="K200" s="70"/>
    </row>
    <row r="201" spans="11:11" x14ac:dyDescent="0.25">
      <c r="K201" s="70"/>
    </row>
    <row r="202" spans="11:11" x14ac:dyDescent="0.25">
      <c r="K202" s="70"/>
    </row>
    <row r="203" spans="11:11" x14ac:dyDescent="0.25">
      <c r="K203" s="70"/>
    </row>
    <row r="204" spans="11:11" x14ac:dyDescent="0.25">
      <c r="K204" s="70"/>
    </row>
    <row r="205" spans="11:11" x14ac:dyDescent="0.25">
      <c r="K205" s="70"/>
    </row>
    <row r="206" spans="11:11" x14ac:dyDescent="0.25">
      <c r="K206" s="70"/>
    </row>
    <row r="207" spans="11:11" x14ac:dyDescent="0.25">
      <c r="K207" s="70"/>
    </row>
    <row r="208" spans="11:11" x14ac:dyDescent="0.25">
      <c r="K208" s="70"/>
    </row>
    <row r="209" spans="11:11" x14ac:dyDescent="0.25">
      <c r="K209" s="70"/>
    </row>
    <row r="210" spans="11:11" x14ac:dyDescent="0.25">
      <c r="K210" s="70"/>
    </row>
    <row r="211" spans="11:11" x14ac:dyDescent="0.25">
      <c r="K211" s="70"/>
    </row>
    <row r="212" spans="11:11" x14ac:dyDescent="0.25">
      <c r="K212" s="70"/>
    </row>
    <row r="213" spans="11:11" x14ac:dyDescent="0.25">
      <c r="K213" s="70"/>
    </row>
    <row r="214" spans="11:11" x14ac:dyDescent="0.25">
      <c r="K214" s="70"/>
    </row>
    <row r="215" spans="11:11" x14ac:dyDescent="0.25">
      <c r="K215" s="70"/>
    </row>
    <row r="216" spans="11:11" x14ac:dyDescent="0.25">
      <c r="K216" s="70"/>
    </row>
    <row r="217" spans="11:11" x14ac:dyDescent="0.25">
      <c r="K217" s="70"/>
    </row>
    <row r="218" spans="11:11" x14ac:dyDescent="0.25">
      <c r="K218" s="70"/>
    </row>
    <row r="219" spans="11:11" x14ac:dyDescent="0.25">
      <c r="K219" s="70"/>
    </row>
  </sheetData>
  <mergeCells count="2">
    <mergeCell ref="K12:K14"/>
    <mergeCell ref="K15:K17"/>
  </mergeCells>
  <pageMargins left="0.7" right="0.7" top="0.75" bottom="0.75" header="0.3" footer="0.3"/>
  <pageSetup orientation="portrait" r:id="rId1"/>
  <ignoredErrors>
    <ignoredError sqref="U13 W14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41"/>
  <sheetViews>
    <sheetView topLeftCell="B25" workbookViewId="0">
      <selection activeCell="K29" sqref="K29"/>
    </sheetView>
  </sheetViews>
  <sheetFormatPr defaultRowHeight="15" x14ac:dyDescent="0.25"/>
  <cols>
    <col min="1" max="1" width="16.85546875" customWidth="1"/>
    <col min="2" max="2" width="11.28515625" customWidth="1"/>
    <col min="3" max="3" width="13.5703125" customWidth="1"/>
    <col min="4" max="4" width="10.5703125" customWidth="1"/>
    <col min="5" max="5" width="13.42578125" customWidth="1"/>
    <col min="6" max="6" width="13.140625" customWidth="1"/>
    <col min="7" max="7" width="13.7109375" customWidth="1"/>
    <col min="8" max="9" width="10.5703125" bestFit="1" customWidth="1"/>
    <col min="11" max="11" width="24" bestFit="1" customWidth="1"/>
    <col min="12" max="12" width="11.140625" customWidth="1"/>
    <col min="14" max="14" width="10.140625" style="28" customWidth="1"/>
    <col min="15" max="15" width="10.42578125" customWidth="1"/>
  </cols>
  <sheetData>
    <row r="1" spans="1:11" ht="30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1" x14ac:dyDescent="0.25">
      <c r="A2" s="3" t="s">
        <v>28</v>
      </c>
      <c r="B2" s="8">
        <v>2.946497E-2</v>
      </c>
      <c r="C2" s="8">
        <v>5.1127300000000001E-2</v>
      </c>
      <c r="D2" s="8">
        <v>4.1972990000000002E-2</v>
      </c>
      <c r="E2" s="8">
        <v>5.9402879999999998E-2</v>
      </c>
      <c r="F2" s="8">
        <v>6.7452719999999994E-2</v>
      </c>
      <c r="G2" s="8">
        <v>6.1982000000000002E-2</v>
      </c>
      <c r="H2" s="8">
        <v>6.9751229999999997E-2</v>
      </c>
    </row>
    <row r="3" spans="1:11" x14ac:dyDescent="0.25">
      <c r="A3" s="3" t="s">
        <v>29</v>
      </c>
      <c r="B3" s="8">
        <v>3.2238989999999995E-2</v>
      </c>
      <c r="C3" s="8">
        <v>5.8341539999999997E-2</v>
      </c>
      <c r="D3" s="8">
        <v>4.7423909999999993E-2</v>
      </c>
      <c r="E3" s="8">
        <v>6.8270579999999997E-2</v>
      </c>
      <c r="F3" s="8">
        <v>7.8948439999999995E-2</v>
      </c>
      <c r="G3" s="8">
        <v>7.2095350000000002E-2</v>
      </c>
      <c r="H3" s="8">
        <v>8.3700750000000004E-2</v>
      </c>
      <c r="I3" s="29">
        <f>H3-H2</f>
        <v>1.3949520000000007E-2</v>
      </c>
    </row>
    <row r="4" spans="1:11" x14ac:dyDescent="0.25">
      <c r="A4" s="3" t="s">
        <v>30</v>
      </c>
      <c r="B4" s="8">
        <v>3.5013019999999999E-2</v>
      </c>
      <c r="C4" s="8">
        <v>6.5555779999999994E-2</v>
      </c>
      <c r="D4" s="8">
        <v>5.2874839999999999E-2</v>
      </c>
      <c r="E4" s="8">
        <v>7.7138280000000004E-2</v>
      </c>
      <c r="F4" s="8">
        <v>9.0444159999999996E-2</v>
      </c>
      <c r="G4" s="8">
        <v>8.2208690000000001E-2</v>
      </c>
      <c r="H4" s="8">
        <v>9.7650260000000003E-2</v>
      </c>
      <c r="I4" s="29">
        <f>H4-H3</f>
        <v>1.3949509999999998E-2</v>
      </c>
    </row>
    <row r="5" spans="1:11" x14ac:dyDescent="0.25">
      <c r="A5" s="3" t="s">
        <v>31</v>
      </c>
      <c r="B5" s="8">
        <v>2.8758349999999998E-2</v>
      </c>
      <c r="C5" s="8">
        <v>5.296642E-2</v>
      </c>
      <c r="D5" s="8">
        <v>3.6551220000000002E-2</v>
      </c>
      <c r="E5" s="8">
        <v>5.8277519999999999E-2</v>
      </c>
      <c r="F5" s="8">
        <v>6.1170999999999996E-2</v>
      </c>
      <c r="G5" s="8">
        <v>6.1025219999999998E-2</v>
      </c>
      <c r="H5" s="8">
        <v>5.7857440000000003E-2</v>
      </c>
    </row>
    <row r="6" spans="1:11" x14ac:dyDescent="0.25">
      <c r="A6" s="3" t="s">
        <v>32</v>
      </c>
      <c r="B6" s="8">
        <v>3.1414600000000001E-2</v>
      </c>
      <c r="C6" s="8">
        <v>6.0487180000000002E-2</v>
      </c>
      <c r="D6" s="8">
        <v>4.1098519999999999E-2</v>
      </c>
      <c r="E6" s="8">
        <v>6.6957660000000002E-2</v>
      </c>
      <c r="F6" s="8">
        <v>7.1619769999999999E-2</v>
      </c>
      <c r="G6" s="8">
        <v>7.0979100000000003E-2</v>
      </c>
      <c r="H6" s="8">
        <v>6.9824659999999997E-2</v>
      </c>
    </row>
    <row r="7" spans="1:11" x14ac:dyDescent="0.25">
      <c r="A7" s="3" t="s">
        <v>33</v>
      </c>
      <c r="B7" s="8">
        <v>3.4070860000000001E-2</v>
      </c>
      <c r="C7" s="8">
        <v>6.8007940000000003E-2</v>
      </c>
      <c r="D7" s="8">
        <v>4.5645819999999997E-2</v>
      </c>
      <c r="E7" s="8">
        <v>7.5637789999999996E-2</v>
      </c>
      <c r="F7" s="8">
        <v>8.2068539999999995E-2</v>
      </c>
      <c r="G7" s="8">
        <v>8.0932980000000002E-2</v>
      </c>
      <c r="H7" s="8">
        <v>8.1791870000000003E-2</v>
      </c>
    </row>
    <row r="8" spans="1:11" x14ac:dyDescent="0.25">
      <c r="A8" s="3" t="s">
        <v>34</v>
      </c>
      <c r="B8" s="8">
        <v>3.1168979999999999E-2</v>
      </c>
      <c r="C8" s="8">
        <v>4.4083549999999999E-2</v>
      </c>
      <c r="D8" s="8">
        <v>3.8403039999999999E-2</v>
      </c>
      <c r="E8" s="8">
        <v>4.9838750000000001E-2</v>
      </c>
      <c r="F8" s="8">
        <v>5.4362440000000005E-2</v>
      </c>
      <c r="G8" s="8">
        <v>5.024522E-2</v>
      </c>
      <c r="H8" s="8">
        <v>5.1296799999999997E-2</v>
      </c>
    </row>
    <row r="9" spans="1:11" x14ac:dyDescent="0.25">
      <c r="A9" s="3" t="s">
        <v>35</v>
      </c>
      <c r="B9" s="8">
        <v>3.4227010000000002E-2</v>
      </c>
      <c r="C9" s="8">
        <v>5.0123830000000001E-2</v>
      </c>
      <c r="D9" s="8">
        <v>4.3258970000000001E-2</v>
      </c>
      <c r="E9" s="8">
        <v>5.7112429999999999E-2</v>
      </c>
      <c r="F9" s="8">
        <v>6.3676440000000001E-2</v>
      </c>
      <c r="G9" s="8">
        <v>5.840244E-2</v>
      </c>
      <c r="H9" s="8">
        <v>6.2170579999999996E-2</v>
      </c>
    </row>
    <row r="10" spans="1:11" x14ac:dyDescent="0.25">
      <c r="A10" s="3" t="s">
        <v>36</v>
      </c>
      <c r="B10" s="8">
        <v>3.7285039999999998E-2</v>
      </c>
      <c r="C10" s="8">
        <v>5.6164110000000003E-2</v>
      </c>
      <c r="D10" s="8">
        <v>4.8114910000000004E-2</v>
      </c>
      <c r="E10" s="8">
        <v>6.4386100000000002E-2</v>
      </c>
      <c r="F10" s="8">
        <v>7.2990449999999998E-2</v>
      </c>
      <c r="G10" s="8">
        <v>6.6559649999999998E-2</v>
      </c>
      <c r="H10" s="8">
        <v>7.3044349999999994E-2</v>
      </c>
    </row>
    <row r="11" spans="1:11" x14ac:dyDescent="0.25">
      <c r="A11" s="3" t="s">
        <v>37</v>
      </c>
      <c r="B11" s="8">
        <v>7.0000000000000007E-2</v>
      </c>
      <c r="C11" s="8">
        <v>8.8000000000000009E-2</v>
      </c>
      <c r="D11" s="8">
        <v>4.7699999999999999E-2</v>
      </c>
      <c r="E11" s="8">
        <v>7.2099999999999997E-2</v>
      </c>
      <c r="F11" s="8">
        <v>8.0600000000000005E-2</v>
      </c>
      <c r="G11" s="8">
        <v>7.0699999999999999E-2</v>
      </c>
      <c r="H11" s="8">
        <v>8.0299999999999996E-2</v>
      </c>
    </row>
    <row r="12" spans="1:11" x14ac:dyDescent="0.25">
      <c r="A12" s="3" t="s">
        <v>38</v>
      </c>
      <c r="B12" s="8">
        <v>7.0000000000000007E-2</v>
      </c>
      <c r="C12" s="8">
        <v>8.8000000000000009E-2</v>
      </c>
      <c r="D12" s="8">
        <v>5.5199999999999999E-2</v>
      </c>
      <c r="E12" s="8">
        <v>8.2100000000000006E-2</v>
      </c>
      <c r="F12" s="8">
        <v>9.06E-2</v>
      </c>
      <c r="G12" s="8">
        <v>8.0700000000000008E-2</v>
      </c>
      <c r="H12" s="8">
        <v>9.0299999999999991E-2</v>
      </c>
      <c r="K12" s="54">
        <v>0.3</v>
      </c>
    </row>
    <row r="13" spans="1:11" x14ac:dyDescent="0.25">
      <c r="A13" s="3" t="s">
        <v>39</v>
      </c>
      <c r="B13" s="8">
        <v>5.2035430000000001E-2</v>
      </c>
      <c r="C13" s="8">
        <v>7.8003970000000006E-2</v>
      </c>
      <c r="D13" s="8">
        <v>4.1672909999999994E-2</v>
      </c>
      <c r="E13" s="8">
        <v>7.8645919999999994E-2</v>
      </c>
      <c r="F13" s="8">
        <v>8.6174829999999994E-2</v>
      </c>
      <c r="G13" s="8">
        <v>8.0730440000000001E-2</v>
      </c>
      <c r="H13" s="8">
        <v>8.5791129999999993E-2</v>
      </c>
      <c r="K13" s="54">
        <v>0.3</v>
      </c>
    </row>
    <row r="14" spans="1:11" x14ac:dyDescent="0.25">
      <c r="K14" s="54">
        <v>0</v>
      </c>
    </row>
    <row r="15" spans="1:11" x14ac:dyDescent="0.25">
      <c r="K15" s="54">
        <v>0.13398009999999999</v>
      </c>
    </row>
    <row r="16" spans="1:11" x14ac:dyDescent="0.25">
      <c r="B16">
        <v>0.3</v>
      </c>
      <c r="C16">
        <v>0.3</v>
      </c>
      <c r="D16">
        <v>0</v>
      </c>
      <c r="E16">
        <v>0.13398009999999999</v>
      </c>
      <c r="F16">
        <v>0.1146326</v>
      </c>
      <c r="G16">
        <v>3.6826589999999999E-2</v>
      </c>
      <c r="H16">
        <v>0.114561</v>
      </c>
      <c r="I16" s="53">
        <f>SUMPRODUCT(B16:H16,B12:H12)</f>
        <v>8.2102243882999998E-2</v>
      </c>
      <c r="K16" s="54">
        <v>0.1146326</v>
      </c>
    </row>
    <row r="17" spans="1:17" x14ac:dyDescent="0.25">
      <c r="K17" s="54">
        <v>3.6826589999999999E-2</v>
      </c>
    </row>
    <row r="18" spans="1:17" x14ac:dyDescent="0.25">
      <c r="K18" s="54">
        <v>0.114561</v>
      </c>
    </row>
    <row r="20" spans="1:17" ht="45" x14ac:dyDescent="0.25">
      <c r="A20" s="33" t="s">
        <v>64</v>
      </c>
      <c r="B20" s="33" t="s">
        <v>54</v>
      </c>
      <c r="C20" s="33" t="s">
        <v>55</v>
      </c>
      <c r="D20" s="33" t="s">
        <v>56</v>
      </c>
      <c r="E20" s="33" t="s">
        <v>57</v>
      </c>
      <c r="F20" s="33" t="s">
        <v>58</v>
      </c>
      <c r="G20" s="33" t="s">
        <v>59</v>
      </c>
      <c r="H20" s="33" t="s">
        <v>60</v>
      </c>
    </row>
    <row r="21" spans="1:17" x14ac:dyDescent="0.25">
      <c r="A21" s="9" t="s">
        <v>65</v>
      </c>
      <c r="B21" s="8">
        <f t="shared" ref="B21:H21" si="0">B6</f>
        <v>3.1414600000000001E-2</v>
      </c>
      <c r="C21" s="8">
        <f t="shared" si="0"/>
        <v>6.0487180000000002E-2</v>
      </c>
      <c r="D21" s="8">
        <f t="shared" si="0"/>
        <v>4.1098519999999999E-2</v>
      </c>
      <c r="E21" s="8">
        <f t="shared" si="0"/>
        <v>6.6957660000000002E-2</v>
      </c>
      <c r="F21" s="8">
        <f t="shared" si="0"/>
        <v>7.1619769999999999E-2</v>
      </c>
      <c r="G21" s="8">
        <f t="shared" si="0"/>
        <v>7.0979100000000003E-2</v>
      </c>
      <c r="H21" s="8">
        <f t="shared" si="0"/>
        <v>6.9824659999999997E-2</v>
      </c>
    </row>
    <row r="22" spans="1:17" ht="14.25" customHeight="1" x14ac:dyDescent="0.25">
      <c r="A22" s="9" t="s">
        <v>62</v>
      </c>
      <c r="B22" s="8">
        <f>B3</f>
        <v>3.2238989999999995E-2</v>
      </c>
      <c r="C22" s="8">
        <f t="shared" ref="C22:H22" si="1">C3</f>
        <v>5.8341539999999997E-2</v>
      </c>
      <c r="D22" s="8">
        <f t="shared" si="1"/>
        <v>4.7423909999999993E-2</v>
      </c>
      <c r="E22" s="8">
        <f t="shared" si="1"/>
        <v>6.8270579999999997E-2</v>
      </c>
      <c r="F22" s="8">
        <f t="shared" si="1"/>
        <v>7.8948439999999995E-2</v>
      </c>
      <c r="G22" s="8">
        <f t="shared" si="1"/>
        <v>7.2095350000000002E-2</v>
      </c>
      <c r="H22" s="8">
        <f t="shared" si="1"/>
        <v>8.3700750000000004E-2</v>
      </c>
    </row>
    <row r="23" spans="1:17" ht="30" x14ac:dyDescent="0.25">
      <c r="A23" s="9" t="s">
        <v>63</v>
      </c>
      <c r="B23" s="8">
        <f>B9</f>
        <v>3.4227010000000002E-2</v>
      </c>
      <c r="C23" s="8">
        <f t="shared" ref="C23:H23" si="2">C9</f>
        <v>5.0123830000000001E-2</v>
      </c>
      <c r="D23" s="8">
        <f t="shared" si="2"/>
        <v>4.3258970000000001E-2</v>
      </c>
      <c r="E23" s="8">
        <f t="shared" si="2"/>
        <v>5.7112429999999999E-2</v>
      </c>
      <c r="F23" s="8">
        <f t="shared" si="2"/>
        <v>6.3676440000000001E-2</v>
      </c>
      <c r="G23" s="8">
        <f t="shared" si="2"/>
        <v>5.840244E-2</v>
      </c>
      <c r="H23" s="8">
        <f t="shared" si="2"/>
        <v>6.2170579999999996E-2</v>
      </c>
      <c r="K23" s="37" t="s">
        <v>72</v>
      </c>
      <c r="L23" s="38" t="s">
        <v>69</v>
      </c>
      <c r="M23" s="38" t="s">
        <v>70</v>
      </c>
      <c r="N23" s="38" t="s">
        <v>73</v>
      </c>
      <c r="O23" s="38" t="s">
        <v>71</v>
      </c>
    </row>
    <row r="24" spans="1:17" x14ac:dyDescent="0.25">
      <c r="K24" t="s">
        <v>54</v>
      </c>
      <c r="L24" s="6">
        <v>3.1414600000000001E-2</v>
      </c>
      <c r="M24" s="6">
        <v>7.0000000000000007E-2</v>
      </c>
      <c r="N24" s="6"/>
      <c r="O24" s="6">
        <v>4.42764E-2</v>
      </c>
      <c r="P24" s="29">
        <f>M24+N24</f>
        <v>7.0000000000000007E-2</v>
      </c>
      <c r="Q24" s="54">
        <f>(P24+L24)/2</f>
        <v>5.0707300000000004E-2</v>
      </c>
    </row>
    <row r="25" spans="1:17" x14ac:dyDescent="0.25">
      <c r="A25" s="17"/>
      <c r="B25" s="17" t="s">
        <v>7</v>
      </c>
      <c r="C25" s="17" t="s">
        <v>8</v>
      </c>
      <c r="D25" s="17" t="s">
        <v>9</v>
      </c>
      <c r="E25" s="17" t="s">
        <v>10</v>
      </c>
      <c r="F25" s="17" t="s">
        <v>11</v>
      </c>
      <c r="G25" s="17" t="s">
        <v>5</v>
      </c>
      <c r="H25" s="17" t="s">
        <v>6</v>
      </c>
      <c r="K25" t="s">
        <v>55</v>
      </c>
      <c r="L25" s="6">
        <v>6.0487180000000002E-2</v>
      </c>
      <c r="M25" s="6">
        <v>8.8000000000000009E-2</v>
      </c>
      <c r="N25" s="6"/>
      <c r="O25" s="6">
        <v>6.9658120000000004E-2</v>
      </c>
      <c r="P25" s="29">
        <f t="shared" ref="P25:P30" si="3">M25+N25</f>
        <v>8.8000000000000009E-2</v>
      </c>
      <c r="Q25" s="54">
        <f t="shared" ref="Q25:Q30" si="4">(P25+L25)/2</f>
        <v>7.4243589999999998E-2</v>
      </c>
    </row>
    <row r="26" spans="1:17" x14ac:dyDescent="0.25">
      <c r="A26" s="17" t="s">
        <v>13</v>
      </c>
      <c r="B26" s="2">
        <v>0.13861399999999999</v>
      </c>
      <c r="C26" s="2">
        <v>0.28712900000000002</v>
      </c>
      <c r="D26" s="16">
        <v>4.9504949999999999E-2</v>
      </c>
      <c r="E26" s="16">
        <v>0.2376238</v>
      </c>
      <c r="F26" s="16">
        <v>2.9702969999999999E-2</v>
      </c>
      <c r="G26" s="16">
        <v>0.20792079999999999</v>
      </c>
      <c r="H26" s="2">
        <v>4.9505E-2</v>
      </c>
      <c r="I26">
        <f>SUMPRODUCT(B26:H26,B21:H21)</f>
        <v>6.00094615848989E-2</v>
      </c>
      <c r="K26" t="s">
        <v>56</v>
      </c>
      <c r="L26" s="6">
        <v>4.1098519999999999E-2</v>
      </c>
      <c r="M26" s="6">
        <v>4.7699999999999999E-2</v>
      </c>
      <c r="N26" s="6">
        <v>7.4999999999999997E-3</v>
      </c>
      <c r="O26" s="6">
        <v>4.5439400000000005E-2</v>
      </c>
      <c r="P26" s="29">
        <f t="shared" si="3"/>
        <v>5.5199999999999999E-2</v>
      </c>
      <c r="Q26" s="54">
        <f t="shared" si="4"/>
        <v>4.8149259999999999E-2</v>
      </c>
    </row>
    <row r="27" spans="1:17" x14ac:dyDescent="0.25">
      <c r="A27" s="17" t="s">
        <v>12</v>
      </c>
      <c r="B27" s="2">
        <v>0.14285700000000001</v>
      </c>
      <c r="C27" s="2">
        <v>0.14285700000000001</v>
      </c>
      <c r="D27" s="16">
        <v>0.14285709999999999</v>
      </c>
      <c r="E27" s="16">
        <v>0.14285709999999999</v>
      </c>
      <c r="F27" s="16">
        <v>0.14285709999999999</v>
      </c>
      <c r="G27" s="16">
        <v>0.14285709999999999</v>
      </c>
      <c r="H27" s="2">
        <v>0.14285700000000001</v>
      </c>
      <c r="I27" s="28">
        <f>SUMPRODUCT(B27:H27,B22:H22)</f>
        <v>6.3002757956747993E-2</v>
      </c>
      <c r="K27" t="s">
        <v>57</v>
      </c>
      <c r="L27" s="6">
        <v>6.6957660000000002E-2</v>
      </c>
      <c r="M27" s="6">
        <v>7.2099999999999997E-2</v>
      </c>
      <c r="N27" s="6">
        <v>0.01</v>
      </c>
      <c r="O27" s="6">
        <v>7.1732879999999999E-2</v>
      </c>
      <c r="P27" s="29">
        <f t="shared" si="3"/>
        <v>8.2099999999999992E-2</v>
      </c>
      <c r="Q27" s="54">
        <f t="shared" si="4"/>
        <v>7.452882999999999E-2</v>
      </c>
    </row>
    <row r="28" spans="1:17" x14ac:dyDescent="0.25">
      <c r="A28" s="17" t="s">
        <v>14</v>
      </c>
      <c r="B28" s="2">
        <v>0.28241500000000003</v>
      </c>
      <c r="C28" s="2">
        <v>0.14297899999999999</v>
      </c>
      <c r="D28" s="16">
        <v>0.17785110000000001</v>
      </c>
      <c r="E28" s="16">
        <v>0.1187341</v>
      </c>
      <c r="F28" s="16">
        <v>9.272408E-2</v>
      </c>
      <c r="G28" s="16">
        <v>0.1058735</v>
      </c>
      <c r="H28" s="2">
        <v>7.9422999999999994E-2</v>
      </c>
      <c r="I28" s="28">
        <f>SUMPRODUCT(B28:H28,B23:H23)</f>
        <v>4.8333108516305207E-2</v>
      </c>
      <c r="K28" t="s">
        <v>61</v>
      </c>
      <c r="L28" s="6">
        <v>7.1619769999999999E-2</v>
      </c>
      <c r="M28" s="6">
        <v>8.0600000000000005E-2</v>
      </c>
      <c r="N28" s="6">
        <v>0.01</v>
      </c>
      <c r="O28" s="6">
        <v>7.7726210000000004E-2</v>
      </c>
      <c r="P28" s="29">
        <f t="shared" si="3"/>
        <v>9.06E-2</v>
      </c>
      <c r="Q28" s="54">
        <f t="shared" si="4"/>
        <v>8.1109884999999993E-2</v>
      </c>
    </row>
    <row r="29" spans="1:17" x14ac:dyDescent="0.25">
      <c r="K29" t="s">
        <v>59</v>
      </c>
      <c r="L29" s="6">
        <v>7.0979100000000003E-2</v>
      </c>
      <c r="M29" s="6">
        <v>7.0699999999999999E-2</v>
      </c>
      <c r="N29" s="6">
        <v>0.01</v>
      </c>
      <c r="O29" s="6">
        <v>7.4039900000000006E-2</v>
      </c>
      <c r="P29" s="29">
        <f t="shared" si="3"/>
        <v>8.0699999999999994E-2</v>
      </c>
      <c r="Q29" s="54">
        <f t="shared" si="4"/>
        <v>7.5839550000000006E-2</v>
      </c>
    </row>
    <row r="30" spans="1:17" x14ac:dyDescent="0.25">
      <c r="B30" s="1" t="s">
        <v>40</v>
      </c>
      <c r="C30" s="1" t="s">
        <v>41</v>
      </c>
      <c r="D30" s="1" t="s">
        <v>42</v>
      </c>
      <c r="K30" t="s">
        <v>60</v>
      </c>
      <c r="L30" s="6">
        <v>6.9824659999999997E-2</v>
      </c>
      <c r="M30" s="6">
        <v>8.0299999999999996E-2</v>
      </c>
      <c r="N30" s="6">
        <v>0.01</v>
      </c>
      <c r="O30" s="6">
        <v>7.6345479999999993E-2</v>
      </c>
      <c r="P30" s="29">
        <f t="shared" si="3"/>
        <v>9.0299999999999991E-2</v>
      </c>
      <c r="Q30" s="54">
        <f t="shared" si="4"/>
        <v>8.0062329999999987E-2</v>
      </c>
    </row>
    <row r="31" spans="1:17" x14ac:dyDescent="0.25">
      <c r="A31" s="1" t="s">
        <v>7</v>
      </c>
      <c r="B31" s="2">
        <v>5.548E-3</v>
      </c>
      <c r="C31" s="2">
        <v>5.313E-3</v>
      </c>
      <c r="D31" s="2">
        <v>6.1159999999999999E-3</v>
      </c>
    </row>
    <row r="32" spans="1:17" ht="15.75" thickBot="1" x14ac:dyDescent="0.3">
      <c r="A32" s="1" t="s">
        <v>8</v>
      </c>
      <c r="B32" s="2">
        <v>1.4428E-2</v>
      </c>
      <c r="C32" s="2">
        <v>1.5042E-2</v>
      </c>
      <c r="D32" s="2">
        <v>1.2081E-2</v>
      </c>
    </row>
    <row r="33" spans="1:17" ht="15.75" thickBot="1" x14ac:dyDescent="0.3">
      <c r="A33" s="1" t="s">
        <v>9</v>
      </c>
      <c r="B33" s="2">
        <v>1.0902E-2</v>
      </c>
      <c r="C33" s="2">
        <v>9.0950000000000007E-3</v>
      </c>
      <c r="D33" s="2">
        <v>9.7120000000000001E-3</v>
      </c>
      <c r="K33" s="55">
        <v>4.4276400000000002</v>
      </c>
      <c r="L33" s="55">
        <v>6.9658119999999997</v>
      </c>
      <c r="M33" s="55">
        <v>4.5439400000000001</v>
      </c>
      <c r="N33" s="55">
        <v>7.1732880000000003</v>
      </c>
      <c r="O33" s="55">
        <v>7.772621</v>
      </c>
      <c r="P33" s="55">
        <v>7.4039900000000003</v>
      </c>
      <c r="Q33" s="55">
        <v>7.6345479999999997</v>
      </c>
    </row>
    <row r="34" spans="1:17" x14ac:dyDescent="0.25">
      <c r="A34" s="1" t="s">
        <v>10</v>
      </c>
      <c r="B34" s="2">
        <v>1.7735000000000001E-2</v>
      </c>
      <c r="C34" s="2">
        <v>1.736E-2</v>
      </c>
      <c r="D34" s="2">
        <v>1.4546999999999999E-2</v>
      </c>
    </row>
    <row r="35" spans="1:17" x14ac:dyDescent="0.25">
      <c r="A35" s="1" t="s">
        <v>11</v>
      </c>
      <c r="B35" s="2">
        <v>2.2991000000000001E-2</v>
      </c>
      <c r="C35" s="2">
        <v>2.0898E-2</v>
      </c>
      <c r="D35" s="2">
        <v>1.8627999999999999E-2</v>
      </c>
      <c r="M35" s="54">
        <v>4.42764E-2</v>
      </c>
      <c r="O35" s="54">
        <f>L24*0.666+P24*0.334</f>
        <v>4.4302123600000007E-2</v>
      </c>
    </row>
    <row r="36" spans="1:17" x14ac:dyDescent="0.25">
      <c r="A36" s="1" t="s">
        <v>5</v>
      </c>
      <c r="B36" s="2">
        <v>2.0226999999999998E-2</v>
      </c>
      <c r="C36" s="2">
        <v>1.9907999999999999E-2</v>
      </c>
      <c r="D36" s="2">
        <v>1.6313999999999999E-2</v>
      </c>
      <c r="M36" s="54">
        <v>6.9658120000000004E-2</v>
      </c>
      <c r="O36" s="54">
        <f t="shared" ref="O36:O41" si="5">L25*0.666+P25*0.334</f>
        <v>6.9676461880000012E-2</v>
      </c>
    </row>
    <row r="37" spans="1:17" x14ac:dyDescent="0.25">
      <c r="A37" s="1" t="s">
        <v>6</v>
      </c>
      <c r="B37" s="2">
        <v>2.7899E-2</v>
      </c>
      <c r="C37" s="2">
        <v>2.3934E-2</v>
      </c>
      <c r="D37" s="2">
        <v>2.1748E-2</v>
      </c>
      <c r="M37" s="54">
        <v>4.5439400000000005E-2</v>
      </c>
      <c r="O37" s="54">
        <f t="shared" si="5"/>
        <v>4.5808414320000004E-2</v>
      </c>
      <c r="P37">
        <v>0.01</v>
      </c>
    </row>
    <row r="38" spans="1:17" x14ac:dyDescent="0.25">
      <c r="M38" s="54">
        <v>7.1732879999999999E-2</v>
      </c>
      <c r="O38" s="54">
        <f t="shared" si="5"/>
        <v>7.2015201560000006E-2</v>
      </c>
    </row>
    <row r="39" spans="1:17" ht="15.75" thickBot="1" x14ac:dyDescent="0.3">
      <c r="C39" s="40">
        <v>0.01</v>
      </c>
      <c r="M39" s="54">
        <v>7.7726210000000004E-2</v>
      </c>
      <c r="O39" s="54">
        <f t="shared" si="5"/>
        <v>7.7959166820000009E-2</v>
      </c>
    </row>
    <row r="40" spans="1:17" ht="15.75" thickBot="1" x14ac:dyDescent="0.3">
      <c r="C40" s="39">
        <v>5.0707300000000004E-2</v>
      </c>
      <c r="D40" s="39">
        <v>7.4243589999999998E-2</v>
      </c>
      <c r="E40" s="39">
        <v>4.785615E-2</v>
      </c>
      <c r="F40" s="39">
        <v>7.4334250000000004E-2</v>
      </c>
      <c r="G40" s="39">
        <v>8.0975520000000009E-2</v>
      </c>
      <c r="H40" s="39">
        <v>7.5751550000000001E-2</v>
      </c>
      <c r="I40" s="39">
        <v>7.9832029999999998E-2</v>
      </c>
      <c r="M40" s="54">
        <v>7.4039900000000006E-2</v>
      </c>
      <c r="O40" s="54">
        <f t="shared" si="5"/>
        <v>7.4225880600000002E-2</v>
      </c>
    </row>
    <row r="41" spans="1:17" x14ac:dyDescent="0.25">
      <c r="M41" s="54">
        <v>7.6345479999999993E-2</v>
      </c>
      <c r="O41" s="54">
        <f t="shared" si="5"/>
        <v>7.6663423559999999E-2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15"/>
  <sheetViews>
    <sheetView workbookViewId="0">
      <selection activeCell="B5" sqref="B5"/>
    </sheetView>
  </sheetViews>
  <sheetFormatPr defaultRowHeight="15" x14ac:dyDescent="0.25"/>
  <cols>
    <col min="2" max="2" width="12.140625" bestFit="1" customWidth="1"/>
    <col min="3" max="3" width="9.28515625" bestFit="1" customWidth="1"/>
    <col min="4" max="4" width="9.7109375" bestFit="1" customWidth="1"/>
    <col min="5" max="6" width="9.28515625" bestFit="1" customWidth="1"/>
    <col min="7" max="7" width="10.42578125" bestFit="1" customWidth="1"/>
    <col min="8" max="9" width="9.28515625" bestFit="1" customWidth="1"/>
  </cols>
  <sheetData>
    <row r="1" spans="2:9" x14ac:dyDescent="0.25">
      <c r="B1" s="1"/>
      <c r="C1" s="72" t="s">
        <v>7</v>
      </c>
      <c r="D1" s="72" t="s">
        <v>8</v>
      </c>
      <c r="E1" s="72" t="s">
        <v>89</v>
      </c>
      <c r="F1" s="72" t="s">
        <v>10</v>
      </c>
      <c r="G1" s="72" t="s">
        <v>11</v>
      </c>
      <c r="H1" s="72" t="s">
        <v>5</v>
      </c>
      <c r="I1" s="72" t="s">
        <v>6</v>
      </c>
    </row>
    <row r="2" spans="2:9" x14ac:dyDescent="0.25">
      <c r="B2" s="1" t="s">
        <v>12</v>
      </c>
      <c r="C2" s="71">
        <v>0.14285700000000001</v>
      </c>
      <c r="D2" s="71">
        <v>0.14285700000000001</v>
      </c>
      <c r="E2" s="71">
        <v>0.14285700000000001</v>
      </c>
      <c r="F2" s="71">
        <v>0.14285700000000001</v>
      </c>
      <c r="G2" s="71">
        <v>0.14285700000000001</v>
      </c>
      <c r="H2" s="71">
        <v>0.14285700000000001</v>
      </c>
      <c r="I2" s="71">
        <v>0.14285700000000001</v>
      </c>
    </row>
    <row r="3" spans="2:9" x14ac:dyDescent="0.25">
      <c r="B3" s="1" t="s">
        <v>13</v>
      </c>
      <c r="C3" s="71">
        <v>0.13911299999999999</v>
      </c>
      <c r="D3" s="71">
        <v>0.28931499999999999</v>
      </c>
      <c r="E3" s="71">
        <v>4.6371000000000002E-2</v>
      </c>
      <c r="F3" s="71">
        <v>0.23991899999999999</v>
      </c>
      <c r="G3" s="71">
        <v>2.6210000000000001E-2</v>
      </c>
      <c r="H3" s="71">
        <v>0.212702</v>
      </c>
      <c r="I3" s="71">
        <v>4.6371000000000002E-2</v>
      </c>
    </row>
    <row r="4" spans="2:9" x14ac:dyDescent="0.25">
      <c r="B4" s="1" t="s">
        <v>14</v>
      </c>
      <c r="C4" s="71">
        <v>0.20680799999999999</v>
      </c>
      <c r="D4" s="71">
        <v>0.105522</v>
      </c>
      <c r="E4" s="71">
        <v>0.403146</v>
      </c>
      <c r="F4" s="71">
        <v>8.5036E-2</v>
      </c>
      <c r="G4" s="71">
        <v>6.7863000000000007E-2</v>
      </c>
      <c r="H4" s="71">
        <v>7.4384000000000006E-2</v>
      </c>
      <c r="I4" s="71">
        <v>5.7241E-2</v>
      </c>
    </row>
    <row r="5" spans="2:9" x14ac:dyDescent="0.25">
      <c r="B5" s="1"/>
      <c r="C5" s="5"/>
      <c r="D5" s="5"/>
      <c r="E5" s="5"/>
      <c r="F5" s="5"/>
      <c r="G5" s="5"/>
      <c r="H5" s="5"/>
      <c r="I5" s="5"/>
    </row>
    <row r="6" spans="2:9" x14ac:dyDescent="0.25">
      <c r="B6" s="1"/>
      <c r="C6" s="5"/>
      <c r="D6" s="5"/>
      <c r="E6" s="5"/>
      <c r="F6" s="5"/>
      <c r="G6" s="5"/>
      <c r="H6" s="5"/>
      <c r="I6" s="5"/>
    </row>
    <row r="7" spans="2:9" x14ac:dyDescent="0.25">
      <c r="B7" s="1"/>
      <c r="C7" s="5"/>
      <c r="D7" s="5"/>
      <c r="E7" s="5"/>
      <c r="F7" s="5"/>
      <c r="G7" s="5"/>
      <c r="H7" s="5"/>
      <c r="I7" s="5"/>
    </row>
    <row r="8" spans="2:9" x14ac:dyDescent="0.25">
      <c r="B8" s="1"/>
      <c r="C8" s="5"/>
      <c r="D8" s="5"/>
      <c r="E8" s="5"/>
      <c r="F8" s="5"/>
      <c r="G8" s="5"/>
      <c r="H8" s="5"/>
      <c r="I8" s="5"/>
    </row>
    <row r="9" spans="2:9" x14ac:dyDescent="0.25">
      <c r="B9" s="1"/>
      <c r="C9" s="5"/>
      <c r="D9" s="5"/>
      <c r="E9" s="5"/>
      <c r="F9" s="5"/>
      <c r="G9" s="5"/>
      <c r="H9" s="5"/>
      <c r="I9" s="5"/>
    </row>
    <row r="10" spans="2:9" x14ac:dyDescent="0.25">
      <c r="B10" s="1"/>
      <c r="C10" s="5"/>
      <c r="D10" s="5"/>
      <c r="E10" s="5"/>
      <c r="F10" s="5"/>
      <c r="G10" s="5"/>
      <c r="H10" s="5"/>
      <c r="I10" s="5"/>
    </row>
    <row r="11" spans="2:9" x14ac:dyDescent="0.25">
      <c r="B11" s="1"/>
      <c r="C11" s="5"/>
      <c r="D11" s="5"/>
      <c r="E11" s="5"/>
      <c r="F11" s="5"/>
      <c r="G11" s="5"/>
      <c r="H11" s="5"/>
      <c r="I11" s="5"/>
    </row>
    <row r="12" spans="2:9" x14ac:dyDescent="0.25">
      <c r="B12" s="1"/>
      <c r="C12" s="5"/>
      <c r="D12" s="5"/>
      <c r="E12" s="5"/>
      <c r="F12" s="5"/>
      <c r="G12" s="5"/>
      <c r="H12" s="5"/>
      <c r="I12" s="5"/>
    </row>
    <row r="13" spans="2:9" x14ac:dyDescent="0.25">
      <c r="B13" s="1"/>
      <c r="C13" s="5"/>
      <c r="D13" s="5"/>
      <c r="E13" s="5"/>
      <c r="F13" s="5"/>
      <c r="G13" s="5"/>
      <c r="H13" s="5"/>
      <c r="I13" s="5"/>
    </row>
    <row r="14" spans="2:9" x14ac:dyDescent="0.25">
      <c r="B14" s="1"/>
      <c r="C14" s="5"/>
      <c r="D14" s="5"/>
      <c r="E14" s="5"/>
      <c r="F14" s="5"/>
      <c r="G14" s="5"/>
      <c r="H14" s="5"/>
      <c r="I14" s="5"/>
    </row>
    <row r="15" spans="2:9" x14ac:dyDescent="0.25">
      <c r="B15" s="1"/>
      <c r="C15" s="5"/>
      <c r="D15" s="5"/>
      <c r="E15" s="5"/>
      <c r="F15" s="5"/>
      <c r="G15" s="5"/>
      <c r="H15" s="5"/>
      <c r="I15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F2:M37"/>
  <sheetViews>
    <sheetView topLeftCell="A10" workbookViewId="0">
      <selection activeCell="H39" sqref="H39"/>
    </sheetView>
  </sheetViews>
  <sheetFormatPr defaultRowHeight="15" x14ac:dyDescent="0.25"/>
  <cols>
    <col min="6" max="6" width="25.5703125" customWidth="1"/>
    <col min="7" max="13" width="13.85546875" bestFit="1" customWidth="1"/>
  </cols>
  <sheetData>
    <row r="2" spans="6:13" ht="15.75" thickBot="1" x14ac:dyDescent="0.3"/>
    <row r="3" spans="6:13" ht="26.25" thickBot="1" x14ac:dyDescent="0.3">
      <c r="F3" s="57"/>
      <c r="G3" s="58" t="s">
        <v>7</v>
      </c>
      <c r="H3" s="58" t="s">
        <v>8</v>
      </c>
      <c r="I3" s="58" t="s">
        <v>9</v>
      </c>
      <c r="J3" s="58" t="s">
        <v>10</v>
      </c>
      <c r="K3" s="58" t="s">
        <v>11</v>
      </c>
      <c r="L3" s="58" t="s">
        <v>5</v>
      </c>
      <c r="M3" s="58" t="s">
        <v>6</v>
      </c>
    </row>
    <row r="4" spans="6:13" ht="15.75" thickBot="1" x14ac:dyDescent="0.3">
      <c r="F4" s="58" t="s">
        <v>7</v>
      </c>
      <c r="G4" s="59">
        <v>2.624E-3</v>
      </c>
      <c r="H4" s="59">
        <v>1.072E-3</v>
      </c>
      <c r="I4" s="59">
        <v>8.3299999999999997E-4</v>
      </c>
      <c r="J4" s="59">
        <v>1.201E-3</v>
      </c>
      <c r="K4" s="59">
        <v>1.578E-3</v>
      </c>
      <c r="L4" s="59">
        <v>1.214E-3</v>
      </c>
      <c r="M4" s="59">
        <v>1.5100000000000001E-3</v>
      </c>
    </row>
    <row r="5" spans="6:13" ht="15.75" thickBot="1" x14ac:dyDescent="0.3">
      <c r="F5" s="58" t="s">
        <v>8</v>
      </c>
      <c r="G5" s="59">
        <v>1.072E-3</v>
      </c>
      <c r="H5" s="59">
        <v>5.1970000000000002E-3</v>
      </c>
      <c r="I5" s="59">
        <v>1.817E-3</v>
      </c>
      <c r="J5" s="59">
        <v>3.8289999999999999E-3</v>
      </c>
      <c r="K5" s="59">
        <v>4.8479999999999999E-3</v>
      </c>
      <c r="L5" s="59">
        <v>4.0369999999999998E-3</v>
      </c>
      <c r="M5" s="59">
        <v>5.2919999999999998E-3</v>
      </c>
    </row>
    <row r="6" spans="6:13" ht="15.75" thickBot="1" x14ac:dyDescent="0.3">
      <c r="F6" s="58" t="s">
        <v>9</v>
      </c>
      <c r="G6" s="59">
        <v>8.3299999999999997E-4</v>
      </c>
      <c r="H6" s="59">
        <v>1.817E-3</v>
      </c>
      <c r="I6" s="59">
        <v>4.6880000000000003E-3</v>
      </c>
      <c r="J6" s="59">
        <v>2.5829999999999998E-3</v>
      </c>
      <c r="K6" s="59">
        <v>3.271E-3</v>
      </c>
      <c r="L6" s="59">
        <v>2.8170000000000001E-3</v>
      </c>
      <c r="M6" s="59">
        <v>3.9319999999999997E-3</v>
      </c>
    </row>
    <row r="7" spans="6:13" ht="15.75" thickBot="1" x14ac:dyDescent="0.3">
      <c r="F7" s="58" t="s">
        <v>10</v>
      </c>
      <c r="G7" s="59">
        <v>1.201E-3</v>
      </c>
      <c r="H7" s="59">
        <v>3.8289999999999999E-3</v>
      </c>
      <c r="I7" s="59">
        <v>2.5829999999999998E-3</v>
      </c>
      <c r="J7" s="59">
        <v>6.2740000000000001E-3</v>
      </c>
      <c r="K7" s="59">
        <v>6.4850000000000003E-3</v>
      </c>
      <c r="L7" s="59">
        <v>5.4990000000000004E-3</v>
      </c>
      <c r="M7" s="59">
        <v>6.4279999999999997E-3</v>
      </c>
    </row>
    <row r="8" spans="6:13" ht="15.75" thickBot="1" x14ac:dyDescent="0.3">
      <c r="F8" s="58" t="s">
        <v>11</v>
      </c>
      <c r="G8" s="59">
        <v>1.578E-3</v>
      </c>
      <c r="H8" s="59">
        <v>4.8479999999999999E-3</v>
      </c>
      <c r="I8" s="59">
        <v>3.271E-3</v>
      </c>
      <c r="J8" s="59">
        <v>6.4850000000000003E-3</v>
      </c>
      <c r="K8" s="59">
        <v>1.0262E-2</v>
      </c>
      <c r="L8" s="59">
        <v>6.4790000000000004E-3</v>
      </c>
      <c r="M8" s="59">
        <v>8.8800000000000007E-3</v>
      </c>
    </row>
    <row r="9" spans="6:13" ht="15.75" thickBot="1" x14ac:dyDescent="0.3">
      <c r="F9" s="58" t="s">
        <v>5</v>
      </c>
      <c r="G9" s="59">
        <v>1.214E-3</v>
      </c>
      <c r="H9" s="59">
        <v>4.0369999999999998E-3</v>
      </c>
      <c r="I9" s="59">
        <v>2.8170000000000001E-3</v>
      </c>
      <c r="J9" s="59">
        <v>5.4990000000000004E-3</v>
      </c>
      <c r="K9" s="59">
        <v>6.4790000000000004E-3</v>
      </c>
      <c r="L9" s="59">
        <v>8.8030000000000001E-3</v>
      </c>
      <c r="M9" s="59">
        <v>7.9539999999999993E-3</v>
      </c>
    </row>
    <row r="10" spans="6:13" ht="15.75" thickBot="1" x14ac:dyDescent="0.3">
      <c r="F10" s="58" t="s">
        <v>6</v>
      </c>
      <c r="G10" s="59">
        <v>1.5100000000000001E-3</v>
      </c>
      <c r="H10" s="59">
        <v>5.2919999999999998E-3</v>
      </c>
      <c r="I10" s="59">
        <v>3.9319999999999997E-3</v>
      </c>
      <c r="J10" s="59">
        <v>6.4279999999999997E-3</v>
      </c>
      <c r="K10" s="59">
        <v>8.8800000000000007E-3</v>
      </c>
      <c r="L10" s="59">
        <v>7.9539999999999993E-3</v>
      </c>
      <c r="M10" s="59">
        <v>1.6681000000000001E-2</v>
      </c>
    </row>
    <row r="11" spans="6:13" ht="15.75" thickBot="1" x14ac:dyDescent="0.3"/>
    <row r="12" spans="6:13" ht="15.75" thickBot="1" x14ac:dyDescent="0.3">
      <c r="F12" s="60"/>
      <c r="G12" s="61" t="s">
        <v>7</v>
      </c>
      <c r="H12" s="61" t="s">
        <v>8</v>
      </c>
      <c r="I12" s="61" t="s">
        <v>9</v>
      </c>
      <c r="J12" s="61" t="s">
        <v>10</v>
      </c>
      <c r="K12" s="61" t="s">
        <v>11</v>
      </c>
      <c r="L12" s="61" t="s">
        <v>5</v>
      </c>
      <c r="M12" s="61" t="s">
        <v>6</v>
      </c>
    </row>
    <row r="13" spans="6:13" ht="15.75" thickBot="1" x14ac:dyDescent="0.3">
      <c r="F13" s="61" t="s">
        <v>7</v>
      </c>
      <c r="G13" s="59">
        <v>2.5400000000000002E-3</v>
      </c>
      <c r="H13" s="59">
        <v>1.0380000000000001E-3</v>
      </c>
      <c r="I13" s="59">
        <v>8.0599999999999997E-4</v>
      </c>
      <c r="J13" s="59">
        <v>1.1620000000000001E-3</v>
      </c>
      <c r="K13" s="59">
        <v>1.5269999999999999E-3</v>
      </c>
      <c r="L13" s="59">
        <v>1.175E-3</v>
      </c>
      <c r="M13" s="59">
        <v>1.462E-3</v>
      </c>
    </row>
    <row r="14" spans="6:13" ht="15.75" thickBot="1" x14ac:dyDescent="0.3">
      <c r="F14" s="61" t="s">
        <v>8</v>
      </c>
      <c r="G14" s="59">
        <v>1.0380000000000001E-3</v>
      </c>
      <c r="H14" s="59">
        <v>5.0289999999999996E-3</v>
      </c>
      <c r="I14" s="59">
        <v>1.758E-3</v>
      </c>
      <c r="J14" s="59">
        <v>3.705E-3</v>
      </c>
      <c r="K14" s="59">
        <v>4.692E-3</v>
      </c>
      <c r="L14" s="59">
        <v>3.9060000000000002E-3</v>
      </c>
      <c r="M14" s="59">
        <v>5.1209999999999997E-3</v>
      </c>
    </row>
    <row r="15" spans="6:13" ht="15.75" thickBot="1" x14ac:dyDescent="0.3">
      <c r="F15" s="61" t="s">
        <v>9</v>
      </c>
      <c r="G15" s="59">
        <v>8.0599999999999997E-4</v>
      </c>
      <c r="H15" s="59">
        <v>1.758E-3</v>
      </c>
      <c r="I15" s="59">
        <v>4.5409999999999999E-3</v>
      </c>
      <c r="J15" s="59">
        <v>2.5000000000000001E-3</v>
      </c>
      <c r="K15" s="59">
        <v>3.166E-3</v>
      </c>
      <c r="L15" s="59">
        <v>2.7260000000000001E-3</v>
      </c>
      <c r="M15" s="59">
        <v>3.8049999999999998E-3</v>
      </c>
    </row>
    <row r="16" spans="6:13" ht="15.75" thickBot="1" x14ac:dyDescent="0.3">
      <c r="F16" s="61" t="s">
        <v>10</v>
      </c>
      <c r="G16" s="59">
        <v>1.1620000000000001E-3</v>
      </c>
      <c r="H16" s="59">
        <v>3.705E-3</v>
      </c>
      <c r="I16" s="59">
        <v>2.5000000000000001E-3</v>
      </c>
      <c r="J16" s="59">
        <v>6.0769999999999999E-3</v>
      </c>
      <c r="K16" s="59">
        <v>6.2760000000000003E-3</v>
      </c>
      <c r="L16" s="59">
        <v>5.3220000000000003E-3</v>
      </c>
      <c r="M16" s="59">
        <v>6.2199999999999998E-3</v>
      </c>
    </row>
    <row r="17" spans="6:13" ht="15.75" thickBot="1" x14ac:dyDescent="0.3">
      <c r="F17" s="61" t="s">
        <v>11</v>
      </c>
      <c r="G17" s="59">
        <v>1.5269999999999999E-3</v>
      </c>
      <c r="H17" s="59">
        <v>4.692E-3</v>
      </c>
      <c r="I17" s="59">
        <v>3.166E-3</v>
      </c>
      <c r="J17" s="59">
        <v>6.2760000000000003E-3</v>
      </c>
      <c r="K17" s="59">
        <v>9.9360000000000004E-3</v>
      </c>
      <c r="L17" s="59">
        <v>6.2700000000000004E-3</v>
      </c>
      <c r="M17" s="59">
        <v>8.5939999999999992E-3</v>
      </c>
    </row>
    <row r="18" spans="6:13" ht="15.75" thickBot="1" x14ac:dyDescent="0.3">
      <c r="F18" s="61" t="s">
        <v>5</v>
      </c>
      <c r="G18" s="59">
        <v>1.175E-3</v>
      </c>
      <c r="H18" s="59">
        <v>3.9060000000000002E-3</v>
      </c>
      <c r="I18" s="59">
        <v>2.7260000000000001E-3</v>
      </c>
      <c r="J18" s="59">
        <v>5.3220000000000003E-3</v>
      </c>
      <c r="K18" s="59">
        <v>6.2700000000000004E-3</v>
      </c>
      <c r="L18" s="59">
        <v>8.5240000000000003E-3</v>
      </c>
      <c r="M18" s="59">
        <v>7.698E-3</v>
      </c>
    </row>
    <row r="19" spans="6:13" ht="15.75" thickBot="1" x14ac:dyDescent="0.3">
      <c r="F19" s="61" t="s">
        <v>6</v>
      </c>
      <c r="G19" s="59">
        <v>1.462E-3</v>
      </c>
      <c r="H19" s="59">
        <v>5.1209999999999997E-3</v>
      </c>
      <c r="I19" s="59">
        <v>3.8049999999999998E-3</v>
      </c>
      <c r="J19" s="59">
        <v>6.2199999999999998E-3</v>
      </c>
      <c r="K19" s="59">
        <v>8.5939999999999992E-3</v>
      </c>
      <c r="L19" s="59">
        <v>7.698E-3</v>
      </c>
      <c r="M19" s="59">
        <v>1.6147999999999999E-2</v>
      </c>
    </row>
    <row r="22" spans="6:13" x14ac:dyDescent="0.25">
      <c r="G22">
        <f>SQRT(G4)*2</f>
        <v>0.10244998779892558</v>
      </c>
    </row>
    <row r="23" spans="6:13" x14ac:dyDescent="0.25">
      <c r="H23" s="53">
        <f>SQRT(H5)*2</f>
        <v>0.1441804425017485</v>
      </c>
    </row>
    <row r="24" spans="6:13" ht="15.75" thickBot="1" x14ac:dyDescent="0.3">
      <c r="I24" s="53">
        <f>SQRT(I6)*2</f>
        <v>0.13693794214898952</v>
      </c>
    </row>
    <row r="25" spans="6:13" ht="15.75" thickBot="1" x14ac:dyDescent="0.3">
      <c r="G25" s="41"/>
      <c r="H25" s="41"/>
      <c r="I25" s="41"/>
      <c r="J25" s="53">
        <f>SQRT(J7)*2</f>
        <v>0.1584171707865028</v>
      </c>
      <c r="K25" s="41"/>
      <c r="L25" s="41"/>
      <c r="M25" s="41"/>
    </row>
    <row r="26" spans="6:13" ht="15.75" thickBot="1" x14ac:dyDescent="0.3">
      <c r="F26" s="41"/>
      <c r="G26" s="55"/>
      <c r="H26" s="55"/>
      <c r="I26" s="55"/>
      <c r="J26" s="55"/>
      <c r="K26" s="53">
        <f>SQRT(K8)*2</f>
        <v>0.20260306019406518</v>
      </c>
      <c r="L26" s="55"/>
      <c r="M26" s="55"/>
    </row>
    <row r="27" spans="6:13" ht="15.75" thickBot="1" x14ac:dyDescent="0.3">
      <c r="F27" s="41"/>
      <c r="G27" s="55"/>
      <c r="H27" s="55"/>
      <c r="I27" s="55"/>
      <c r="J27" s="55"/>
      <c r="K27" s="55"/>
      <c r="L27" s="53">
        <f>SQRT(L9)*2</f>
        <v>0.18764860777527767</v>
      </c>
      <c r="M27" s="55"/>
    </row>
    <row r="28" spans="6:13" ht="15.75" thickBot="1" x14ac:dyDescent="0.3">
      <c r="F28" s="41"/>
      <c r="G28" s="55"/>
      <c r="H28" s="55"/>
      <c r="I28" s="55"/>
      <c r="J28" s="55"/>
      <c r="K28" s="55"/>
      <c r="L28" s="55"/>
      <c r="M28" s="53">
        <f>SQRT(M10)*2</f>
        <v>0.25830989140952387</v>
      </c>
    </row>
    <row r="29" spans="6:13" ht="15.75" thickBot="1" x14ac:dyDescent="0.3">
      <c r="F29" s="41"/>
      <c r="G29" s="55"/>
      <c r="H29" s="55"/>
      <c r="I29" s="55"/>
      <c r="J29" s="55"/>
      <c r="K29" s="55"/>
      <c r="L29" s="55"/>
      <c r="M29" s="55"/>
    </row>
    <row r="30" spans="6:13" ht="15.75" thickBot="1" x14ac:dyDescent="0.3">
      <c r="F30" s="41"/>
      <c r="G30" s="55"/>
      <c r="H30" s="55"/>
      <c r="I30" s="55"/>
      <c r="J30" s="55"/>
      <c r="K30" s="55"/>
      <c r="L30" s="55"/>
      <c r="M30" s="55"/>
    </row>
    <row r="31" spans="6:13" ht="15.75" thickBot="1" x14ac:dyDescent="0.3">
      <c r="F31" s="41"/>
      <c r="G31" s="53">
        <f>SQRT(G13)*2</f>
        <v>0.10079682534683322</v>
      </c>
      <c r="H31" s="53"/>
      <c r="I31" s="53"/>
      <c r="J31" s="53"/>
      <c r="K31" s="53"/>
      <c r="L31" s="53"/>
      <c r="M31" s="53"/>
    </row>
    <row r="32" spans="6:13" ht="15.75" thickBot="1" x14ac:dyDescent="0.3">
      <c r="F32" s="41"/>
      <c r="G32" s="53"/>
      <c r="H32" s="53">
        <f>SQRT(H14)*2</f>
        <v>0.14183088521193118</v>
      </c>
      <c r="I32" s="53"/>
      <c r="J32" s="53"/>
      <c r="K32" s="53"/>
      <c r="L32" s="53"/>
      <c r="M32" s="53"/>
    </row>
    <row r="33" spans="7:13" ht="15.75" thickBot="1" x14ac:dyDescent="0.3">
      <c r="G33" s="53"/>
      <c r="H33" s="53"/>
      <c r="I33" s="53">
        <f>SQRT(I15)*2</f>
        <v>0.13477388471065158</v>
      </c>
      <c r="J33" s="53"/>
      <c r="K33" s="53"/>
      <c r="L33" s="53"/>
      <c r="M33" s="53"/>
    </row>
    <row r="34" spans="7:13" ht="15.75" thickBot="1" x14ac:dyDescent="0.3">
      <c r="G34" s="41"/>
      <c r="H34" s="41"/>
      <c r="I34" s="41"/>
      <c r="J34" s="53">
        <f>SQRT(J16)*2</f>
        <v>0.15591023058157538</v>
      </c>
      <c r="K34" s="41"/>
      <c r="L34" s="41"/>
      <c r="M34" s="41"/>
    </row>
    <row r="35" spans="7:13" ht="15.75" thickBot="1" x14ac:dyDescent="0.3">
      <c r="G35" s="55"/>
      <c r="H35" s="55"/>
      <c r="I35" s="55"/>
      <c r="J35" s="55"/>
      <c r="K35" s="53">
        <f>SQRT(K17)*2</f>
        <v>0.1993589727100338</v>
      </c>
      <c r="L35" s="55"/>
      <c r="M35" s="55"/>
    </row>
    <row r="36" spans="7:13" ht="15.75" thickBot="1" x14ac:dyDescent="0.3">
      <c r="G36" s="55"/>
      <c r="H36" s="55"/>
      <c r="I36" s="55"/>
      <c r="J36" s="55"/>
      <c r="K36" s="55"/>
      <c r="L36" s="53">
        <f>SQRT(L18)*2</f>
        <v>0.18465102220134066</v>
      </c>
      <c r="M36" s="55"/>
    </row>
    <row r="37" spans="7:13" ht="15.75" thickBot="1" x14ac:dyDescent="0.3">
      <c r="G37" s="55"/>
      <c r="H37" s="55"/>
      <c r="I37" s="55"/>
      <c r="J37" s="55"/>
      <c r="K37" s="55"/>
      <c r="L37" s="55"/>
      <c r="M37" s="53">
        <f>SQRT(M19)*2</f>
        <v>0.25414956226600116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D1:V25"/>
  <sheetViews>
    <sheetView workbookViewId="0">
      <selection activeCell="M22" sqref="M22"/>
    </sheetView>
  </sheetViews>
  <sheetFormatPr defaultRowHeight="15" x14ac:dyDescent="0.25"/>
  <cols>
    <col min="5" max="5" width="13.85546875" bestFit="1" customWidth="1"/>
    <col min="6" max="6" width="16.42578125" bestFit="1" customWidth="1"/>
    <col min="7" max="7" width="13.140625" bestFit="1" customWidth="1"/>
    <col min="8" max="8" width="12.42578125" bestFit="1" customWidth="1"/>
    <col min="9" max="9" width="12.5703125" bestFit="1" customWidth="1"/>
    <col min="11" max="11" width="11.5703125" bestFit="1" customWidth="1"/>
    <col min="12" max="12" width="24.42578125" bestFit="1" customWidth="1"/>
    <col min="15" max="15" width="13.42578125" bestFit="1" customWidth="1"/>
    <col min="16" max="16" width="13.85546875" bestFit="1" customWidth="1"/>
    <col min="17" max="17" width="16.42578125" bestFit="1" customWidth="1"/>
    <col min="18" max="18" width="13.140625" bestFit="1" customWidth="1"/>
    <col min="19" max="19" width="12.42578125" bestFit="1" customWidth="1"/>
    <col min="20" max="20" width="12.5703125" bestFit="1" customWidth="1"/>
  </cols>
  <sheetData>
    <row r="1" spans="4:22" x14ac:dyDescent="0.25">
      <c r="O1" s="11"/>
      <c r="P1" s="11" t="s">
        <v>0</v>
      </c>
      <c r="Q1" s="11" t="s">
        <v>1</v>
      </c>
      <c r="R1" s="11" t="s">
        <v>2</v>
      </c>
      <c r="S1" s="11" t="s">
        <v>3</v>
      </c>
      <c r="T1" s="11" t="s">
        <v>4</v>
      </c>
      <c r="U1" s="11" t="s">
        <v>5</v>
      </c>
      <c r="V1" s="11" t="s">
        <v>6</v>
      </c>
    </row>
    <row r="2" spans="4:22" x14ac:dyDescent="0.25">
      <c r="O2" s="11" t="s">
        <v>39</v>
      </c>
      <c r="P2" s="8">
        <v>5.2035430000000001E-2</v>
      </c>
      <c r="Q2" s="8">
        <v>7.8003970000000006E-2</v>
      </c>
      <c r="R2" s="8">
        <v>4.1672909999999994E-2</v>
      </c>
      <c r="S2" s="8">
        <v>7.8645919999999994E-2</v>
      </c>
      <c r="T2" s="8">
        <v>8.6174829999999994E-2</v>
      </c>
      <c r="U2" s="8">
        <v>8.0730440000000001E-2</v>
      </c>
      <c r="V2" s="8">
        <v>8.5791129999999993E-2</v>
      </c>
    </row>
    <row r="3" spans="4:22" x14ac:dyDescent="0.25">
      <c r="D3" s="9" t="s">
        <v>51</v>
      </c>
      <c r="E3" s="12" t="s">
        <v>0</v>
      </c>
      <c r="F3" s="12" t="s">
        <v>1</v>
      </c>
      <c r="G3" s="12" t="s">
        <v>2</v>
      </c>
      <c r="H3" s="12" t="s">
        <v>3</v>
      </c>
      <c r="I3" s="12" t="s">
        <v>4</v>
      </c>
      <c r="J3" s="12" t="s">
        <v>5</v>
      </c>
      <c r="K3" s="12" t="s">
        <v>6</v>
      </c>
      <c r="L3" s="12" t="s">
        <v>52</v>
      </c>
    </row>
    <row r="4" spans="4:22" x14ac:dyDescent="0.25">
      <c r="D4" s="9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7">
        <v>7.0000000000000007E-2</v>
      </c>
    </row>
    <row r="5" spans="4:22" x14ac:dyDescent="0.25">
      <c r="D5" s="9">
        <v>1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7">
        <v>8.8000000000000009E-2</v>
      </c>
    </row>
    <row r="6" spans="4:22" x14ac:dyDescent="0.25">
      <c r="D6" s="9">
        <v>2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7">
        <v>3.7699999999999997E-2</v>
      </c>
    </row>
    <row r="7" spans="4:22" x14ac:dyDescent="0.25">
      <c r="D7" s="9">
        <v>3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7">
        <v>8.2100000000000006E-2</v>
      </c>
    </row>
    <row r="8" spans="4:22" x14ac:dyDescent="0.25">
      <c r="D8" s="9">
        <v>4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7">
        <v>9.06E-2</v>
      </c>
    </row>
    <row r="9" spans="4:22" x14ac:dyDescent="0.25">
      <c r="D9" s="9">
        <v>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7">
        <v>8.0700000000000008E-2</v>
      </c>
    </row>
    <row r="10" spans="4:22" x14ac:dyDescent="0.25">
      <c r="D10" s="9">
        <v>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7">
        <v>9.0299999999999991E-2</v>
      </c>
    </row>
    <row r="18" spans="11:13" x14ac:dyDescent="0.25">
      <c r="K18" s="1" t="s">
        <v>38</v>
      </c>
      <c r="L18" s="10"/>
    </row>
    <row r="19" spans="11:13" x14ac:dyDescent="0.25">
      <c r="K19" s="1" t="s">
        <v>7</v>
      </c>
      <c r="L19" s="2">
        <v>7</v>
      </c>
      <c r="M19">
        <v>7.0000000000000007E-2</v>
      </c>
    </row>
    <row r="20" spans="11:13" x14ac:dyDescent="0.25">
      <c r="K20" s="1" t="s">
        <v>8</v>
      </c>
      <c r="L20" s="2">
        <v>8.8000000000000007</v>
      </c>
      <c r="M20">
        <v>8.8000000000000009E-2</v>
      </c>
    </row>
    <row r="21" spans="11:13" x14ac:dyDescent="0.25">
      <c r="K21" s="1" t="s">
        <v>9</v>
      </c>
      <c r="L21" s="2">
        <v>3.77</v>
      </c>
      <c r="M21">
        <v>3.7699999999999997E-2</v>
      </c>
    </row>
    <row r="22" spans="11:13" x14ac:dyDescent="0.25">
      <c r="K22" s="1" t="s">
        <v>10</v>
      </c>
      <c r="L22" s="2">
        <v>8.2100000000000009</v>
      </c>
      <c r="M22">
        <v>8.2100000000000006E-2</v>
      </c>
    </row>
    <row r="23" spans="11:13" x14ac:dyDescent="0.25">
      <c r="K23" s="1" t="s">
        <v>11</v>
      </c>
      <c r="L23" s="2">
        <v>9.06</v>
      </c>
      <c r="M23">
        <v>9.06E-2</v>
      </c>
    </row>
    <row r="24" spans="11:13" x14ac:dyDescent="0.25">
      <c r="K24" s="1" t="s">
        <v>5</v>
      </c>
      <c r="L24" s="2">
        <v>8.07</v>
      </c>
      <c r="M24">
        <v>8.0700000000000008E-2</v>
      </c>
    </row>
    <row r="25" spans="11:13" x14ac:dyDescent="0.25">
      <c r="K25" s="1" t="s">
        <v>6</v>
      </c>
      <c r="L25" s="2">
        <v>9.0299999999999994</v>
      </c>
      <c r="M25">
        <v>9.0299999999999991E-2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R42"/>
  <sheetViews>
    <sheetView workbookViewId="0">
      <selection activeCell="J27" sqref="J27"/>
    </sheetView>
  </sheetViews>
  <sheetFormatPr defaultRowHeight="15" x14ac:dyDescent="0.25"/>
  <cols>
    <col min="2" max="2" width="26.85546875" customWidth="1"/>
    <col min="3" max="3" width="13.85546875" bestFit="1" customWidth="1"/>
    <col min="4" max="4" width="16.42578125" bestFit="1" customWidth="1"/>
    <col min="5" max="5" width="13.140625" bestFit="1" customWidth="1"/>
    <col min="6" max="6" width="18.5703125" customWidth="1"/>
    <col min="7" max="7" width="18.42578125" customWidth="1"/>
    <col min="8" max="9" width="14.7109375" customWidth="1"/>
    <col min="11" max="11" width="15.42578125" bestFit="1" customWidth="1"/>
    <col min="12" max="12" width="9.28515625" customWidth="1"/>
    <col min="13" max="15" width="9.28515625" bestFit="1" customWidth="1"/>
    <col min="16" max="16" width="10.42578125" bestFit="1" customWidth="1"/>
    <col min="17" max="18" width="9.28515625" bestFit="1" customWidth="1"/>
  </cols>
  <sheetData>
    <row r="1" spans="2:18" ht="15.75" thickBot="1" x14ac:dyDescent="0.3">
      <c r="B1" s="41"/>
      <c r="C1" s="41" t="s">
        <v>7</v>
      </c>
      <c r="D1" s="41" t="s">
        <v>8</v>
      </c>
      <c r="E1" s="41" t="s">
        <v>9</v>
      </c>
      <c r="F1" s="41" t="s">
        <v>10</v>
      </c>
      <c r="G1" s="41" t="s">
        <v>11</v>
      </c>
      <c r="H1" s="41" t="s">
        <v>5</v>
      </c>
      <c r="I1" s="41" t="s">
        <v>6</v>
      </c>
      <c r="K1" s="17"/>
      <c r="L1" s="17" t="s">
        <v>7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5</v>
      </c>
      <c r="R1" s="17" t="s">
        <v>6</v>
      </c>
    </row>
    <row r="2" spans="2:18" ht="15.75" thickBot="1" x14ac:dyDescent="0.3">
      <c r="B2" s="41" t="s">
        <v>12</v>
      </c>
      <c r="C2" s="42">
        <v>0.14285700000000001</v>
      </c>
      <c r="D2" s="42">
        <v>0.14285700000000001</v>
      </c>
      <c r="E2" s="42">
        <v>0.14285709999999999</v>
      </c>
      <c r="F2" s="42">
        <v>0.14285709999999999</v>
      </c>
      <c r="G2" s="42">
        <v>0.14285709999999999</v>
      </c>
      <c r="H2" s="42">
        <v>0.14285709999999999</v>
      </c>
      <c r="I2" s="42">
        <v>0.14285700000000001</v>
      </c>
      <c r="J2" s="54">
        <f>SUMPRODUCT(C2:I2,$C$26:$I$26)</f>
        <v>7.9557094159999994E-2</v>
      </c>
      <c r="K2" s="17" t="s">
        <v>24</v>
      </c>
      <c r="L2" s="2">
        <v>0.25</v>
      </c>
      <c r="M2" s="2">
        <v>0.4</v>
      </c>
      <c r="N2" s="16">
        <v>0</v>
      </c>
      <c r="O2" s="16">
        <v>0.1550598</v>
      </c>
      <c r="P2" s="16">
        <v>6.9933090000000003E-2</v>
      </c>
      <c r="Q2" s="16">
        <v>3.9111550000000002E-2</v>
      </c>
      <c r="R2" s="2">
        <v>8.5896E-2</v>
      </c>
    </row>
    <row r="3" spans="2:18" ht="15.75" thickBot="1" x14ac:dyDescent="0.3">
      <c r="B3" s="41" t="s">
        <v>13</v>
      </c>
      <c r="C3" s="42">
        <v>0.13861399999999999</v>
      </c>
      <c r="D3" s="42">
        <v>0.28712900000000002</v>
      </c>
      <c r="E3" s="42">
        <v>4.9504949999999999E-2</v>
      </c>
      <c r="F3" s="42">
        <v>0.2376238</v>
      </c>
      <c r="G3" s="42">
        <v>2.9702969999999999E-2</v>
      </c>
      <c r="H3" s="42">
        <v>0.20792079999999999</v>
      </c>
      <c r="I3" s="42">
        <v>4.9505E-2</v>
      </c>
      <c r="J3" s="54">
        <f>SUMPRODUCT(C3:I3,$C$26:$I$26)</f>
        <v>8.1152518361999992E-2</v>
      </c>
      <c r="K3" s="17" t="s">
        <v>45</v>
      </c>
      <c r="L3" s="2">
        <v>0.44840000000000002</v>
      </c>
      <c r="M3" s="2">
        <v>0.38682</v>
      </c>
      <c r="N3" s="16">
        <v>1.6959290000000001E-17</v>
      </c>
      <c r="O3" s="16">
        <v>3.905688E-3</v>
      </c>
      <c r="P3" s="16">
        <v>6.6797419999999996E-2</v>
      </c>
      <c r="Q3" s="16">
        <v>8.504211E-19</v>
      </c>
      <c r="R3" s="2">
        <v>9.4076999999999994E-2</v>
      </c>
    </row>
    <row r="4" spans="2:18" ht="15.75" thickBot="1" x14ac:dyDescent="0.3">
      <c r="B4" s="41" t="s">
        <v>14</v>
      </c>
      <c r="C4" s="42">
        <v>0.28241500000000003</v>
      </c>
      <c r="D4" s="42">
        <v>0.14297899999999999</v>
      </c>
      <c r="E4" s="42">
        <v>0.17785110000000001</v>
      </c>
      <c r="F4" s="42">
        <v>0.1187341</v>
      </c>
      <c r="G4" s="42">
        <v>9.272408E-2</v>
      </c>
      <c r="H4" s="42">
        <v>0.1058735</v>
      </c>
      <c r="I4" s="42">
        <v>7.9422999999999994E-2</v>
      </c>
      <c r="J4" s="54">
        <f>SUMPRODUCT(C4:I4,$C$26:$I$26)</f>
        <v>7.6033342328000006E-2</v>
      </c>
      <c r="K4" s="17" t="s">
        <v>25</v>
      </c>
      <c r="L4" s="2">
        <v>0.25</v>
      </c>
      <c r="M4" s="2">
        <v>0.38263999999999998</v>
      </c>
      <c r="N4" s="16">
        <v>0</v>
      </c>
      <c r="O4" s="16">
        <v>0.1440978</v>
      </c>
      <c r="P4" s="16">
        <v>4.6277020000000002E-2</v>
      </c>
      <c r="Q4" s="16">
        <v>0.111097</v>
      </c>
      <c r="R4" s="2">
        <v>6.5889000000000003E-2</v>
      </c>
    </row>
    <row r="5" spans="2:18" ht="15.75" thickBot="1" x14ac:dyDescent="0.3">
      <c r="B5" s="41" t="s">
        <v>15</v>
      </c>
      <c r="C5" s="42">
        <v>0.58546699999999996</v>
      </c>
      <c r="D5" s="42">
        <v>0.39723000000000003</v>
      </c>
      <c r="E5" s="42">
        <v>7.0727250000000002E-19</v>
      </c>
      <c r="F5" s="42">
        <v>0</v>
      </c>
      <c r="G5" s="42">
        <v>1.507719E-18</v>
      </c>
      <c r="H5" s="42">
        <v>0</v>
      </c>
      <c r="I5" s="42">
        <v>1.7302999999999999E-2</v>
      </c>
      <c r="K5" s="17" t="s">
        <v>53</v>
      </c>
      <c r="L5" s="2">
        <v>0.31656000000000001</v>
      </c>
      <c r="M5" s="2">
        <v>0.341227</v>
      </c>
      <c r="N5" s="16">
        <v>0</v>
      </c>
      <c r="O5" s="16">
        <v>0.1159631</v>
      </c>
      <c r="P5" s="16">
        <v>5.0955559999999997E-2</v>
      </c>
      <c r="Q5" s="16">
        <v>0.1046309</v>
      </c>
      <c r="R5" s="2">
        <v>7.0663000000000004E-2</v>
      </c>
    </row>
    <row r="6" spans="2:18" ht="15.75" thickBot="1" x14ac:dyDescent="0.3">
      <c r="B6" s="41" t="s">
        <v>16</v>
      </c>
      <c r="C6" s="42">
        <v>0.25</v>
      </c>
      <c r="D6" s="42">
        <v>0.4</v>
      </c>
      <c r="E6" s="42">
        <v>0.15404799999999999</v>
      </c>
      <c r="F6" s="42">
        <v>0.15187429999999999</v>
      </c>
      <c r="G6" s="42">
        <v>0</v>
      </c>
      <c r="H6" s="42">
        <v>2.5081579999999999E-2</v>
      </c>
      <c r="I6" s="42">
        <v>1.8995999999999999E-2</v>
      </c>
    </row>
    <row r="7" spans="2:18" ht="15.75" thickBot="1" x14ac:dyDescent="0.3">
      <c r="B7" s="41" t="s">
        <v>17</v>
      </c>
      <c r="C7" s="42">
        <v>0.25</v>
      </c>
      <c r="D7" s="42">
        <v>0.4</v>
      </c>
      <c r="E7" s="42">
        <v>0</v>
      </c>
      <c r="F7" s="42">
        <v>5.3935629999999998E-2</v>
      </c>
      <c r="G7" s="42">
        <v>0.14733979999999999</v>
      </c>
      <c r="H7" s="42">
        <v>1.145913E-2</v>
      </c>
      <c r="I7" s="42">
        <v>0.137265</v>
      </c>
    </row>
    <row r="8" spans="2:18" ht="15.75" thickBot="1" x14ac:dyDescent="0.3">
      <c r="B8" s="41" t="s">
        <v>18</v>
      </c>
      <c r="C8" s="42">
        <v>0.25</v>
      </c>
      <c r="D8" s="42">
        <v>0.4</v>
      </c>
      <c r="E8" s="42">
        <v>0</v>
      </c>
      <c r="F8" s="42">
        <v>0.11853130000000001</v>
      </c>
      <c r="G8" s="42">
        <v>9.9783159999999996E-2</v>
      </c>
      <c r="H8" s="42">
        <v>2.314834E-2</v>
      </c>
      <c r="I8" s="42">
        <v>0.10853699999999999</v>
      </c>
    </row>
    <row r="9" spans="2:18" ht="15.75" thickBot="1" x14ac:dyDescent="0.3">
      <c r="B9" s="41" t="s">
        <v>19</v>
      </c>
      <c r="C9" s="42">
        <v>0.25</v>
      </c>
      <c r="D9" s="42">
        <v>0.4</v>
      </c>
      <c r="E9" s="42">
        <v>9.356072E-3</v>
      </c>
      <c r="F9" s="42">
        <v>0.1599604</v>
      </c>
      <c r="G9" s="42">
        <v>6.4018190000000003E-2</v>
      </c>
      <c r="H9" s="42">
        <v>3.0231000000000001E-2</v>
      </c>
      <c r="I9" s="42">
        <v>8.6433999999999997E-2</v>
      </c>
    </row>
    <row r="10" spans="2:18" ht="15.75" thickBot="1" x14ac:dyDescent="0.3">
      <c r="B10" s="41" t="s">
        <v>20</v>
      </c>
      <c r="C10" s="42">
        <v>0.53916399999999998</v>
      </c>
      <c r="D10" s="42">
        <v>0.31226999999999999</v>
      </c>
      <c r="E10" s="42">
        <v>5.5479359999999998E-2</v>
      </c>
      <c r="F10" s="42">
        <v>5.7945969999999999E-2</v>
      </c>
      <c r="G10" s="42">
        <v>1.0066989999999999E-18</v>
      </c>
      <c r="H10" s="42">
        <v>1.3916120000000001E-2</v>
      </c>
      <c r="I10" s="42">
        <v>2.1225000000000001E-2</v>
      </c>
    </row>
    <row r="11" spans="2:18" ht="15.75" thickBot="1" x14ac:dyDescent="0.3">
      <c r="B11" s="41" t="s">
        <v>21</v>
      </c>
      <c r="C11" s="42">
        <v>0.25</v>
      </c>
      <c r="D11" s="42">
        <v>0.4</v>
      </c>
      <c r="E11" s="42">
        <v>0.16417219999999999</v>
      </c>
      <c r="F11" s="42">
        <v>0.1409241</v>
      </c>
      <c r="G11" s="42">
        <v>2.7689339999999999E-18</v>
      </c>
      <c r="H11" s="42">
        <v>3.0923340000000001E-2</v>
      </c>
      <c r="I11" s="42">
        <v>1.3979999999999999E-2</v>
      </c>
    </row>
    <row r="12" spans="2:18" ht="15.75" thickBot="1" x14ac:dyDescent="0.3">
      <c r="B12" s="41" t="s">
        <v>22</v>
      </c>
      <c r="C12" s="42">
        <v>0.25</v>
      </c>
      <c r="D12" s="42">
        <v>0.4</v>
      </c>
      <c r="E12" s="42">
        <v>2.6244349999999999E-17</v>
      </c>
      <c r="F12" s="42">
        <v>5.7107709999999999E-2</v>
      </c>
      <c r="G12" s="42">
        <v>0.1413027</v>
      </c>
      <c r="H12" s="42">
        <v>1.5915240000000001E-2</v>
      </c>
      <c r="I12" s="42">
        <v>0.13567399999999999</v>
      </c>
    </row>
    <row r="13" spans="2:18" ht="15.75" thickBot="1" x14ac:dyDescent="0.3">
      <c r="B13" s="41" t="s">
        <v>23</v>
      </c>
      <c r="C13" s="42">
        <v>0.25</v>
      </c>
      <c r="D13" s="42">
        <v>0.4</v>
      </c>
      <c r="E13" s="42">
        <v>0</v>
      </c>
      <c r="F13" s="42">
        <v>0.11308029999999999</v>
      </c>
      <c r="G13" s="42">
        <v>0.10052</v>
      </c>
      <c r="H13" s="42">
        <v>2.917028E-2</v>
      </c>
      <c r="I13" s="42">
        <v>0.107229</v>
      </c>
    </row>
    <row r="14" spans="2:18" ht="15.75" thickBot="1" x14ac:dyDescent="0.3">
      <c r="B14" s="41" t="s">
        <v>24</v>
      </c>
      <c r="C14" s="42">
        <v>0.25</v>
      </c>
      <c r="D14" s="42">
        <v>0.4</v>
      </c>
      <c r="E14" s="42">
        <v>1.422235E-2</v>
      </c>
      <c r="F14" s="42">
        <v>0.14535870000000001</v>
      </c>
      <c r="G14" s="42">
        <v>6.9217000000000001E-2</v>
      </c>
      <c r="H14" s="42">
        <v>3.6158940000000001E-2</v>
      </c>
      <c r="I14" s="42">
        <v>8.5042999999999994E-2</v>
      </c>
    </row>
    <row r="15" spans="2:18" ht="15.75" thickBot="1" x14ac:dyDescent="0.3">
      <c r="B15" s="41" t="s">
        <v>43</v>
      </c>
      <c r="C15" s="42">
        <v>0.35451199999999999</v>
      </c>
      <c r="D15" s="42">
        <v>0.41036699999999998</v>
      </c>
      <c r="E15" s="42">
        <v>1.9917979999999999E-17</v>
      </c>
      <c r="F15" s="42">
        <v>1.677506E-17</v>
      </c>
      <c r="G15" s="42">
        <v>0.1032986</v>
      </c>
      <c r="H15" s="42">
        <v>1.6293100000000002E-17</v>
      </c>
      <c r="I15" s="42">
        <v>0.131823</v>
      </c>
    </row>
    <row r="16" spans="2:18" ht="15.75" thickBot="1" x14ac:dyDescent="0.3">
      <c r="B16" s="41" t="s">
        <v>44</v>
      </c>
      <c r="C16" s="42">
        <v>0.40858899999999998</v>
      </c>
      <c r="D16" s="42">
        <v>0.39757799999999999</v>
      </c>
      <c r="E16" s="42">
        <v>2.015557E-17</v>
      </c>
      <c r="F16" s="42">
        <v>0</v>
      </c>
      <c r="G16" s="42">
        <v>8.3449099999999998E-2</v>
      </c>
      <c r="H16" s="42">
        <v>1.8489879999999999E-17</v>
      </c>
      <c r="I16" s="42">
        <v>0.110384</v>
      </c>
    </row>
    <row r="17" spans="2:10" ht="15.75" thickBot="1" x14ac:dyDescent="0.3">
      <c r="B17" s="41" t="s">
        <v>45</v>
      </c>
      <c r="C17" s="42">
        <v>0.44839699999999999</v>
      </c>
      <c r="D17" s="42">
        <v>0.386824</v>
      </c>
      <c r="E17" s="42">
        <v>0</v>
      </c>
      <c r="F17" s="42">
        <v>3.9102249999999998E-3</v>
      </c>
      <c r="G17" s="42">
        <v>6.6792039999999997E-2</v>
      </c>
      <c r="H17" s="42">
        <v>0</v>
      </c>
      <c r="I17" s="42">
        <v>9.4076999999999994E-2</v>
      </c>
    </row>
    <row r="18" spans="2:10" ht="15.75" thickBot="1" x14ac:dyDescent="0.3">
      <c r="B18" s="41" t="s">
        <v>25</v>
      </c>
      <c r="C18" s="42">
        <v>0.25</v>
      </c>
      <c r="D18" s="42">
        <v>0.388598</v>
      </c>
      <c r="E18" s="42">
        <v>2.7742849999999999E-2</v>
      </c>
      <c r="F18" s="42">
        <v>0.1427456</v>
      </c>
      <c r="G18" s="42">
        <v>3.3797300000000002E-2</v>
      </c>
      <c r="H18" s="42">
        <v>0.1002258</v>
      </c>
      <c r="I18" s="42">
        <v>5.6890999999999997E-2</v>
      </c>
    </row>
    <row r="19" spans="2:10" ht="15.75" thickBot="1" x14ac:dyDescent="0.3">
      <c r="B19" s="41" t="s">
        <v>53</v>
      </c>
      <c r="C19" s="42">
        <v>0.34852</v>
      </c>
      <c r="D19" s="42">
        <v>0.338258</v>
      </c>
      <c r="E19" s="42">
        <v>0</v>
      </c>
      <c r="F19" s="42">
        <v>0.11338330000000001</v>
      </c>
      <c r="G19" s="42">
        <v>4.0483489999999997E-2</v>
      </c>
      <c r="H19" s="42">
        <v>9.4313859999999999E-2</v>
      </c>
      <c r="I19" s="42">
        <v>6.5042000000000003E-2</v>
      </c>
    </row>
    <row r="20" spans="2:10" ht="15.75" thickBot="1" x14ac:dyDescent="0.3">
      <c r="C20" s="63">
        <v>0.3</v>
      </c>
      <c r="D20" s="63">
        <v>0.3</v>
      </c>
      <c r="E20" s="63">
        <v>2.5087999999999999E-2</v>
      </c>
      <c r="F20" s="63">
        <v>0.15948799999999999</v>
      </c>
      <c r="G20" s="63">
        <v>3.3910999999999997E-2</v>
      </c>
      <c r="H20" s="63">
        <v>0.12634999999999999</v>
      </c>
      <c r="I20" s="63">
        <v>5.5162999999999997E-2</v>
      </c>
      <c r="J20" s="54">
        <f>SUMPRODUCT(C20:I20,$C$26:$I$26)</f>
        <v>8.0128822900000007E-2</v>
      </c>
    </row>
    <row r="21" spans="2:10" s="62" customFormat="1" ht="15.75" thickBot="1" x14ac:dyDescent="0.3">
      <c r="C21" s="63">
        <v>0.30986599999999997</v>
      </c>
      <c r="D21" s="63">
        <v>0.321378</v>
      </c>
      <c r="E21" s="63">
        <v>1.4154E-2</v>
      </c>
      <c r="F21" s="63">
        <v>0.14598900000000001</v>
      </c>
      <c r="G21" s="63">
        <v>3.0948E-2</v>
      </c>
      <c r="H21" s="63">
        <v>0.122627</v>
      </c>
      <c r="I21" s="63">
        <v>5.5038999999999998E-2</v>
      </c>
      <c r="J21" s="54">
        <f>SUMPRODUCT(C21:I21,$C$26:$I$26)</f>
        <v>8.0408791100000016E-2</v>
      </c>
    </row>
    <row r="22" spans="2:10" x14ac:dyDescent="0.25">
      <c r="B22" s="9"/>
      <c r="C22" s="12" t="s">
        <v>0</v>
      </c>
      <c r="D22" s="12" t="s">
        <v>1</v>
      </c>
      <c r="E22" s="12" t="s">
        <v>2</v>
      </c>
      <c r="F22" s="12" t="s">
        <v>3</v>
      </c>
      <c r="G22" s="12" t="s">
        <v>4</v>
      </c>
      <c r="H22" s="12" t="s">
        <v>5</v>
      </c>
      <c r="I22" s="12" t="s">
        <v>6</v>
      </c>
    </row>
    <row r="23" spans="2:10" x14ac:dyDescent="0.25">
      <c r="B23" s="9" t="s">
        <v>46</v>
      </c>
      <c r="C23" s="7">
        <f>C13</f>
        <v>0.25</v>
      </c>
      <c r="D23" s="7">
        <f t="shared" ref="D23:I23" si="0">D13</f>
        <v>0.4</v>
      </c>
      <c r="E23" s="7">
        <f t="shared" si="0"/>
        <v>0</v>
      </c>
      <c r="F23" s="7">
        <f t="shared" si="0"/>
        <v>0.11308029999999999</v>
      </c>
      <c r="G23" s="7">
        <f t="shared" si="0"/>
        <v>0.10052</v>
      </c>
      <c r="H23" s="7">
        <f t="shared" si="0"/>
        <v>2.917028E-2</v>
      </c>
      <c r="I23" s="7">
        <f t="shared" si="0"/>
        <v>0.107229</v>
      </c>
    </row>
    <row r="24" spans="2:10" x14ac:dyDescent="0.25">
      <c r="B24" s="9" t="s">
        <v>47</v>
      </c>
      <c r="C24" s="7">
        <f t="shared" ref="C24:I24" si="1">C16</f>
        <v>0.40858899999999998</v>
      </c>
      <c r="D24" s="7">
        <f t="shared" si="1"/>
        <v>0.39757799999999999</v>
      </c>
      <c r="E24" s="7">
        <f t="shared" si="1"/>
        <v>2.015557E-17</v>
      </c>
      <c r="F24" s="7">
        <f t="shared" si="1"/>
        <v>0</v>
      </c>
      <c r="G24" s="7">
        <f t="shared" si="1"/>
        <v>8.3449099999999998E-2</v>
      </c>
      <c r="H24" s="7">
        <f t="shared" si="1"/>
        <v>1.8489879999999999E-17</v>
      </c>
      <c r="I24" s="7">
        <f t="shared" si="1"/>
        <v>0.110384</v>
      </c>
    </row>
    <row r="26" spans="2:10" ht="15.75" thickBot="1" x14ac:dyDescent="0.3">
      <c r="C26" s="8">
        <v>7.0000000000000007E-2</v>
      </c>
      <c r="D26" s="8">
        <v>8.8000000000000009E-2</v>
      </c>
      <c r="E26" s="8">
        <v>5.5199999999999999E-2</v>
      </c>
      <c r="F26" s="8">
        <v>8.2100000000000006E-2</v>
      </c>
      <c r="G26" s="8">
        <v>9.06E-2</v>
      </c>
      <c r="H26" s="8">
        <v>8.0700000000000008E-2</v>
      </c>
      <c r="I26" s="8">
        <v>9.0299999999999991E-2</v>
      </c>
    </row>
    <row r="27" spans="2:10" ht="15.75" thickBot="1" x14ac:dyDescent="0.3">
      <c r="C27" s="63">
        <v>4.4276400000000002</v>
      </c>
      <c r="D27" s="63">
        <v>6.9658119999999997</v>
      </c>
      <c r="E27" s="63">
        <v>4.5439400000000001</v>
      </c>
      <c r="F27" s="63">
        <v>7.1732880000000003</v>
      </c>
      <c r="G27" s="63">
        <v>7.772621</v>
      </c>
      <c r="H27" s="63">
        <v>7.4039900000000003</v>
      </c>
      <c r="I27" s="63">
        <v>7.6345479999999997</v>
      </c>
      <c r="J27">
        <f>SUMPRODUCT(C27:I27,C2:I2)</f>
        <v>6.5602588434068991</v>
      </c>
    </row>
    <row r="30" spans="2:10" x14ac:dyDescent="0.25">
      <c r="C30" t="s">
        <v>46</v>
      </c>
      <c r="D30" t="s">
        <v>47</v>
      </c>
      <c r="G30" t="e">
        <f>T</f>
        <v>#NAME?</v>
      </c>
    </row>
    <row r="31" spans="2:10" x14ac:dyDescent="0.25">
      <c r="B31" t="s">
        <v>0</v>
      </c>
      <c r="C31" s="6">
        <v>0.44839600000000002</v>
      </c>
      <c r="D31" s="6">
        <v>0.25</v>
      </c>
    </row>
    <row r="32" spans="2:10" x14ac:dyDescent="0.25">
      <c r="B32" t="s">
        <v>1</v>
      </c>
      <c r="C32" s="6">
        <v>0.386824</v>
      </c>
      <c r="D32" s="6">
        <v>0.4</v>
      </c>
    </row>
    <row r="33" spans="2:4" x14ac:dyDescent="0.25">
      <c r="B33" t="s">
        <v>2</v>
      </c>
      <c r="C33" s="6">
        <v>0</v>
      </c>
      <c r="D33" s="6">
        <v>0</v>
      </c>
    </row>
    <row r="34" spans="2:4" x14ac:dyDescent="0.25">
      <c r="B34" t="s">
        <v>3</v>
      </c>
      <c r="C34" s="6">
        <v>3.9106599999999998E-3</v>
      </c>
      <c r="D34" s="6">
        <v>0.15506149999999999</v>
      </c>
    </row>
    <row r="35" spans="2:4" x14ac:dyDescent="0.25">
      <c r="B35" t="s">
        <v>4</v>
      </c>
      <c r="C35" s="6">
        <v>6.6791359999999994E-2</v>
      </c>
      <c r="D35" s="6">
        <v>6.993241E-2</v>
      </c>
    </row>
    <row r="36" spans="2:4" x14ac:dyDescent="0.25">
      <c r="B36" t="s">
        <v>5</v>
      </c>
      <c r="C36" s="6">
        <v>1.8326830000000001E-17</v>
      </c>
      <c r="D36" s="6">
        <v>3.9110390000000002E-2</v>
      </c>
    </row>
    <row r="37" spans="2:4" x14ac:dyDescent="0.25">
      <c r="B37" t="s">
        <v>6</v>
      </c>
      <c r="C37" s="6">
        <v>9.4077999999999995E-2</v>
      </c>
      <c r="D37" s="6">
        <v>8.5896E-2</v>
      </c>
    </row>
    <row r="39" spans="2:4" ht="10.5" customHeight="1" x14ac:dyDescent="0.25"/>
    <row r="40" spans="2:4" ht="13.5" customHeight="1" x14ac:dyDescent="0.25">
      <c r="B40" s="13"/>
      <c r="C40" s="14" t="s">
        <v>48</v>
      </c>
      <c r="D40" s="15" t="s">
        <v>49</v>
      </c>
    </row>
    <row r="41" spans="2:4" x14ac:dyDescent="0.25">
      <c r="B41" s="14" t="s">
        <v>50</v>
      </c>
      <c r="C41" s="7">
        <v>8.0296000000000006E-2</v>
      </c>
      <c r="D41" s="7">
        <v>8.2679000000000002E-2</v>
      </c>
    </row>
    <row r="42" spans="2:4" x14ac:dyDescent="0.25">
      <c r="B42" s="14" t="s">
        <v>26</v>
      </c>
      <c r="C42" s="7">
        <v>0.105291</v>
      </c>
      <c r="D42" s="7">
        <v>0.117965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4"/>
  <sheetViews>
    <sheetView workbookViewId="0">
      <selection activeCell="E16" sqref="E16:E22"/>
    </sheetView>
  </sheetViews>
  <sheetFormatPr defaultRowHeight="15" x14ac:dyDescent="0.25"/>
  <cols>
    <col min="1" max="7" width="14.5703125" bestFit="1" customWidth="1"/>
  </cols>
  <sheetData>
    <row r="1" spans="1:7" ht="15.75" thickBot="1" x14ac:dyDescent="0.3">
      <c r="A1" s="36">
        <v>0.40858899999999998</v>
      </c>
      <c r="B1" s="36">
        <v>0.39757799999999999</v>
      </c>
      <c r="C1" s="36">
        <v>1.7372429999999999E-17</v>
      </c>
      <c r="D1" s="36">
        <v>8.1920790000000007E-18</v>
      </c>
      <c r="E1" s="36">
        <v>8.3448999999999995E-2</v>
      </c>
      <c r="F1" s="36">
        <v>1.1820340000000001E-17</v>
      </c>
      <c r="G1" s="36">
        <v>0.110384</v>
      </c>
    </row>
    <row r="6" spans="1:7" x14ac:dyDescent="0.25">
      <c r="F6" t="s">
        <v>67</v>
      </c>
    </row>
    <row r="7" spans="1:7" x14ac:dyDescent="0.25">
      <c r="F7" t="s">
        <v>66</v>
      </c>
      <c r="G7" s="28" t="s">
        <v>68</v>
      </c>
    </row>
    <row r="8" spans="1:7" x14ac:dyDescent="0.25">
      <c r="F8" s="6">
        <v>0.40858899999999998</v>
      </c>
      <c r="G8" s="6">
        <v>0.25</v>
      </c>
    </row>
    <row r="9" spans="1:7" x14ac:dyDescent="0.25">
      <c r="F9" s="6">
        <v>0.39757799999999999</v>
      </c>
      <c r="G9" s="6">
        <v>0.4</v>
      </c>
    </row>
    <row r="10" spans="1:7" x14ac:dyDescent="0.25">
      <c r="F10" s="6">
        <v>1.7372429999999999E-17</v>
      </c>
      <c r="G10" s="6">
        <v>4.0625769999999998E-17</v>
      </c>
    </row>
    <row r="11" spans="1:7" x14ac:dyDescent="0.25">
      <c r="F11" s="6">
        <v>8.1920790000000007E-18</v>
      </c>
      <c r="G11" s="6">
        <v>0.11308</v>
      </c>
    </row>
    <row r="12" spans="1:7" x14ac:dyDescent="0.25">
      <c r="F12" s="6">
        <v>8.3448999999999995E-2</v>
      </c>
      <c r="G12" s="6">
        <v>0.10052</v>
      </c>
    </row>
    <row r="13" spans="1:7" x14ac:dyDescent="0.25">
      <c r="F13" s="6">
        <v>1.1820340000000001E-17</v>
      </c>
      <c r="G13" s="6">
        <v>2.9170000000000001E-2</v>
      </c>
    </row>
    <row r="14" spans="1:7" x14ac:dyDescent="0.25">
      <c r="F14" s="6">
        <v>0.110384</v>
      </c>
      <c r="G14" s="6">
        <v>0.107229</v>
      </c>
    </row>
    <row r="16" spans="1:7" x14ac:dyDescent="0.25">
      <c r="E16">
        <v>5.0707300000000004E-2</v>
      </c>
      <c r="F16" s="43">
        <v>0.34852</v>
      </c>
      <c r="G16" s="43">
        <v>0.25</v>
      </c>
    </row>
    <row r="17" spans="5:12" ht="15.75" thickBot="1" x14ac:dyDescent="0.3">
      <c r="E17">
        <v>7.4243589999999998E-2</v>
      </c>
      <c r="F17" s="43">
        <v>0.338258</v>
      </c>
      <c r="G17" s="43">
        <v>0.388598</v>
      </c>
    </row>
    <row r="18" spans="5:12" ht="15.75" thickBot="1" x14ac:dyDescent="0.3">
      <c r="E18">
        <v>4.785615E-2</v>
      </c>
      <c r="F18" s="43">
        <v>0</v>
      </c>
      <c r="G18" s="43">
        <v>2.7742849999999999E-2</v>
      </c>
      <c r="H18" s="35"/>
      <c r="I18" s="34"/>
      <c r="J18" s="34"/>
      <c r="K18" s="34"/>
      <c r="L18" s="34"/>
    </row>
    <row r="19" spans="5:12" x14ac:dyDescent="0.25">
      <c r="E19">
        <v>7.4334250000000004E-2</v>
      </c>
      <c r="F19" s="43">
        <v>0.11338330000000001</v>
      </c>
      <c r="G19" s="43">
        <v>0.1427456</v>
      </c>
    </row>
    <row r="20" spans="5:12" x14ac:dyDescent="0.25">
      <c r="E20">
        <v>8.0975520000000009E-2</v>
      </c>
      <c r="F20" s="43">
        <v>4.0483489999999997E-2</v>
      </c>
      <c r="G20" s="43">
        <v>3.3797300000000002E-2</v>
      </c>
    </row>
    <row r="21" spans="5:12" x14ac:dyDescent="0.25">
      <c r="E21">
        <v>7.5751550000000001E-2</v>
      </c>
      <c r="F21" s="43">
        <v>9.4313859999999999E-2</v>
      </c>
      <c r="G21" s="43">
        <v>0.1002258</v>
      </c>
    </row>
    <row r="22" spans="5:12" x14ac:dyDescent="0.25">
      <c r="E22">
        <v>7.9832029999999998E-2</v>
      </c>
      <c r="F22" s="43">
        <v>6.5042000000000003E-2</v>
      </c>
      <c r="G22" s="43">
        <v>5.6890999999999997E-2</v>
      </c>
    </row>
    <row r="24" spans="5:12" x14ac:dyDescent="0.25">
      <c r="F24">
        <f>SUMPRODUCT(F16:F22,$E$16:$E$22)</f>
        <v>6.6829286661152801E-2</v>
      </c>
      <c r="G24" s="28">
        <f>SUMPRODUCT(G16:G22,$E$16:$E$22)</f>
        <v>6.8337026355463501E-2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D3:L26"/>
  <sheetViews>
    <sheetView topLeftCell="B1" workbookViewId="0">
      <selection activeCell="D19" sqref="D19:E26"/>
    </sheetView>
  </sheetViews>
  <sheetFormatPr defaultRowHeight="15" x14ac:dyDescent="0.25"/>
  <cols>
    <col min="4" max="4" width="23.7109375" bestFit="1" customWidth="1"/>
    <col min="5" max="5" width="55" customWidth="1"/>
    <col min="6" max="6" width="13.42578125" customWidth="1"/>
    <col min="7" max="7" width="11.85546875" customWidth="1"/>
    <col min="8" max="8" width="12" customWidth="1"/>
    <col min="9" max="9" width="12.5703125" customWidth="1"/>
    <col min="10" max="10" width="16.140625" customWidth="1"/>
    <col min="11" max="11" width="12" customWidth="1"/>
    <col min="12" max="12" width="10.5703125" customWidth="1"/>
  </cols>
  <sheetData>
    <row r="3" spans="4:12" ht="15.75" thickBot="1" x14ac:dyDescent="0.3"/>
    <row r="4" spans="4:12" ht="48" customHeight="1" thickBot="1" x14ac:dyDescent="0.3">
      <c r="D4" s="48" t="s">
        <v>74</v>
      </c>
      <c r="E4" s="47" t="s">
        <v>54</v>
      </c>
      <c r="F4" s="47" t="s">
        <v>55</v>
      </c>
      <c r="G4" s="47" t="s">
        <v>56</v>
      </c>
      <c r="H4" s="47" t="s">
        <v>57</v>
      </c>
      <c r="I4" s="47" t="s">
        <v>61</v>
      </c>
      <c r="J4" s="47" t="s">
        <v>59</v>
      </c>
      <c r="K4" s="47" t="s">
        <v>60</v>
      </c>
      <c r="L4" s="47" t="s">
        <v>80</v>
      </c>
    </row>
    <row r="5" spans="4:12" ht="17.25" thickBot="1" x14ac:dyDescent="0.35">
      <c r="D5" s="45" t="s">
        <v>54</v>
      </c>
      <c r="E5" s="51">
        <v>1</v>
      </c>
      <c r="F5" s="51">
        <v>0.28999999999999998</v>
      </c>
      <c r="G5" s="51">
        <v>0.24</v>
      </c>
      <c r="H5" s="51">
        <v>0.3</v>
      </c>
      <c r="I5" s="51">
        <v>0.31</v>
      </c>
      <c r="J5" s="51">
        <v>0.26</v>
      </c>
      <c r="K5" s="51">
        <v>0.23</v>
      </c>
      <c r="L5" s="51">
        <v>-9.4972000000000001E-2</v>
      </c>
    </row>
    <row r="6" spans="4:12" ht="17.25" thickBot="1" x14ac:dyDescent="0.35">
      <c r="D6" s="45" t="s">
        <v>55</v>
      </c>
      <c r="E6" s="51">
        <v>0.28999999999999998</v>
      </c>
      <c r="F6" s="51">
        <v>1</v>
      </c>
      <c r="G6" s="51">
        <v>0.38</v>
      </c>
      <c r="H6" s="51">
        <v>0.68</v>
      </c>
      <c r="I6" s="51">
        <v>0.67</v>
      </c>
      <c r="J6" s="51">
        <v>0.6</v>
      </c>
      <c r="K6" s="51">
        <v>0.56999999999999995</v>
      </c>
      <c r="L6" s="51">
        <v>-5.6154999999999997E-2</v>
      </c>
    </row>
    <row r="7" spans="4:12" ht="17.25" thickBot="1" x14ac:dyDescent="0.35">
      <c r="D7" s="45" t="s">
        <v>56</v>
      </c>
      <c r="E7" s="51">
        <v>0.24</v>
      </c>
      <c r="F7" s="51">
        <v>0.38</v>
      </c>
      <c r="G7" s="51">
        <v>1</v>
      </c>
      <c r="H7" s="51">
        <v>0.5</v>
      </c>
      <c r="I7" s="51">
        <v>0.49</v>
      </c>
      <c r="J7" s="51">
        <v>0.46</v>
      </c>
      <c r="K7" s="51">
        <v>0.46</v>
      </c>
      <c r="L7" s="51">
        <v>9.8351999999999995E-2</v>
      </c>
    </row>
    <row r="8" spans="4:12" ht="17.25" thickBot="1" x14ac:dyDescent="0.35">
      <c r="D8" s="45" t="s">
        <v>57</v>
      </c>
      <c r="E8" s="51">
        <v>0.3</v>
      </c>
      <c r="F8" s="51">
        <v>0.68</v>
      </c>
      <c r="G8" s="51">
        <v>0.5</v>
      </c>
      <c r="H8" s="51">
        <v>1</v>
      </c>
      <c r="I8" s="51">
        <v>0.83</v>
      </c>
      <c r="J8" s="51">
        <v>0.76</v>
      </c>
      <c r="K8" s="51">
        <v>0.64</v>
      </c>
      <c r="L8" s="51">
        <v>1.9628E-2</v>
      </c>
    </row>
    <row r="9" spans="4:12" ht="17.25" thickBot="1" x14ac:dyDescent="0.35">
      <c r="D9" s="45" t="s">
        <v>61</v>
      </c>
      <c r="E9" s="51">
        <v>0.31</v>
      </c>
      <c r="F9" s="51">
        <v>0.67</v>
      </c>
      <c r="G9" s="51">
        <v>0.49</v>
      </c>
      <c r="H9" s="51">
        <v>0.83</v>
      </c>
      <c r="I9" s="51">
        <v>1</v>
      </c>
      <c r="J9" s="51">
        <v>0.7</v>
      </c>
      <c r="K9" s="51">
        <v>0.69</v>
      </c>
      <c r="L9" s="51">
        <v>6.7670999999999995E-2</v>
      </c>
    </row>
    <row r="10" spans="4:12" ht="17.25" thickBot="1" x14ac:dyDescent="0.35">
      <c r="D10" s="45" t="s">
        <v>59</v>
      </c>
      <c r="E10" s="51">
        <v>0.26</v>
      </c>
      <c r="F10" s="51">
        <v>0.6</v>
      </c>
      <c r="G10" s="51">
        <v>0.46</v>
      </c>
      <c r="H10" s="51">
        <v>0.76</v>
      </c>
      <c r="I10" s="51">
        <v>0.7</v>
      </c>
      <c r="J10" s="51">
        <v>1</v>
      </c>
      <c r="K10" s="51">
        <v>0.67</v>
      </c>
      <c r="L10" s="51">
        <v>4.9597000000000002E-2</v>
      </c>
    </row>
    <row r="11" spans="4:12" ht="17.25" thickBot="1" x14ac:dyDescent="0.35">
      <c r="D11" s="45" t="s">
        <v>60</v>
      </c>
      <c r="E11" s="51">
        <v>0.23</v>
      </c>
      <c r="F11" s="51">
        <v>0.56999999999999995</v>
      </c>
      <c r="G11" s="51">
        <v>0.46</v>
      </c>
      <c r="H11" s="51">
        <v>0.64</v>
      </c>
      <c r="I11" s="51">
        <v>0.69</v>
      </c>
      <c r="J11" s="51">
        <v>0.67</v>
      </c>
      <c r="K11" s="51">
        <v>1</v>
      </c>
      <c r="L11" s="51">
        <v>-4.7780000000000001E-3</v>
      </c>
    </row>
    <row r="12" spans="4:12" ht="17.25" thickBot="1" x14ac:dyDescent="0.35">
      <c r="D12" s="45" t="s">
        <v>80</v>
      </c>
      <c r="E12" s="51">
        <v>-9.4972000000000001E-2</v>
      </c>
      <c r="F12" s="51">
        <v>-5.6154999999999997E-2</v>
      </c>
      <c r="G12" s="51">
        <v>9.8351999999999995E-2</v>
      </c>
      <c r="H12" s="51">
        <v>1.9628E-2</v>
      </c>
      <c r="I12" s="51">
        <v>6.7670999999999995E-2</v>
      </c>
      <c r="J12" s="51">
        <v>4.9597000000000002E-2</v>
      </c>
      <c r="K12" s="51">
        <v>-4.7780000000000001E-3</v>
      </c>
      <c r="L12" s="51">
        <v>1</v>
      </c>
    </row>
    <row r="13" spans="4:12" ht="50.25" thickBot="1" x14ac:dyDescent="0.3">
      <c r="D13" s="48" t="s">
        <v>74</v>
      </c>
      <c r="E13" s="47" t="s">
        <v>54</v>
      </c>
      <c r="F13" s="47" t="s">
        <v>55</v>
      </c>
      <c r="G13" s="47" t="s">
        <v>56</v>
      </c>
      <c r="H13" s="47" t="s">
        <v>57</v>
      </c>
      <c r="I13" s="47" t="s">
        <v>61</v>
      </c>
      <c r="J13" s="47" t="s">
        <v>59</v>
      </c>
      <c r="K13" s="47" t="s">
        <v>60</v>
      </c>
      <c r="L13" s="47" t="s">
        <v>80</v>
      </c>
    </row>
    <row r="14" spans="4:12" ht="16.5" x14ac:dyDescent="0.3">
      <c r="D14" s="50" t="s">
        <v>26</v>
      </c>
      <c r="E14" s="49">
        <v>0.10003238</v>
      </c>
      <c r="F14" s="49">
        <v>0.14128425</v>
      </c>
      <c r="G14" s="49">
        <v>0.13080886999999999</v>
      </c>
      <c r="H14" s="49">
        <v>0.15248110000000001</v>
      </c>
      <c r="I14" s="49">
        <v>0.19667797000000001</v>
      </c>
      <c r="J14" s="49">
        <v>0.18176058</v>
      </c>
      <c r="K14" s="49">
        <v>0.25203730000000002</v>
      </c>
      <c r="L14" s="49">
        <v>8.6824999999999999E-2</v>
      </c>
    </row>
    <row r="18" spans="4:8" ht="15.75" thickBot="1" x14ac:dyDescent="0.3"/>
    <row r="19" spans="4:8" ht="17.25" thickBot="1" x14ac:dyDescent="0.35">
      <c r="D19" s="44" t="s">
        <v>83</v>
      </c>
      <c r="E19" s="44" t="s">
        <v>82</v>
      </c>
    </row>
    <row r="20" spans="4:8" ht="33.75" thickBot="1" x14ac:dyDescent="0.35">
      <c r="D20" s="45" t="s">
        <v>54</v>
      </c>
      <c r="E20" s="46" t="s">
        <v>81</v>
      </c>
    </row>
    <row r="21" spans="4:8" ht="16.5" customHeight="1" thickBot="1" x14ac:dyDescent="0.35">
      <c r="D21" s="45" t="s">
        <v>55</v>
      </c>
      <c r="E21" s="46" t="s">
        <v>75</v>
      </c>
      <c r="H21" s="56" t="s">
        <v>81</v>
      </c>
    </row>
    <row r="22" spans="4:8" ht="53.25" customHeight="1" thickBot="1" x14ac:dyDescent="0.35">
      <c r="D22" s="45" t="s">
        <v>56</v>
      </c>
      <c r="E22" s="46" t="s">
        <v>84</v>
      </c>
    </row>
    <row r="23" spans="4:8" ht="17.25" thickBot="1" x14ac:dyDescent="0.35">
      <c r="D23" s="45" t="s">
        <v>57</v>
      </c>
      <c r="E23" s="46" t="s">
        <v>76</v>
      </c>
    </row>
    <row r="24" spans="4:8" ht="17.25" thickBot="1" x14ac:dyDescent="0.35">
      <c r="D24" s="45" t="s">
        <v>61</v>
      </c>
      <c r="E24" s="46" t="s">
        <v>77</v>
      </c>
    </row>
    <row r="25" spans="4:8" ht="43.5" customHeight="1" thickBot="1" x14ac:dyDescent="0.35">
      <c r="D25" s="45" t="s">
        <v>59</v>
      </c>
      <c r="E25" s="52" t="s">
        <v>78</v>
      </c>
    </row>
    <row r="26" spans="4:8" ht="17.25" thickBot="1" x14ac:dyDescent="0.35">
      <c r="D26" s="45" t="s">
        <v>60</v>
      </c>
      <c r="E26" s="46" t="s">
        <v>79</v>
      </c>
    </row>
  </sheetData>
  <hyperlinks>
    <hyperlink ref="H21" r:id="rId1" display="https://www.ncreif.org/data-products/funds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const_peerrisk_wo_corp</vt:lpstr>
      <vt:lpstr>const_peerrisk_w_corp</vt:lpstr>
      <vt:lpstr>const_7pctrets_wo_corp</vt:lpstr>
      <vt:lpstr>const_7pctrets_w_corp</vt:lpstr>
      <vt:lpstr>const_6.5pctrets_wo_corp</vt:lpstr>
      <vt:lpstr>const_6.5pctrets_w_corp</vt:lpstr>
      <vt:lpstr>Sheet1</vt:lpstr>
      <vt:lpstr>Sheet3</vt:lpstr>
      <vt:lpstr>Sheet2</vt:lpstr>
      <vt:lpstr>Sheet9</vt:lpstr>
      <vt:lpstr>Sheet5</vt:lpstr>
      <vt:lpstr>Sheet4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Zhang</dc:creator>
  <cp:lastModifiedBy>Harsh Parikh</cp:lastModifiedBy>
  <dcterms:created xsi:type="dcterms:W3CDTF">2017-09-13T21:01:48Z</dcterms:created>
  <dcterms:modified xsi:type="dcterms:W3CDTF">2017-09-29T19:49:20Z</dcterms:modified>
</cp:coreProperties>
</file>