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AS\Analytics\Wenbo Project\ChinaPacific\Data\"/>
    </mc:Choice>
  </mc:AlternateContent>
  <bookViews>
    <workbookView xWindow="0" yWindow="0" windowWidth="21600" windowHeight="9510" tabRatio="525"/>
  </bookViews>
  <sheets>
    <sheet name="Data" sheetId="1" r:id="rId1"/>
    <sheet name="Data_Input" sheetId="7" r:id="rId2"/>
    <sheet name="US High Yield" sheetId="2" r:id="rId3"/>
    <sheet name="Custom High Yield" sheetId="4" r:id="rId4"/>
    <sheet name="US Govt" sheetId="5" r:id="rId5"/>
    <sheet name="US Corp Custom" sheetId="10" r:id="rId6"/>
    <sheet name="Sheet2" sheetId="9" r:id="rId7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5" hidden="1">42968.9049652778</definedName>
    <definedName name="IQ_NAMES_REVISION_DATE_" hidden="1">42968.9049652778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0" hidden="1">Data!$E$18:$K$18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Data!$E$18:$K$18</definedName>
    <definedName name="solver_lhs2" localSheetId="0" hidden="1">Data!$W$18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Data!$W$16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TRNR_0cd4c3b4bae345e6907fed6e27ea137d_119_2" hidden="1">Data!$AN$22</definedName>
    <definedName name="TRNR_61e72af1970e4d60ad3d19fc69f90d09_119_1" hidden="1">Data!$AS$22</definedName>
    <definedName name="TRNR_7b0bd42987a346f88c2079cab1068369_120_1" hidden="1">Data!$B$22</definedName>
    <definedName name="TRNR_8e71ec4dfb1b41eaa17a547048bd1067_119_1" hidden="1">Data!$AU$22</definedName>
    <definedName name="TRNR_8e840534da1f47b1af87867c411d85d5_357_3" hidden="1">Data!#REF!</definedName>
    <definedName name="TRNR_b8fd558c97a0467aab110d8dc9af90be_119_5" hidden="1">Data!$AF$22</definedName>
    <definedName name="TRNR_c683c92f570b4a82a16b771b02cf0df0_119_2" hidden="1">Data!$AO$22</definedName>
    <definedName name="TRNR_da6f8e6316cc4c6cadb575168dca868a_119_2" hidden="1">Data!$AL$22</definedName>
    <definedName name="TRNR_e8d67941a5d848eebfc519aafc86271c_359_1" hidden="1">Data!$Y$22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 a="1"/>
  <c r="G1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AE381" i="1" a="1"/>
  <c r="AE381" i="1" s="1"/>
  <c r="AE380" i="1" a="1"/>
  <c r="AE380" i="1" s="1"/>
  <c r="AE379" i="1" a="1"/>
  <c r="AE379" i="1" s="1"/>
  <c r="AE378" i="1" a="1"/>
  <c r="AE378" i="1" s="1"/>
  <c r="AE377" i="1" a="1"/>
  <c r="AE377" i="1" s="1"/>
  <c r="AE376" i="1" a="1"/>
  <c r="AE376" i="1" s="1"/>
  <c r="AE375" i="1" a="1"/>
  <c r="AE375" i="1" s="1"/>
  <c r="AE374" i="1" a="1"/>
  <c r="AE374" i="1" s="1"/>
  <c r="AE373" i="1" a="1"/>
  <c r="AE373" i="1" s="1"/>
  <c r="AE372" i="1" a="1"/>
  <c r="AE372" i="1" s="1"/>
  <c r="AE371" i="1" a="1"/>
  <c r="AE371" i="1" s="1"/>
  <c r="AE370" i="1" a="1"/>
  <c r="AE370" i="1" s="1"/>
  <c r="AE369" i="1" a="1"/>
  <c r="AE369" i="1" s="1"/>
  <c r="AE368" i="1" a="1"/>
  <c r="AE368" i="1" s="1"/>
  <c r="AE367" i="1" a="1"/>
  <c r="AE367" i="1" s="1"/>
  <c r="AE366" i="1" a="1"/>
  <c r="AE366" i="1" s="1"/>
  <c r="AE365" i="1" a="1"/>
  <c r="AE365" i="1" s="1"/>
  <c r="AE364" i="1" a="1"/>
  <c r="AE364" i="1" s="1"/>
  <c r="AE363" i="1" a="1"/>
  <c r="AE363" i="1" s="1"/>
  <c r="AE362" i="1" a="1"/>
  <c r="AE362" i="1" s="1"/>
  <c r="AE361" i="1" a="1"/>
  <c r="AE361" i="1" s="1"/>
  <c r="AE360" i="1" a="1"/>
  <c r="AE360" i="1" s="1"/>
  <c r="AE359" i="1" a="1"/>
  <c r="AE359" i="1" s="1"/>
  <c r="AE358" i="1" a="1"/>
  <c r="AE358" i="1" s="1"/>
  <c r="AE357" i="1" a="1"/>
  <c r="AE357" i="1" s="1"/>
  <c r="AE356" i="1" a="1"/>
  <c r="AE356" i="1" s="1"/>
  <c r="AE355" i="1" a="1"/>
  <c r="AE355" i="1" s="1"/>
  <c r="AE354" i="1" a="1"/>
  <c r="AE354" i="1" s="1"/>
  <c r="AE353" i="1" a="1"/>
  <c r="AE353" i="1" s="1"/>
  <c r="AE352" i="1" a="1"/>
  <c r="AE352" i="1" s="1"/>
  <c r="AE351" i="1" a="1"/>
  <c r="AE351" i="1" s="1"/>
  <c r="AE350" i="1" a="1"/>
  <c r="AE350" i="1" s="1"/>
  <c r="AE349" i="1" a="1"/>
  <c r="AE349" i="1" s="1"/>
  <c r="AE348" i="1" a="1"/>
  <c r="AE348" i="1" s="1"/>
  <c r="AE347" i="1" a="1"/>
  <c r="AE347" i="1" s="1"/>
  <c r="AE346" i="1" a="1"/>
  <c r="AE346" i="1" s="1"/>
  <c r="AE345" i="1" a="1"/>
  <c r="AE345" i="1" s="1"/>
  <c r="AE344" i="1" a="1"/>
  <c r="AE344" i="1" s="1"/>
  <c r="AE343" i="1" a="1"/>
  <c r="AE343" i="1" s="1"/>
  <c r="AE342" i="1" a="1"/>
  <c r="AE342" i="1" s="1"/>
  <c r="AE341" i="1" a="1"/>
  <c r="AE341" i="1" s="1"/>
  <c r="AE340" i="1" a="1"/>
  <c r="AE340" i="1" s="1"/>
  <c r="AE339" i="1" a="1"/>
  <c r="AE339" i="1" s="1"/>
  <c r="AE338" i="1" a="1"/>
  <c r="AE338" i="1" s="1"/>
  <c r="AE337" i="1" a="1"/>
  <c r="AE337" i="1" s="1"/>
  <c r="AE336" i="1" a="1"/>
  <c r="AE336" i="1" s="1"/>
  <c r="AE335" i="1" a="1"/>
  <c r="AE335" i="1" s="1"/>
  <c r="AE334" i="1" a="1"/>
  <c r="AE334" i="1" s="1"/>
  <c r="AE333" i="1" a="1"/>
  <c r="AE333" i="1" s="1"/>
  <c r="AE332" i="1" a="1"/>
  <c r="AE332" i="1" s="1"/>
  <c r="AE331" i="1" a="1"/>
  <c r="AE331" i="1" s="1"/>
  <c r="AE330" i="1" a="1"/>
  <c r="AE330" i="1" s="1"/>
  <c r="AE329" i="1" a="1"/>
  <c r="AE329" i="1" s="1"/>
  <c r="AE328" i="1" a="1"/>
  <c r="AE328" i="1" s="1"/>
  <c r="AE327" i="1" a="1"/>
  <c r="AE327" i="1" s="1"/>
  <c r="AE326" i="1" a="1"/>
  <c r="AE326" i="1" s="1"/>
  <c r="AE325" i="1" a="1"/>
  <c r="AE325" i="1" s="1"/>
  <c r="AE324" i="1" a="1"/>
  <c r="AE324" i="1" s="1"/>
  <c r="AE323" i="1" a="1"/>
  <c r="AE323" i="1" s="1"/>
  <c r="AE322" i="1" a="1"/>
  <c r="AE322" i="1" s="1"/>
  <c r="AE321" i="1" a="1"/>
  <c r="AE321" i="1" s="1"/>
  <c r="AE320" i="1" a="1"/>
  <c r="AE320" i="1" s="1"/>
  <c r="AE319" i="1" a="1"/>
  <c r="AE319" i="1" s="1"/>
  <c r="AE318" i="1" a="1"/>
  <c r="AE318" i="1" s="1"/>
  <c r="AE317" i="1" a="1"/>
  <c r="AE317" i="1" s="1"/>
  <c r="AE316" i="1" a="1"/>
  <c r="AE316" i="1" s="1"/>
  <c r="AE315" i="1" a="1"/>
  <c r="AE315" i="1" s="1"/>
  <c r="AE314" i="1" a="1"/>
  <c r="AE314" i="1" s="1"/>
  <c r="AE313" i="1" a="1"/>
  <c r="AE313" i="1" s="1"/>
  <c r="AE312" i="1" a="1"/>
  <c r="AE312" i="1" s="1"/>
  <c r="AE311" i="1" a="1"/>
  <c r="AE311" i="1" s="1"/>
  <c r="AE310" i="1" a="1"/>
  <c r="AE310" i="1" s="1"/>
  <c r="AE309" i="1" a="1"/>
  <c r="AE309" i="1" s="1"/>
  <c r="AE308" i="1" a="1"/>
  <c r="AE308" i="1" s="1"/>
  <c r="AE307" i="1" a="1"/>
  <c r="AE307" i="1" s="1"/>
  <c r="AE306" i="1" a="1"/>
  <c r="AE306" i="1" s="1"/>
  <c r="AE305" i="1" a="1"/>
  <c r="AE305" i="1" s="1"/>
  <c r="AE304" i="1" a="1"/>
  <c r="AE304" i="1" s="1"/>
  <c r="AE303" i="1" a="1"/>
  <c r="AE303" i="1" s="1"/>
  <c r="AE302" i="1" a="1"/>
  <c r="AE302" i="1" s="1"/>
  <c r="AE301" i="1" a="1"/>
  <c r="AE301" i="1" s="1"/>
  <c r="AE300" i="1" a="1"/>
  <c r="AE300" i="1" s="1"/>
  <c r="AE299" i="1" a="1"/>
  <c r="AE299" i="1" s="1"/>
  <c r="AE298" i="1" a="1"/>
  <c r="AE298" i="1" s="1"/>
  <c r="AE297" i="1" a="1"/>
  <c r="AE297" i="1" s="1"/>
  <c r="AE296" i="1" a="1"/>
  <c r="AE296" i="1" s="1"/>
  <c r="AE295" i="1" a="1"/>
  <c r="AE295" i="1" s="1"/>
  <c r="AE294" i="1" a="1"/>
  <c r="AE294" i="1" s="1"/>
  <c r="AE293" i="1" a="1"/>
  <c r="AE293" i="1" s="1"/>
  <c r="AE292" i="1" a="1"/>
  <c r="AE292" i="1" s="1"/>
  <c r="AE291" i="1" a="1"/>
  <c r="AE291" i="1" s="1"/>
  <c r="AE290" i="1" a="1"/>
  <c r="AE290" i="1" s="1"/>
  <c r="AE289" i="1" a="1"/>
  <c r="AE289" i="1" s="1"/>
  <c r="AE288" i="1" a="1"/>
  <c r="AE288" i="1" s="1"/>
  <c r="AE287" i="1" a="1"/>
  <c r="AE287" i="1" s="1"/>
  <c r="AE286" i="1" a="1"/>
  <c r="AE286" i="1" s="1"/>
  <c r="AE285" i="1" a="1"/>
  <c r="AE285" i="1" s="1"/>
  <c r="AE284" i="1" a="1"/>
  <c r="AE284" i="1" s="1"/>
  <c r="AE283" i="1" a="1"/>
  <c r="AE283" i="1" s="1"/>
  <c r="AE282" i="1" a="1"/>
  <c r="AE282" i="1" s="1"/>
  <c r="AE281" i="1" a="1"/>
  <c r="AE281" i="1" s="1"/>
  <c r="AE280" i="1" a="1"/>
  <c r="AE280" i="1" s="1"/>
  <c r="AE279" i="1" a="1"/>
  <c r="AE279" i="1" s="1"/>
  <c r="AE278" i="1" a="1"/>
  <c r="AE278" i="1" s="1"/>
  <c r="AE277" i="1" a="1"/>
  <c r="AE277" i="1" s="1"/>
  <c r="AE276" i="1" a="1"/>
  <c r="AE276" i="1" s="1"/>
  <c r="AE275" i="1" a="1"/>
  <c r="AE275" i="1" s="1"/>
  <c r="AE274" i="1" a="1"/>
  <c r="AE274" i="1" s="1"/>
  <c r="AE273" i="1" a="1"/>
  <c r="AE273" i="1" s="1"/>
  <c r="AE272" i="1" a="1"/>
  <c r="AE272" i="1" s="1"/>
  <c r="AE271" i="1" a="1"/>
  <c r="AE271" i="1" s="1"/>
  <c r="AE270" i="1" a="1"/>
  <c r="AE270" i="1" s="1"/>
  <c r="AE269" i="1" a="1"/>
  <c r="AE269" i="1" s="1"/>
  <c r="AE268" i="1" a="1"/>
  <c r="AE268" i="1" s="1"/>
  <c r="AE267" i="1" a="1"/>
  <c r="AE267" i="1" s="1"/>
  <c r="AE266" i="1" a="1"/>
  <c r="AE266" i="1" s="1"/>
  <c r="AE265" i="1" a="1"/>
  <c r="AE265" i="1" s="1"/>
  <c r="AE264" i="1" a="1"/>
  <c r="AE264" i="1" s="1"/>
  <c r="AE263" i="1" a="1"/>
  <c r="AE263" i="1" s="1"/>
  <c r="AE262" i="1" a="1"/>
  <c r="AE262" i="1" s="1"/>
  <c r="AE261" i="1" a="1"/>
  <c r="AE261" i="1" s="1"/>
  <c r="AE260" i="1" a="1"/>
  <c r="AE260" i="1" s="1"/>
  <c r="AE259" i="1" a="1"/>
  <c r="AE259" i="1" s="1"/>
  <c r="AE258" i="1" a="1"/>
  <c r="AE258" i="1" s="1"/>
  <c r="AE257" i="1" a="1"/>
  <c r="AE257" i="1" s="1"/>
  <c r="AE256" i="1" a="1"/>
  <c r="AE256" i="1" s="1"/>
  <c r="AE255" i="1" a="1"/>
  <c r="AE255" i="1" s="1"/>
  <c r="AE254" i="1" a="1"/>
  <c r="AE254" i="1" s="1"/>
  <c r="AE253" i="1" a="1"/>
  <c r="AE253" i="1" s="1"/>
  <c r="AE252" i="1" a="1"/>
  <c r="AE252" i="1" s="1"/>
  <c r="AE251" i="1" a="1"/>
  <c r="AE251" i="1" s="1"/>
  <c r="AE250" i="1" a="1"/>
  <c r="AE250" i="1" s="1"/>
  <c r="AE249" i="1" a="1"/>
  <c r="AE249" i="1" s="1"/>
  <c r="AE248" i="1" a="1"/>
  <c r="AE248" i="1" s="1"/>
  <c r="AE247" i="1" a="1"/>
  <c r="AE247" i="1" s="1"/>
  <c r="AE246" i="1" a="1"/>
  <c r="AE246" i="1" s="1"/>
  <c r="AE245" i="1" a="1"/>
  <c r="AE245" i="1" s="1"/>
  <c r="AE244" i="1" a="1"/>
  <c r="AE244" i="1" s="1"/>
  <c r="AE243" i="1" a="1"/>
  <c r="AE243" i="1" s="1"/>
  <c r="AE242" i="1" a="1"/>
  <c r="AE242" i="1" s="1"/>
  <c r="AE241" i="1" a="1"/>
  <c r="AE241" i="1" s="1"/>
  <c r="AE240" i="1" a="1"/>
  <c r="AE240" i="1" s="1"/>
  <c r="AE239" i="1" a="1"/>
  <c r="AE239" i="1" s="1"/>
  <c r="AE238" i="1" a="1"/>
  <c r="AE238" i="1" s="1"/>
  <c r="AE237" i="1" a="1"/>
  <c r="AE237" i="1" s="1"/>
  <c r="AE236" i="1" a="1"/>
  <c r="AE236" i="1" s="1"/>
  <c r="AE235" i="1" a="1"/>
  <c r="AE235" i="1" s="1"/>
  <c r="AE234" i="1" a="1"/>
  <c r="AE234" i="1" s="1"/>
  <c r="AE233" i="1" a="1"/>
  <c r="AE233" i="1" s="1"/>
  <c r="AE232" i="1" a="1"/>
  <c r="AE232" i="1" s="1"/>
  <c r="AE231" i="1" a="1"/>
  <c r="AE231" i="1" s="1"/>
  <c r="AE230" i="1" a="1"/>
  <c r="AE230" i="1" s="1"/>
  <c r="AE229" i="1" a="1"/>
  <c r="AE229" i="1" s="1"/>
  <c r="AE228" i="1" a="1"/>
  <c r="AE228" i="1" s="1"/>
  <c r="AE227" i="1" a="1"/>
  <c r="AE227" i="1" s="1"/>
  <c r="AE226" i="1" a="1"/>
  <c r="AE226" i="1" s="1"/>
  <c r="AE225" i="1" a="1"/>
  <c r="AE225" i="1" s="1"/>
  <c r="AE224" i="1" a="1"/>
  <c r="AE224" i="1" s="1"/>
  <c r="AE223" i="1" a="1"/>
  <c r="AE223" i="1" s="1"/>
  <c r="AE222" i="1" a="1"/>
  <c r="AE222" i="1" s="1"/>
  <c r="AE221" i="1" a="1"/>
  <c r="AE221" i="1" s="1"/>
  <c r="AE220" i="1" a="1"/>
  <c r="AE220" i="1" s="1"/>
  <c r="AE219" i="1" a="1"/>
  <c r="AE219" i="1" s="1"/>
  <c r="AE218" i="1" a="1"/>
  <c r="AE218" i="1" s="1"/>
  <c r="AE217" i="1" a="1"/>
  <c r="AE217" i="1" s="1"/>
  <c r="AE216" i="1" a="1"/>
  <c r="AE216" i="1" s="1"/>
  <c r="AE215" i="1" a="1"/>
  <c r="AE215" i="1" s="1"/>
  <c r="AE214" i="1" a="1"/>
  <c r="AE214" i="1" s="1"/>
  <c r="AE213" i="1" a="1"/>
  <c r="AE213" i="1" s="1"/>
  <c r="AE212" i="1" a="1"/>
  <c r="AE212" i="1" s="1"/>
  <c r="AE211" i="1" a="1"/>
  <c r="AE211" i="1" s="1"/>
  <c r="AE210" i="1" a="1"/>
  <c r="AE210" i="1" s="1"/>
  <c r="AE209" i="1" a="1"/>
  <c r="AE209" i="1" s="1"/>
  <c r="AE208" i="1" a="1"/>
  <c r="AE208" i="1" s="1"/>
  <c r="AE207" i="1" a="1"/>
  <c r="AE207" i="1" s="1"/>
  <c r="AE206" i="1" a="1"/>
  <c r="AE206" i="1" s="1"/>
  <c r="AE205" i="1" a="1"/>
  <c r="AE205" i="1" s="1"/>
  <c r="AE204" i="1" a="1"/>
  <c r="AE204" i="1" s="1"/>
  <c r="AE203" i="1" a="1"/>
  <c r="AE203" i="1" s="1"/>
  <c r="AE202" i="1" a="1"/>
  <c r="AE202" i="1" s="1"/>
  <c r="AE201" i="1" a="1"/>
  <c r="AE201" i="1" s="1"/>
  <c r="AE200" i="1" a="1"/>
  <c r="AE200" i="1" s="1"/>
  <c r="AE199" i="1" a="1"/>
  <c r="AE199" i="1" s="1"/>
  <c r="AE198" i="1" a="1"/>
  <c r="AE198" i="1" s="1"/>
  <c r="AE197" i="1" a="1"/>
  <c r="AE197" i="1" s="1"/>
  <c r="AE196" i="1" a="1"/>
  <c r="AE196" i="1" s="1"/>
  <c r="AE195" i="1" a="1"/>
  <c r="AE195" i="1" s="1"/>
  <c r="AE194" i="1" a="1"/>
  <c r="AE194" i="1" s="1"/>
  <c r="AE193" i="1" a="1"/>
  <c r="AE193" i="1" s="1"/>
  <c r="AE192" i="1" a="1"/>
  <c r="AE192" i="1" s="1"/>
  <c r="AE191" i="1" a="1"/>
  <c r="AE191" i="1" s="1"/>
  <c r="AE190" i="1" a="1"/>
  <c r="AE190" i="1" s="1"/>
  <c r="AE189" i="1" a="1"/>
  <c r="AE189" i="1" s="1"/>
  <c r="AE188" i="1" a="1"/>
  <c r="AE188" i="1" s="1"/>
  <c r="AE187" i="1" a="1"/>
  <c r="AE187" i="1" s="1"/>
  <c r="AE186" i="1" a="1"/>
  <c r="AE186" i="1" s="1"/>
  <c r="AE185" i="1" a="1"/>
  <c r="AE185" i="1" s="1"/>
  <c r="AE184" i="1" a="1"/>
  <c r="AE184" i="1" s="1"/>
  <c r="AE183" i="1" a="1"/>
  <c r="AE183" i="1" s="1"/>
  <c r="AE182" i="1" a="1"/>
  <c r="AE182" i="1" s="1"/>
  <c r="AE181" i="1" a="1"/>
  <c r="AE181" i="1" s="1"/>
  <c r="AE180" i="1" a="1"/>
  <c r="AE180" i="1" s="1"/>
  <c r="AE179" i="1" a="1"/>
  <c r="AE179" i="1" s="1"/>
  <c r="AE178" i="1" a="1"/>
  <c r="AE178" i="1" s="1"/>
  <c r="AE177" i="1" a="1"/>
  <c r="AE177" i="1" s="1"/>
  <c r="AE176" i="1" a="1"/>
  <c r="AE176" i="1" s="1"/>
  <c r="AE175" i="1" a="1"/>
  <c r="AE175" i="1" s="1"/>
  <c r="AE174" i="1" a="1"/>
  <c r="AE174" i="1" s="1"/>
  <c r="AE173" i="1" a="1"/>
  <c r="AE173" i="1" s="1"/>
  <c r="AE172" i="1" a="1"/>
  <c r="AE172" i="1" s="1"/>
  <c r="AE171" i="1" a="1"/>
  <c r="AE171" i="1" s="1"/>
  <c r="AE170" i="1" a="1"/>
  <c r="AE170" i="1" s="1"/>
  <c r="AE169" i="1" a="1"/>
  <c r="AE169" i="1" s="1"/>
  <c r="AE168" i="1" a="1"/>
  <c r="AE168" i="1" s="1"/>
  <c r="AE167" i="1" a="1"/>
  <c r="AE167" i="1" s="1"/>
  <c r="AE166" i="1" a="1"/>
  <c r="AE166" i="1" s="1"/>
  <c r="AE165" i="1" a="1"/>
  <c r="AE165" i="1" s="1"/>
  <c r="AE164" i="1" a="1"/>
  <c r="AE164" i="1" s="1"/>
  <c r="AE163" i="1" a="1"/>
  <c r="AE163" i="1" s="1"/>
  <c r="AE162" i="1" a="1"/>
  <c r="AE162" i="1" s="1"/>
  <c r="AE161" i="1" a="1"/>
  <c r="AE161" i="1" s="1"/>
  <c r="AE160" i="1" a="1"/>
  <c r="AE160" i="1" s="1"/>
  <c r="AE159" i="1" a="1"/>
  <c r="AE159" i="1" s="1"/>
  <c r="AE158" i="1" a="1"/>
  <c r="AE158" i="1" s="1"/>
  <c r="AE157" i="1" a="1"/>
  <c r="AE157" i="1" s="1"/>
  <c r="AE156" i="1" a="1"/>
  <c r="AE156" i="1" s="1"/>
  <c r="AE155" i="1" a="1"/>
  <c r="AE155" i="1" s="1"/>
  <c r="AE154" i="1" a="1"/>
  <c r="AE154" i="1" s="1"/>
  <c r="AE153" i="1" a="1"/>
  <c r="AE153" i="1" s="1"/>
  <c r="AE152" i="1" a="1"/>
  <c r="AE152" i="1" s="1"/>
  <c r="AE151" i="1" a="1"/>
  <c r="AE151" i="1" s="1"/>
  <c r="AE150" i="1" a="1"/>
  <c r="AE150" i="1" s="1"/>
  <c r="AE149" i="1" a="1"/>
  <c r="AE149" i="1" s="1"/>
  <c r="AE148" i="1" a="1"/>
  <c r="AE148" i="1" s="1"/>
  <c r="AE147" i="1" a="1"/>
  <c r="AE147" i="1" s="1"/>
  <c r="AE146" i="1" a="1"/>
  <c r="AE146" i="1" s="1"/>
  <c r="AE145" i="1" a="1"/>
  <c r="AE145" i="1" s="1"/>
  <c r="AE144" i="1" a="1"/>
  <c r="AE144" i="1" s="1"/>
  <c r="AE143" i="1" a="1"/>
  <c r="AE143" i="1" s="1"/>
  <c r="AE142" i="1" a="1"/>
  <c r="AE142" i="1" s="1"/>
  <c r="AE141" i="1" a="1"/>
  <c r="AE141" i="1" s="1"/>
  <c r="AE140" i="1" a="1"/>
  <c r="AE140" i="1" s="1"/>
  <c r="AE139" i="1" a="1"/>
  <c r="AE139" i="1" s="1"/>
  <c r="AE138" i="1" a="1"/>
  <c r="AE138" i="1" s="1"/>
  <c r="AE137" i="1" a="1"/>
  <c r="AE137" i="1" s="1"/>
  <c r="AE136" i="1" a="1"/>
  <c r="AE136" i="1" s="1"/>
  <c r="AE135" i="1" a="1"/>
  <c r="AE135" i="1" s="1"/>
  <c r="AE134" i="1" a="1"/>
  <c r="AE134" i="1" s="1"/>
  <c r="AE133" i="1" a="1"/>
  <c r="AE133" i="1" s="1"/>
  <c r="AE132" i="1" a="1"/>
  <c r="AE132" i="1" s="1"/>
  <c r="AE131" i="1" a="1"/>
  <c r="AE131" i="1" s="1"/>
  <c r="AE130" i="1" a="1"/>
  <c r="AE130" i="1" s="1"/>
  <c r="AE129" i="1" a="1"/>
  <c r="AE129" i="1" s="1"/>
  <c r="AE128" i="1" a="1"/>
  <c r="AE128" i="1" s="1"/>
  <c r="AE127" i="1" a="1"/>
  <c r="AE127" i="1" s="1"/>
  <c r="AE126" i="1" a="1"/>
  <c r="AE126" i="1" s="1"/>
  <c r="AE125" i="1" a="1"/>
  <c r="AE125" i="1" s="1"/>
  <c r="AE124" i="1" a="1"/>
  <c r="AE124" i="1" s="1"/>
  <c r="AE123" i="1" a="1"/>
  <c r="AE123" i="1" s="1"/>
  <c r="AE122" i="1" a="1"/>
  <c r="AE122" i="1" s="1"/>
  <c r="AE121" i="1" a="1"/>
  <c r="AE121" i="1" s="1"/>
  <c r="AE120" i="1" a="1"/>
  <c r="AE120" i="1" s="1"/>
  <c r="AE119" i="1" a="1"/>
  <c r="AE119" i="1" s="1"/>
  <c r="AE118" i="1" a="1"/>
  <c r="AE118" i="1" s="1"/>
  <c r="AE117" i="1" a="1"/>
  <c r="AE117" i="1" s="1"/>
  <c r="AE116" i="1" a="1"/>
  <c r="AE116" i="1" s="1"/>
  <c r="AE115" i="1" a="1"/>
  <c r="AE115" i="1" s="1"/>
  <c r="AE114" i="1" a="1"/>
  <c r="AE114" i="1" s="1"/>
  <c r="AE113" i="1" a="1"/>
  <c r="AE113" i="1" s="1"/>
  <c r="AE112" i="1" a="1"/>
  <c r="AE112" i="1" s="1"/>
  <c r="AE111" i="1" a="1"/>
  <c r="AE111" i="1" s="1"/>
  <c r="AE110" i="1" a="1"/>
  <c r="AE110" i="1" s="1"/>
  <c r="AE109" i="1" a="1"/>
  <c r="AE109" i="1" s="1"/>
  <c r="AE108" i="1" a="1"/>
  <c r="AE108" i="1" s="1"/>
  <c r="AE107" i="1" a="1"/>
  <c r="AE107" i="1" s="1"/>
  <c r="AE106" i="1" a="1"/>
  <c r="AE106" i="1" s="1"/>
  <c r="AE105" i="1" a="1"/>
  <c r="AE105" i="1" s="1"/>
  <c r="AE104" i="1" a="1"/>
  <c r="AE104" i="1" s="1"/>
  <c r="AE103" i="1" a="1"/>
  <c r="AE103" i="1" s="1"/>
  <c r="AE102" i="1" a="1"/>
  <c r="AE102" i="1" s="1"/>
  <c r="AE101" i="1" a="1"/>
  <c r="AE101" i="1" s="1"/>
  <c r="AE100" i="1" a="1"/>
  <c r="AE100" i="1" s="1"/>
  <c r="AE99" i="1" a="1"/>
  <c r="AE99" i="1" s="1"/>
  <c r="AE98" i="1" a="1"/>
  <c r="AE98" i="1" s="1"/>
  <c r="AE97" i="1" a="1"/>
  <c r="AE97" i="1" s="1"/>
  <c r="AE96" i="1" a="1"/>
  <c r="AE96" i="1" s="1"/>
  <c r="AE95" i="1" a="1"/>
  <c r="AE95" i="1" s="1"/>
  <c r="AE94" i="1" a="1"/>
  <c r="AE94" i="1" s="1"/>
  <c r="AE93" i="1" a="1"/>
  <c r="AE93" i="1" s="1"/>
  <c r="AE92" i="1" a="1"/>
  <c r="AE92" i="1" s="1"/>
  <c r="AE91" i="1" a="1"/>
  <c r="AE91" i="1" s="1"/>
  <c r="AE90" i="1" a="1"/>
  <c r="AE90" i="1" s="1"/>
  <c r="AE89" i="1" a="1"/>
  <c r="AE89" i="1" s="1"/>
  <c r="AE88" i="1" a="1"/>
  <c r="AE88" i="1" s="1"/>
  <c r="AE87" i="1" a="1"/>
  <c r="AE87" i="1" s="1"/>
  <c r="AE86" i="1" a="1"/>
  <c r="AE86" i="1" s="1"/>
  <c r="AE85" i="1" a="1"/>
  <c r="AE85" i="1" s="1"/>
  <c r="AE84" i="1" a="1"/>
  <c r="AE84" i="1" s="1"/>
  <c r="AE83" i="1" a="1"/>
  <c r="AE83" i="1" s="1"/>
  <c r="AE82" i="1" a="1"/>
  <c r="AE82" i="1" s="1"/>
  <c r="AE81" i="1" a="1"/>
  <c r="AE81" i="1" s="1"/>
  <c r="AE80" i="1" a="1"/>
  <c r="AE80" i="1" s="1"/>
  <c r="AE79" i="1" a="1"/>
  <c r="AE79" i="1" s="1"/>
  <c r="AE78" i="1" a="1"/>
  <c r="AE78" i="1" s="1"/>
  <c r="AE77" i="1" a="1"/>
  <c r="AE77" i="1" s="1"/>
  <c r="AE76" i="1" a="1"/>
  <c r="AE76" i="1" s="1"/>
  <c r="AE75" i="1" a="1"/>
  <c r="AE75" i="1" s="1"/>
  <c r="AE74" i="1" a="1"/>
  <c r="AE74" i="1" s="1"/>
  <c r="AE73" i="1" a="1"/>
  <c r="AE73" i="1" s="1"/>
  <c r="AE72" i="1" a="1"/>
  <c r="AE72" i="1" s="1"/>
  <c r="AE71" i="1" a="1"/>
  <c r="AE71" i="1" s="1"/>
  <c r="AE70" i="1" a="1"/>
  <c r="AE70" i="1" s="1"/>
  <c r="AE69" i="1" a="1"/>
  <c r="AE69" i="1" s="1"/>
  <c r="AE68" i="1" a="1"/>
  <c r="AE68" i="1" s="1"/>
  <c r="AE67" i="1" a="1"/>
  <c r="AE67" i="1" s="1"/>
  <c r="AE66" i="1" a="1"/>
  <c r="AE66" i="1" s="1"/>
  <c r="AE65" i="1" a="1"/>
  <c r="AE65" i="1" s="1"/>
  <c r="AE64" i="1" a="1"/>
  <c r="AE64" i="1" s="1"/>
  <c r="AE63" i="1" a="1"/>
  <c r="AE63" i="1" s="1"/>
  <c r="AE62" i="1" a="1"/>
  <c r="AE62" i="1" s="1"/>
  <c r="AE61" i="1" a="1"/>
  <c r="AE61" i="1" s="1"/>
  <c r="AE60" i="1" a="1"/>
  <c r="AE60" i="1" s="1"/>
  <c r="AE59" i="1" a="1"/>
  <c r="AE59" i="1" s="1"/>
  <c r="AE58" i="1" a="1"/>
  <c r="AE58" i="1" s="1"/>
  <c r="AE57" i="1" a="1"/>
  <c r="AE57" i="1" s="1"/>
  <c r="AE56" i="1" a="1"/>
  <c r="AE56" i="1" s="1"/>
  <c r="AE55" i="1" a="1"/>
  <c r="AE55" i="1" s="1"/>
  <c r="AE54" i="1" a="1"/>
  <c r="AE54" i="1" s="1"/>
  <c r="AE53" i="1" a="1"/>
  <c r="AE53" i="1" s="1"/>
  <c r="AE52" i="1" a="1"/>
  <c r="AE52" i="1" s="1"/>
  <c r="AE51" i="1" a="1"/>
  <c r="AE51" i="1" s="1"/>
  <c r="AE50" i="1" a="1"/>
  <c r="AE50" i="1" s="1"/>
  <c r="AE49" i="1" a="1"/>
  <c r="AE49" i="1" s="1"/>
  <c r="AE48" i="1" a="1"/>
  <c r="AE48" i="1" s="1"/>
  <c r="AE47" i="1" a="1"/>
  <c r="AE47" i="1" s="1"/>
  <c r="AE46" i="1" a="1"/>
  <c r="AE46" i="1" s="1"/>
  <c r="AE45" i="1" a="1"/>
  <c r="AE45" i="1" s="1"/>
  <c r="AE44" i="1" a="1"/>
  <c r="AE44" i="1" s="1"/>
  <c r="AE43" i="1" a="1"/>
  <c r="AE43" i="1" s="1"/>
  <c r="AE42" i="1" a="1"/>
  <c r="AE42" i="1" s="1"/>
  <c r="AE41" i="1" a="1"/>
  <c r="AE41" i="1" s="1"/>
  <c r="AE40" i="1" a="1"/>
  <c r="AE40" i="1" s="1"/>
  <c r="AE39" i="1" a="1"/>
  <c r="AE39" i="1" s="1"/>
  <c r="AE38" i="1" a="1"/>
  <c r="AE38" i="1" s="1"/>
  <c r="AE37" i="1" a="1"/>
  <c r="AE37" i="1" s="1"/>
  <c r="AD381" i="1"/>
  <c r="AD380" i="1"/>
  <c r="AD379" i="1"/>
  <c r="AD378" i="1"/>
  <c r="AD377" i="1"/>
  <c r="AD376" i="1"/>
  <c r="AD375" i="1"/>
  <c r="AD374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L22" i="1" l="1"/>
  <c r="AO22" i="1"/>
  <c r="AU22" i="1"/>
  <c r="AF22" i="1"/>
  <c r="AS22" i="1"/>
  <c r="Y22" i="1"/>
  <c r="B22" i="1"/>
  <c r="R27" i="1" l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26" i="1"/>
  <c r="C2" i="1" l="1" a="1"/>
  <c r="C2" i="1" s="1"/>
  <c r="D2" i="1" a="1"/>
  <c r="D2" i="1" s="1"/>
  <c r="X141" i="1" l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1" i="1" l="1" a="1"/>
  <c r="X1" i="1" s="1"/>
  <c r="X2" i="1" a="1"/>
  <c r="X5" i="1" a="1"/>
  <c r="X2" i="1"/>
  <c r="X6" i="1" l="1"/>
  <c r="X5" i="1"/>
  <c r="W18" i="1"/>
  <c r="K17" i="1"/>
  <c r="J17" i="1"/>
  <c r="I17" i="1"/>
  <c r="H17" i="1"/>
  <c r="G17" i="1"/>
  <c r="F17" i="1"/>
  <c r="E17" i="1"/>
  <c r="K20" i="1"/>
  <c r="J20" i="1"/>
  <c r="I20" i="1"/>
  <c r="H20" i="1"/>
  <c r="X7" i="1" l="1"/>
  <c r="D20" i="1"/>
  <c r="F19" i="1" l="1"/>
  <c r="I19" i="1"/>
  <c r="E19" i="1"/>
  <c r="H19" i="1"/>
  <c r="K19" i="1"/>
  <c r="G19" i="1"/>
  <c r="J19" i="1"/>
  <c r="AC7" i="1" l="1"/>
  <c r="AA11" i="1" l="1"/>
  <c r="AA1" i="1" l="1"/>
  <c r="AC38" i="1" l="1" a="1"/>
  <c r="AC38" i="1" s="1"/>
  <c r="AC39" i="1" a="1"/>
  <c r="AC39" i="1" s="1"/>
  <c r="AC40" i="1" a="1"/>
  <c r="AC40" i="1" s="1"/>
  <c r="AC41" i="1" a="1"/>
  <c r="AC41" i="1" s="1"/>
  <c r="AC42" i="1" a="1"/>
  <c r="AC42" i="1" s="1"/>
  <c r="AC43" i="1" a="1"/>
  <c r="AC43" i="1" s="1"/>
  <c r="AC44" i="1" a="1"/>
  <c r="AC44" i="1" s="1"/>
  <c r="AC45" i="1" a="1"/>
  <c r="AC45" i="1" s="1"/>
  <c r="AC46" i="1" a="1"/>
  <c r="AC46" i="1" s="1"/>
  <c r="AC47" i="1" a="1"/>
  <c r="AC47" i="1" s="1"/>
  <c r="AC48" i="1" a="1"/>
  <c r="AC48" i="1" s="1"/>
  <c r="AC49" i="1" a="1"/>
  <c r="AC49" i="1" s="1"/>
  <c r="AC50" i="1" a="1"/>
  <c r="AC50" i="1" s="1"/>
  <c r="AC51" i="1" a="1"/>
  <c r="AC51" i="1"/>
  <c r="AC52" i="1" a="1"/>
  <c r="AC52" i="1" s="1"/>
  <c r="AC53" i="1" a="1"/>
  <c r="AC53" i="1" s="1"/>
  <c r="AC54" i="1" a="1"/>
  <c r="AC54" i="1" s="1"/>
  <c r="AC55" i="1" a="1"/>
  <c r="AC55" i="1" s="1"/>
  <c r="AC56" i="1" a="1"/>
  <c r="AC56" i="1" s="1"/>
  <c r="AC57" i="1" a="1"/>
  <c r="AC57" i="1" s="1"/>
  <c r="AC58" i="1" a="1"/>
  <c r="AC58" i="1" s="1"/>
  <c r="AC59" i="1" a="1"/>
  <c r="AC59" i="1" s="1"/>
  <c r="AC60" i="1" a="1"/>
  <c r="AC60" i="1" s="1"/>
  <c r="AC61" i="1" a="1"/>
  <c r="AC61" i="1" s="1"/>
  <c r="AC62" i="1" a="1"/>
  <c r="AC62" i="1" s="1"/>
  <c r="AC63" i="1" a="1"/>
  <c r="AC63" i="1" s="1"/>
  <c r="AC64" i="1" a="1"/>
  <c r="AC64" i="1" s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 s="1"/>
  <c r="AC71" i="1" a="1"/>
  <c r="AC71" i="1" s="1"/>
  <c r="AC72" i="1" a="1"/>
  <c r="AC72" i="1" s="1"/>
  <c r="AC73" i="1" a="1"/>
  <c r="AC73" i="1" s="1"/>
  <c r="AC74" i="1" a="1"/>
  <c r="AC74" i="1" s="1"/>
  <c r="AC75" i="1" a="1"/>
  <c r="AC75" i="1" s="1"/>
  <c r="AC76" i="1" a="1"/>
  <c r="AC76" i="1" s="1"/>
  <c r="AC77" i="1" a="1"/>
  <c r="AC77" i="1" s="1"/>
  <c r="AC78" i="1" a="1"/>
  <c r="AC78" i="1" s="1"/>
  <c r="AC79" i="1" a="1"/>
  <c r="AC79" i="1" s="1"/>
  <c r="AC80" i="1" a="1"/>
  <c r="AC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AC89" i="1" a="1"/>
  <c r="AC89" i="1" s="1"/>
  <c r="AC90" i="1" a="1"/>
  <c r="AC90" i="1" s="1"/>
  <c r="AC91" i="1" a="1"/>
  <c r="AC91" i="1" s="1"/>
  <c r="AC92" i="1" a="1"/>
  <c r="AC92" i="1" s="1"/>
  <c r="AC93" i="1" a="1"/>
  <c r="AC93" i="1" s="1"/>
  <c r="AC94" i="1" a="1"/>
  <c r="AC94" i="1" s="1"/>
  <c r="AC95" i="1" a="1"/>
  <c r="AC95" i="1" s="1"/>
  <c r="AC96" i="1" a="1"/>
  <c r="AC96" i="1" s="1"/>
  <c r="AC97" i="1" a="1"/>
  <c r="AC97" i="1" s="1"/>
  <c r="AC98" i="1" a="1"/>
  <c r="AC98" i="1" s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 s="1"/>
  <c r="AC104" i="1" a="1"/>
  <c r="AC104" i="1" s="1"/>
  <c r="AC105" i="1" a="1"/>
  <c r="AC105" i="1" s="1"/>
  <c r="AC106" i="1" a="1"/>
  <c r="AC106" i="1" s="1"/>
  <c r="AC107" i="1" a="1"/>
  <c r="AC107" i="1" s="1"/>
  <c r="AC108" i="1" a="1"/>
  <c r="AC108" i="1" s="1"/>
  <c r="AC109" i="1" a="1"/>
  <c r="AC109" i="1" s="1"/>
  <c r="AC110" i="1" a="1"/>
  <c r="AC110" i="1" s="1"/>
  <c r="AC111" i="1" a="1"/>
  <c r="AC111" i="1" s="1"/>
  <c r="AC112" i="1" a="1"/>
  <c r="AC112" i="1" s="1"/>
  <c r="AC113" i="1" a="1"/>
  <c r="AC113" i="1" s="1"/>
  <c r="AC114" i="1" a="1"/>
  <c r="AC114" i="1" s="1"/>
  <c r="AC115" i="1" a="1"/>
  <c r="AC115" i="1" s="1"/>
  <c r="AC116" i="1" a="1"/>
  <c r="AC116" i="1" s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 s="1"/>
  <c r="AC122" i="1" a="1"/>
  <c r="AC122" i="1" s="1"/>
  <c r="AC123" i="1" a="1"/>
  <c r="AC123" i="1" s="1"/>
  <c r="AC124" i="1" a="1"/>
  <c r="AC124" i="1" s="1"/>
  <c r="AC125" i="1" a="1"/>
  <c r="AC125" i="1" s="1"/>
  <c r="AC126" i="1" a="1"/>
  <c r="AC126" i="1" s="1"/>
  <c r="AC127" i="1" a="1"/>
  <c r="AC127" i="1" s="1"/>
  <c r="AC128" i="1" a="1"/>
  <c r="AC128" i="1" s="1"/>
  <c r="AC129" i="1" a="1"/>
  <c r="AC129" i="1" s="1"/>
  <c r="AC130" i="1" a="1"/>
  <c r="AC130" i="1" s="1"/>
  <c r="AC131" i="1" a="1"/>
  <c r="AC131" i="1" s="1"/>
  <c r="AC132" i="1" a="1"/>
  <c r="AC132" i="1" s="1"/>
  <c r="AC133" i="1" a="1"/>
  <c r="AC133" i="1" s="1"/>
  <c r="AC134" i="1" a="1"/>
  <c r="AC134" i="1" s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 s="1"/>
  <c r="AC140" i="1" a="1"/>
  <c r="AC140" i="1" s="1"/>
  <c r="AC141" i="1" a="1"/>
  <c r="AC141" i="1" s="1"/>
  <c r="AC142" i="1" a="1"/>
  <c r="AC142" i="1" s="1"/>
  <c r="AC143" i="1" a="1"/>
  <c r="AC143" i="1" s="1"/>
  <c r="AC144" i="1" a="1"/>
  <c r="AC144" i="1" s="1"/>
  <c r="AC145" i="1" a="1"/>
  <c r="AC145" i="1" s="1"/>
  <c r="AC146" i="1" a="1"/>
  <c r="AC146" i="1" s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 s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 s="1"/>
  <c r="AC158" i="1" a="1"/>
  <c r="AC158" i="1" s="1"/>
  <c r="AC159" i="1" a="1"/>
  <c r="AC159" i="1" s="1"/>
  <c r="AC160" i="1" a="1"/>
  <c r="AC160" i="1" s="1"/>
  <c r="AC161" i="1" a="1"/>
  <c r="AC161" i="1" s="1"/>
  <c r="AC162" i="1" a="1"/>
  <c r="AC162" i="1" s="1"/>
  <c r="AC163" i="1" a="1"/>
  <c r="AC163" i="1" s="1"/>
  <c r="AC164" i="1" a="1"/>
  <c r="AC164" i="1" s="1"/>
  <c r="AC165" i="1" a="1"/>
  <c r="AC165" i="1" s="1"/>
  <c r="AC166" i="1" a="1"/>
  <c r="AC166" i="1" s="1"/>
  <c r="AC167" i="1" a="1"/>
  <c r="AC167" i="1" s="1"/>
  <c r="AC168" i="1" a="1"/>
  <c r="AC168" i="1" s="1"/>
  <c r="AC169" i="1" a="1"/>
  <c r="AC169" i="1" s="1"/>
  <c r="AC170" i="1" a="1"/>
  <c r="AC170" i="1" s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 s="1"/>
  <c r="AC176" i="1" a="1"/>
  <c r="AC176" i="1" s="1"/>
  <c r="AC177" i="1" a="1"/>
  <c r="AC177" i="1" s="1"/>
  <c r="AC178" i="1" a="1"/>
  <c r="AC178" i="1" s="1"/>
  <c r="AC179" i="1" a="1"/>
  <c r="AC179" i="1" s="1"/>
  <c r="AC180" i="1" a="1"/>
  <c r="AC180" i="1" s="1"/>
  <c r="AC181" i="1" a="1"/>
  <c r="AC181" i="1" s="1"/>
  <c r="AC182" i="1" a="1"/>
  <c r="AC182" i="1" s="1"/>
  <c r="AC183" i="1" a="1"/>
  <c r="AC183" i="1" s="1"/>
  <c r="AC184" i="1" a="1"/>
  <c r="AC184" i="1" s="1"/>
  <c r="AC185" i="1" a="1"/>
  <c r="AC185" i="1" s="1"/>
  <c r="AC186" i="1" a="1"/>
  <c r="AC186" i="1" s="1"/>
  <c r="AC187" i="1" a="1"/>
  <c r="AC187" i="1" s="1"/>
  <c r="AC188" i="1" a="1"/>
  <c r="AC188" i="1" s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 s="1"/>
  <c r="AC194" i="1" a="1"/>
  <c r="AC194" i="1" s="1"/>
  <c r="AC195" i="1" a="1"/>
  <c r="AC195" i="1" s="1"/>
  <c r="AC196" i="1" a="1"/>
  <c r="AC196" i="1" s="1"/>
  <c r="AC197" i="1" a="1"/>
  <c r="AC197" i="1" s="1"/>
  <c r="AC198" i="1" a="1"/>
  <c r="AC198" i="1" s="1"/>
  <c r="AC199" i="1" a="1"/>
  <c r="AC199" i="1" s="1"/>
  <c r="AC200" i="1" a="1"/>
  <c r="AC200" i="1" s="1"/>
  <c r="AC201" i="1" a="1"/>
  <c r="AC201" i="1" s="1"/>
  <c r="AC202" i="1" a="1"/>
  <c r="AC202" i="1" s="1"/>
  <c r="AC203" i="1" a="1"/>
  <c r="AC203" i="1" s="1"/>
  <c r="AC204" i="1" a="1"/>
  <c r="AC204" i="1" s="1"/>
  <c r="AC205" i="1" a="1"/>
  <c r="AC205" i="1" s="1"/>
  <c r="AC206" i="1" a="1"/>
  <c r="AC206" i="1" s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 s="1"/>
  <c r="AC212" i="1" a="1"/>
  <c r="AC212" i="1" s="1"/>
  <c r="AC213" i="1" a="1"/>
  <c r="AC213" i="1" s="1"/>
  <c r="AC214" i="1" a="1"/>
  <c r="AC214" i="1" s="1"/>
  <c r="AC215" i="1" a="1"/>
  <c r="AC215" i="1" s="1"/>
  <c r="AC216" i="1" a="1"/>
  <c r="AC216" i="1" s="1"/>
  <c r="AC217" i="1" a="1"/>
  <c r="AC217" i="1" s="1"/>
  <c r="AC218" i="1" a="1"/>
  <c r="AC218" i="1" s="1"/>
  <c r="AC219" i="1" a="1"/>
  <c r="AC219" i="1" s="1"/>
  <c r="AC220" i="1" a="1"/>
  <c r="AC220" i="1" s="1"/>
  <c r="AC221" i="1" a="1"/>
  <c r="AC221" i="1" s="1"/>
  <c r="AC222" i="1" a="1"/>
  <c r="AC222" i="1" s="1"/>
  <c r="AC223" i="1" a="1"/>
  <c r="AC223" i="1" s="1"/>
  <c r="AC224" i="1" a="1"/>
  <c r="AC224" i="1" s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 s="1"/>
  <c r="AC230" i="1" a="1"/>
  <c r="AC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C236" i="1" a="1"/>
  <c r="AC236" i="1" s="1"/>
  <c r="AC237" i="1" a="1"/>
  <c r="AC237" i="1" s="1"/>
  <c r="AC238" i="1" a="1"/>
  <c r="AC238" i="1" s="1"/>
  <c r="AC239" i="1" a="1"/>
  <c r="AC239" i="1" s="1"/>
  <c r="AC240" i="1" a="1"/>
  <c r="AC240" i="1" s="1"/>
  <c r="AC241" i="1" a="1"/>
  <c r="AC241" i="1" s="1"/>
  <c r="AC242" i="1" a="1"/>
  <c r="AC242" i="1" s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 s="1"/>
  <c r="AC248" i="1" a="1"/>
  <c r="AC248" i="1" s="1"/>
  <c r="AC249" i="1" a="1"/>
  <c r="AC249" i="1" s="1"/>
  <c r="AC250" i="1" a="1"/>
  <c r="AC250" i="1" s="1"/>
  <c r="AC251" i="1" a="1"/>
  <c r="AC251" i="1" s="1"/>
  <c r="AC252" i="1" a="1"/>
  <c r="AC252" i="1" s="1"/>
  <c r="AC253" i="1" a="1"/>
  <c r="AC253" i="1" s="1"/>
  <c r="AC254" i="1" a="1"/>
  <c r="AC254" i="1" s="1"/>
  <c r="AC255" i="1" a="1"/>
  <c r="AC255" i="1" s="1"/>
  <c r="AC256" i="1" a="1"/>
  <c r="AC256" i="1" s="1"/>
  <c r="AC257" i="1" a="1"/>
  <c r="AC257" i="1" s="1"/>
  <c r="AC258" i="1" a="1"/>
  <c r="AC258" i="1" s="1"/>
  <c r="AC259" i="1" a="1"/>
  <c r="AC259" i="1" s="1"/>
  <c r="AC260" i="1" a="1"/>
  <c r="AC260" i="1" s="1"/>
  <c r="AC261" i="1" a="1"/>
  <c r="AC261" i="1" s="1"/>
  <c r="AC262" i="1" a="1"/>
  <c r="AC262" i="1" s="1"/>
  <c r="AC263" i="1" a="1"/>
  <c r="AC263" i="1" s="1"/>
  <c r="AC264" i="1" a="1"/>
  <c r="AC264" i="1" s="1"/>
  <c r="AC265" i="1" a="1"/>
  <c r="AC265" i="1" s="1"/>
  <c r="AC266" i="1" a="1"/>
  <c r="AC266" i="1" s="1"/>
  <c r="AC267" i="1" a="1"/>
  <c r="AC267" i="1" s="1"/>
  <c r="AC268" i="1" a="1"/>
  <c r="AC268" i="1" s="1"/>
  <c r="AC269" i="1" a="1"/>
  <c r="AC269" i="1" s="1"/>
  <c r="AC270" i="1" a="1"/>
  <c r="AC270" i="1" s="1"/>
  <c r="AC271" i="1" a="1"/>
  <c r="AC271" i="1" s="1"/>
  <c r="AC272" i="1" a="1"/>
  <c r="AC272" i="1" s="1"/>
  <c r="AC273" i="1" a="1"/>
  <c r="AC273" i="1" s="1"/>
  <c r="AC274" i="1" a="1"/>
  <c r="AC274" i="1" s="1"/>
  <c r="AC275" i="1" a="1"/>
  <c r="AC275" i="1" s="1"/>
  <c r="AC276" i="1" a="1"/>
  <c r="AC276" i="1" s="1"/>
  <c r="AC277" i="1" a="1"/>
  <c r="AC277" i="1" s="1"/>
  <c r="AC278" i="1" a="1"/>
  <c r="AC278" i="1" s="1"/>
  <c r="AC279" i="1" a="1"/>
  <c r="AC279" i="1" s="1"/>
  <c r="AC280" i="1" a="1"/>
  <c r="AC280" i="1" s="1"/>
  <c r="AC281" i="1" a="1"/>
  <c r="AC281" i="1" s="1"/>
  <c r="AC282" i="1" a="1"/>
  <c r="AC282" i="1" s="1"/>
  <c r="AC283" i="1" a="1"/>
  <c r="AC283" i="1" s="1"/>
  <c r="AC284" i="1" a="1"/>
  <c r="AC284" i="1" s="1"/>
  <c r="AC285" i="1" a="1"/>
  <c r="AC285" i="1" s="1"/>
  <c r="AC286" i="1" a="1"/>
  <c r="AC286" i="1" s="1"/>
  <c r="AC287" i="1" a="1"/>
  <c r="AC287" i="1" s="1"/>
  <c r="AC288" i="1" a="1"/>
  <c r="AC288" i="1" s="1"/>
  <c r="AC289" i="1" a="1"/>
  <c r="AC289" i="1" s="1"/>
  <c r="AC290" i="1" a="1"/>
  <c r="AC290" i="1" s="1"/>
  <c r="AC291" i="1" a="1"/>
  <c r="AC291" i="1" s="1"/>
  <c r="AC292" i="1" a="1"/>
  <c r="AC292" i="1" s="1"/>
  <c r="AC293" i="1" a="1"/>
  <c r="AC293" i="1" s="1"/>
  <c r="AC294" i="1" a="1"/>
  <c r="AC294" i="1" s="1"/>
  <c r="AC295" i="1" a="1"/>
  <c r="AC295" i="1" s="1"/>
  <c r="AC296" i="1" a="1"/>
  <c r="AC296" i="1" s="1"/>
  <c r="AC297" i="1" a="1"/>
  <c r="AC297" i="1" s="1"/>
  <c r="AC298" i="1" a="1"/>
  <c r="AC298" i="1" s="1"/>
  <c r="AC299" i="1" a="1"/>
  <c r="AC299" i="1" s="1"/>
  <c r="AC300" i="1" a="1"/>
  <c r="AC300" i="1" s="1"/>
  <c r="AC301" i="1" a="1"/>
  <c r="AC301" i="1" s="1"/>
  <c r="AC302" i="1" a="1"/>
  <c r="AC302" i="1" s="1"/>
  <c r="AC303" i="1" a="1"/>
  <c r="AC303" i="1" s="1"/>
  <c r="AC304" i="1" a="1"/>
  <c r="AC304" i="1" s="1"/>
  <c r="AC305" i="1" a="1"/>
  <c r="AC305" i="1" s="1"/>
  <c r="AC306" i="1" a="1"/>
  <c r="AC306" i="1" s="1"/>
  <c r="AC307" i="1" a="1"/>
  <c r="AC307" i="1" s="1"/>
  <c r="AC308" i="1" a="1"/>
  <c r="AC308" i="1" s="1"/>
  <c r="AC309" i="1" a="1"/>
  <c r="AC309" i="1" s="1"/>
  <c r="AC310" i="1" a="1"/>
  <c r="AC310" i="1" s="1"/>
  <c r="AC311" i="1" a="1"/>
  <c r="AC311" i="1" s="1"/>
  <c r="AC312" i="1" a="1"/>
  <c r="AC312" i="1" s="1"/>
  <c r="AC313" i="1" a="1"/>
  <c r="AC313" i="1" s="1"/>
  <c r="AC314" i="1" a="1"/>
  <c r="AC314" i="1" s="1"/>
  <c r="AC315" i="1" a="1"/>
  <c r="AC315" i="1" s="1"/>
  <c r="AC316" i="1" a="1"/>
  <c r="AC316" i="1" s="1"/>
  <c r="AC317" i="1" a="1"/>
  <c r="AC317" i="1" s="1"/>
  <c r="AC318" i="1" a="1"/>
  <c r="AC318" i="1" s="1"/>
  <c r="AC319" i="1" a="1"/>
  <c r="AC319" i="1"/>
  <c r="AC320" i="1" a="1"/>
  <c r="AC320" i="1" s="1"/>
  <c r="AC321" i="1" a="1"/>
  <c r="AC321" i="1" s="1"/>
  <c r="AC322" i="1" a="1"/>
  <c r="AC322" i="1" s="1"/>
  <c r="AC323" i="1" a="1"/>
  <c r="AC323" i="1" s="1"/>
  <c r="AC324" i="1" a="1"/>
  <c r="AC324" i="1" s="1"/>
  <c r="AC325" i="1" a="1"/>
  <c r="AC325" i="1" s="1"/>
  <c r="AC326" i="1" a="1"/>
  <c r="AC326" i="1" s="1"/>
  <c r="AC327" i="1" a="1"/>
  <c r="AC327" i="1" s="1"/>
  <c r="AC328" i="1" a="1"/>
  <c r="AC328" i="1" s="1"/>
  <c r="AC329" i="1" a="1"/>
  <c r="AC329" i="1" s="1"/>
  <c r="AC330" i="1" a="1"/>
  <c r="AC330" i="1" s="1"/>
  <c r="AC331" i="1" a="1"/>
  <c r="AC331" i="1" s="1"/>
  <c r="AC332" i="1" a="1"/>
  <c r="AC332" i="1" s="1"/>
  <c r="AC333" i="1" a="1"/>
  <c r="AC333" i="1" s="1"/>
  <c r="AC334" i="1" a="1"/>
  <c r="AC334" i="1" s="1"/>
  <c r="AC335" i="1" a="1"/>
  <c r="AC335" i="1" s="1"/>
  <c r="AC336" i="1" a="1"/>
  <c r="AC336" i="1" s="1"/>
  <c r="AC337" i="1" a="1"/>
  <c r="AC337" i="1" s="1"/>
  <c r="AC338" i="1" a="1"/>
  <c r="AC338" i="1" s="1"/>
  <c r="AC339" i="1" a="1"/>
  <c r="AC339" i="1" s="1"/>
  <c r="AC340" i="1" a="1"/>
  <c r="AC340" i="1" s="1"/>
  <c r="AC341" i="1" a="1"/>
  <c r="AC341" i="1" s="1"/>
  <c r="AC342" i="1" a="1"/>
  <c r="AC342" i="1" s="1"/>
  <c r="AC343" i="1" a="1"/>
  <c r="AC343" i="1" s="1"/>
  <c r="AC344" i="1" a="1"/>
  <c r="AC344" i="1" s="1"/>
  <c r="AC345" i="1" a="1"/>
  <c r="AC345" i="1" s="1"/>
  <c r="AC346" i="1" a="1"/>
  <c r="AC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C366" i="1" a="1"/>
  <c r="AC366" i="1" s="1"/>
  <c r="AC367" i="1" a="1"/>
  <c r="AC367" i="1" s="1"/>
  <c r="AC368" i="1" a="1"/>
  <c r="AC368" i="1" s="1"/>
  <c r="AC369" i="1" a="1"/>
  <c r="AC369" i="1" s="1"/>
  <c r="AC370" i="1" a="1"/>
  <c r="AC370" i="1" s="1"/>
  <c r="AC371" i="1" a="1"/>
  <c r="AC371" i="1" s="1"/>
  <c r="AC372" i="1" a="1"/>
  <c r="AC372" i="1" s="1"/>
  <c r="AC373" i="1" a="1"/>
  <c r="AC373" i="1" s="1"/>
  <c r="AC374" i="1" a="1"/>
  <c r="AC374" i="1" s="1"/>
  <c r="AC375" i="1" a="1"/>
  <c r="AC375" i="1" s="1"/>
  <c r="AC376" i="1" a="1"/>
  <c r="AC376" i="1" s="1"/>
  <c r="AC377" i="1" a="1"/>
  <c r="AC377" i="1" s="1"/>
  <c r="AC378" i="1" a="1"/>
  <c r="AC378" i="1" s="1"/>
  <c r="AC379" i="1" a="1"/>
  <c r="AC379" i="1" s="1"/>
  <c r="AC380" i="1" a="1"/>
  <c r="AC380" i="1" s="1"/>
  <c r="AC381" i="1" a="1"/>
  <c r="AC381" i="1" s="1"/>
  <c r="AC37" i="1" a="1"/>
  <c r="AC37" i="1" s="1"/>
  <c r="D5" i="1" a="1"/>
  <c r="D6" i="1" s="1"/>
  <c r="C5" i="1" a="1"/>
  <c r="C6" i="1" s="1"/>
  <c r="G2" i="1" l="1" a="1"/>
  <c r="G2" i="1" s="1"/>
  <c r="G5" i="1" a="1"/>
  <c r="G5" i="1" s="1"/>
  <c r="D5" i="1"/>
  <c r="F24" i="1" s="1"/>
  <c r="C5" i="1"/>
  <c r="E8" i="1" s="1" a="1"/>
  <c r="E8" i="1" s="1"/>
  <c r="G6" i="1" l="1"/>
  <c r="F140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33" i="1"/>
  <c r="F29" i="1"/>
  <c r="F25" i="1"/>
  <c r="F2" i="1" l="1" a="1"/>
  <c r="F2" i="1" s="1"/>
  <c r="D1" i="1" a="1"/>
  <c r="D1" i="1" s="1"/>
  <c r="C1" i="1" a="1"/>
  <c r="C1" i="1" s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" i="1" l="1" a="1"/>
  <c r="M2" i="1" s="1"/>
  <c r="M5" i="1" a="1"/>
  <c r="M6" i="1" s="1"/>
  <c r="M1" i="1" a="1"/>
  <c r="M1" i="1" s="1"/>
  <c r="D7" i="1"/>
  <c r="H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H139" i="1"/>
  <c r="I139" i="1"/>
  <c r="J139" i="1"/>
  <c r="K139" i="1"/>
  <c r="H140" i="1"/>
  <c r="I140" i="1"/>
  <c r="J140" i="1"/>
  <c r="K140" i="1"/>
  <c r="H141" i="1"/>
  <c r="I141" i="1"/>
  <c r="J141" i="1"/>
  <c r="K141" i="1"/>
  <c r="I24" i="1"/>
  <c r="J24" i="1"/>
  <c r="J2" i="1" s="1" a="1"/>
  <c r="K24" i="1"/>
  <c r="AA381" i="1" a="1"/>
  <c r="AA381" i="1" s="1"/>
  <c r="AA380" i="1" a="1"/>
  <c r="AA380" i="1" s="1"/>
  <c r="AA379" i="1" a="1"/>
  <c r="AA379" i="1" s="1"/>
  <c r="AA378" i="1" a="1"/>
  <c r="AA378" i="1" s="1"/>
  <c r="AA377" i="1" a="1"/>
  <c r="AA377" i="1" s="1"/>
  <c r="AA376" i="1" a="1"/>
  <c r="AA376" i="1" s="1"/>
  <c r="AA375" i="1" a="1"/>
  <c r="AA375" i="1" s="1"/>
  <c r="AA374" i="1" a="1"/>
  <c r="AA374" i="1" s="1"/>
  <c r="AA373" i="1" a="1"/>
  <c r="AA373" i="1" s="1"/>
  <c r="AA372" i="1" a="1"/>
  <c r="AA372" i="1" s="1"/>
  <c r="AA371" i="1" a="1"/>
  <c r="AA371" i="1" s="1"/>
  <c r="AA370" i="1" a="1"/>
  <c r="AA370" i="1" s="1"/>
  <c r="AA369" i="1" a="1"/>
  <c r="AA369" i="1" s="1"/>
  <c r="AA368" i="1" a="1"/>
  <c r="AA368" i="1" s="1"/>
  <c r="AA367" i="1" a="1"/>
  <c r="AA367" i="1" s="1"/>
  <c r="AA366" i="1" a="1"/>
  <c r="AA366" i="1" s="1"/>
  <c r="AA365" i="1" a="1"/>
  <c r="AA365" i="1" s="1"/>
  <c r="AA364" i="1" a="1"/>
  <c r="AA364" i="1" s="1"/>
  <c r="AA363" i="1" a="1"/>
  <c r="AA363" i="1" s="1"/>
  <c r="AA362" i="1" a="1"/>
  <c r="AA362" i="1" s="1"/>
  <c r="AA361" i="1" a="1"/>
  <c r="AA361" i="1" s="1"/>
  <c r="AA360" i="1" a="1"/>
  <c r="AA360" i="1" s="1"/>
  <c r="AA359" i="1" a="1"/>
  <c r="AA359" i="1" s="1"/>
  <c r="AA358" i="1" a="1"/>
  <c r="AA358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2" i="1" a="1"/>
  <c r="AA352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4" i="1" a="1"/>
  <c r="AA344" i="1" s="1"/>
  <c r="AA343" i="1" a="1"/>
  <c r="AA343" i="1" s="1"/>
  <c r="AA342" i="1" a="1"/>
  <c r="AA342" i="1" s="1"/>
  <c r="AA341" i="1" a="1"/>
  <c r="AA341" i="1" s="1"/>
  <c r="AA340" i="1" a="1"/>
  <c r="AA340" i="1" s="1"/>
  <c r="AA339" i="1" a="1"/>
  <c r="AA339" i="1" s="1"/>
  <c r="AA338" i="1" a="1"/>
  <c r="AA338" i="1" s="1"/>
  <c r="AA337" i="1" a="1"/>
  <c r="AA337" i="1" s="1"/>
  <c r="AA336" i="1" a="1"/>
  <c r="AA336" i="1" s="1"/>
  <c r="AA335" i="1" a="1"/>
  <c r="AA335" i="1" s="1"/>
  <c r="AA334" i="1" a="1"/>
  <c r="AA334" i="1" s="1"/>
  <c r="AA333" i="1" a="1"/>
  <c r="AA333" i="1" s="1"/>
  <c r="AA332" i="1" a="1"/>
  <c r="AA332" i="1" s="1"/>
  <c r="AA331" i="1" a="1"/>
  <c r="AA331" i="1" s="1"/>
  <c r="AA330" i="1" a="1"/>
  <c r="AA330" i="1" s="1"/>
  <c r="AA329" i="1" a="1"/>
  <c r="AA329" i="1" s="1"/>
  <c r="AA328" i="1" a="1"/>
  <c r="AA328" i="1" s="1"/>
  <c r="AA327" i="1" a="1"/>
  <c r="AA327" i="1" s="1"/>
  <c r="AA326" i="1" a="1"/>
  <c r="AA326" i="1" s="1"/>
  <c r="AA325" i="1" a="1"/>
  <c r="AA325" i="1" s="1"/>
  <c r="AA324" i="1" a="1"/>
  <c r="AA324" i="1" s="1"/>
  <c r="AA323" i="1" a="1"/>
  <c r="AA323" i="1" s="1"/>
  <c r="AA322" i="1" a="1"/>
  <c r="AA322" i="1" s="1"/>
  <c r="AA321" i="1" a="1"/>
  <c r="AA321" i="1" s="1"/>
  <c r="AA320" i="1" a="1"/>
  <c r="AA320" i="1" s="1"/>
  <c r="AA319" i="1" a="1"/>
  <c r="AA319" i="1" s="1"/>
  <c r="AA318" i="1" a="1"/>
  <c r="AA318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2" i="1" a="1"/>
  <c r="AA312" i="1" s="1"/>
  <c r="AA311" i="1" a="1"/>
  <c r="AA311" i="1" s="1"/>
  <c r="AA310" i="1" a="1"/>
  <c r="AA310" i="1" s="1"/>
  <c r="AA309" i="1" a="1"/>
  <c r="AA309" i="1" s="1"/>
  <c r="AA308" i="1" a="1"/>
  <c r="AA308" i="1" s="1"/>
  <c r="AA307" i="1" a="1"/>
  <c r="AA307" i="1" s="1"/>
  <c r="AA306" i="1" a="1"/>
  <c r="AA306" i="1" s="1"/>
  <c r="AA305" i="1" a="1"/>
  <c r="AA305" i="1" s="1"/>
  <c r="AA304" i="1" a="1"/>
  <c r="AA304" i="1" s="1"/>
  <c r="AA303" i="1" a="1"/>
  <c r="AA303" i="1" s="1"/>
  <c r="AA302" i="1" a="1"/>
  <c r="AA302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4" i="1" a="1"/>
  <c r="AA294" i="1" s="1"/>
  <c r="AA293" i="1" a="1"/>
  <c r="AA293" i="1" s="1"/>
  <c r="AA292" i="1" a="1"/>
  <c r="AA292" i="1" s="1"/>
  <c r="AA291" i="1" a="1"/>
  <c r="AA291" i="1" s="1"/>
  <c r="AA290" i="1" a="1"/>
  <c r="AA290" i="1" s="1"/>
  <c r="AA289" i="1" a="1"/>
  <c r="AA289" i="1" s="1"/>
  <c r="AA288" i="1" a="1"/>
  <c r="AA288" i="1" s="1"/>
  <c r="AA287" i="1" a="1"/>
  <c r="AA287" i="1" s="1"/>
  <c r="AA286" i="1" a="1"/>
  <c r="AA286" i="1" s="1"/>
  <c r="AA285" i="1" a="1"/>
  <c r="AA285" i="1" s="1"/>
  <c r="AA284" i="1" a="1"/>
  <c r="AA284" i="1" s="1"/>
  <c r="AA283" i="1" a="1"/>
  <c r="AA283" i="1" s="1"/>
  <c r="AA282" i="1" a="1"/>
  <c r="AA282" i="1" s="1"/>
  <c r="AA281" i="1" a="1"/>
  <c r="AA281" i="1" s="1"/>
  <c r="AA280" i="1" a="1"/>
  <c r="AA280" i="1" s="1"/>
  <c r="AA279" i="1" a="1"/>
  <c r="AA279" i="1" s="1"/>
  <c r="AA278" i="1" a="1"/>
  <c r="AA278" i="1" s="1"/>
  <c r="AA277" i="1" a="1"/>
  <c r="AA277" i="1" s="1"/>
  <c r="AA276" i="1" a="1"/>
  <c r="AA276" i="1" s="1"/>
  <c r="AA275" i="1" a="1"/>
  <c r="AA275" i="1" s="1"/>
  <c r="AA274" i="1" a="1"/>
  <c r="AA274" i="1" s="1"/>
  <c r="AA273" i="1" a="1"/>
  <c r="AA273" i="1" s="1"/>
  <c r="AA272" i="1" a="1"/>
  <c r="AA272" i="1" s="1"/>
  <c r="AA271" i="1" a="1"/>
  <c r="AA271" i="1" s="1"/>
  <c r="AA270" i="1" a="1"/>
  <c r="AA270" i="1" s="1"/>
  <c r="AA269" i="1" a="1"/>
  <c r="AA269" i="1" s="1"/>
  <c r="AA268" i="1" a="1"/>
  <c r="AA268" i="1" s="1"/>
  <c r="AA267" i="1" a="1"/>
  <c r="AA267" i="1" s="1"/>
  <c r="AA266" i="1" a="1"/>
  <c r="AA266" i="1" s="1"/>
  <c r="AA265" i="1" a="1"/>
  <c r="AA265" i="1" s="1"/>
  <c r="AA264" i="1" a="1"/>
  <c r="AA264" i="1" s="1"/>
  <c r="AA263" i="1" a="1"/>
  <c r="AA263" i="1" s="1"/>
  <c r="AA262" i="1" a="1"/>
  <c r="AA262" i="1" s="1"/>
  <c r="AA261" i="1" a="1"/>
  <c r="AA261" i="1" s="1"/>
  <c r="AA260" i="1" a="1"/>
  <c r="AA260" i="1" s="1"/>
  <c r="AA259" i="1" a="1"/>
  <c r="AA259" i="1" s="1"/>
  <c r="AA258" i="1" a="1"/>
  <c r="AA258" i="1" s="1"/>
  <c r="AA257" i="1" a="1"/>
  <c r="AA257" i="1" s="1"/>
  <c r="AA256" i="1" a="1"/>
  <c r="AA256" i="1" s="1"/>
  <c r="AA255" i="1" a="1"/>
  <c r="AA255" i="1" s="1"/>
  <c r="AA254" i="1" a="1"/>
  <c r="AA254" i="1" s="1"/>
  <c r="AA253" i="1" a="1"/>
  <c r="AA253" i="1" s="1"/>
  <c r="AA252" i="1" a="1"/>
  <c r="AA252" i="1" s="1"/>
  <c r="AA251" i="1" a="1"/>
  <c r="AA251" i="1" s="1"/>
  <c r="AA250" i="1" a="1"/>
  <c r="AA250" i="1" s="1"/>
  <c r="AA249" i="1" a="1"/>
  <c r="AA249" i="1" s="1"/>
  <c r="AA248" i="1" a="1"/>
  <c r="AA248" i="1" s="1"/>
  <c r="AA247" i="1" a="1"/>
  <c r="AA247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40" i="1" a="1"/>
  <c r="AA240" i="1" s="1"/>
  <c r="AA239" i="1" a="1"/>
  <c r="AA239" i="1" s="1"/>
  <c r="AA238" i="1" a="1"/>
  <c r="AA238" i="1" s="1"/>
  <c r="AA237" i="1" a="1"/>
  <c r="AA237" i="1" s="1"/>
  <c r="AA236" i="1" a="1"/>
  <c r="AA236" i="1" s="1"/>
  <c r="AA235" i="1" a="1"/>
  <c r="AA235" i="1" s="1"/>
  <c r="AA234" i="1" a="1"/>
  <c r="AA234" i="1" s="1"/>
  <c r="AA233" i="1" a="1"/>
  <c r="AA233" i="1" s="1"/>
  <c r="AA232" i="1" a="1"/>
  <c r="AA232" i="1" s="1"/>
  <c r="AA231" i="1" a="1"/>
  <c r="AA231" i="1" s="1"/>
  <c r="AA230" i="1" a="1"/>
  <c r="AA230" i="1" s="1"/>
  <c r="AA229" i="1" a="1"/>
  <c r="AA229" i="1" s="1"/>
  <c r="AA228" i="1" a="1"/>
  <c r="AA228" i="1" s="1"/>
  <c r="AA227" i="1" a="1"/>
  <c r="AA227" i="1" s="1"/>
  <c r="AA226" i="1" a="1"/>
  <c r="AA226" i="1" s="1"/>
  <c r="AA225" i="1" a="1"/>
  <c r="AA225" i="1" s="1"/>
  <c r="AA224" i="1" a="1"/>
  <c r="AA224" i="1" s="1"/>
  <c r="AA223" i="1" a="1"/>
  <c r="AA223" i="1" s="1"/>
  <c r="AA222" i="1" a="1"/>
  <c r="AA222" i="1" s="1"/>
  <c r="AA221" i="1" a="1"/>
  <c r="AA221" i="1" s="1"/>
  <c r="AA220" i="1" a="1"/>
  <c r="AA220" i="1" s="1"/>
  <c r="AA219" i="1" a="1"/>
  <c r="AA219" i="1" s="1"/>
  <c r="AA218" i="1" a="1"/>
  <c r="AA218" i="1" s="1"/>
  <c r="AA217" i="1" a="1"/>
  <c r="AA217" i="1" s="1"/>
  <c r="AA216" i="1" a="1"/>
  <c r="AA216" i="1" s="1"/>
  <c r="AA215" i="1" a="1"/>
  <c r="AA215" i="1" s="1"/>
  <c r="AA214" i="1" a="1"/>
  <c r="AA214" i="1" s="1"/>
  <c r="AA213" i="1" a="1"/>
  <c r="AA213" i="1" s="1"/>
  <c r="AA212" i="1" a="1"/>
  <c r="AA212" i="1" s="1"/>
  <c r="AA211" i="1" a="1"/>
  <c r="AA211" i="1" s="1"/>
  <c r="AA210" i="1" a="1"/>
  <c r="AA210" i="1" s="1"/>
  <c r="AA209" i="1" a="1"/>
  <c r="AA209" i="1" s="1"/>
  <c r="AA208" i="1" a="1"/>
  <c r="AA208" i="1" s="1"/>
  <c r="AA207" i="1" a="1"/>
  <c r="AA207" i="1" s="1"/>
  <c r="AA206" i="1" a="1"/>
  <c r="AA206" i="1" s="1"/>
  <c r="AA205" i="1" a="1"/>
  <c r="AA205" i="1" s="1"/>
  <c r="AA204" i="1" a="1"/>
  <c r="AA204" i="1" s="1"/>
  <c r="AA203" i="1" a="1"/>
  <c r="AA203" i="1" s="1"/>
  <c r="AA202" i="1" a="1"/>
  <c r="AA202" i="1" s="1"/>
  <c r="AA201" i="1" a="1"/>
  <c r="AA201" i="1" s="1"/>
  <c r="AA200" i="1" a="1"/>
  <c r="AA200" i="1" s="1"/>
  <c r="AA199" i="1" a="1"/>
  <c r="AA199" i="1" s="1"/>
  <c r="AA198" i="1" a="1"/>
  <c r="AA198" i="1" s="1"/>
  <c r="AA197" i="1" a="1"/>
  <c r="AA197" i="1" s="1"/>
  <c r="AA196" i="1" a="1"/>
  <c r="AA196" i="1" s="1"/>
  <c r="AA195" i="1" a="1"/>
  <c r="AA195" i="1" s="1"/>
  <c r="AA194" i="1" a="1"/>
  <c r="AA194" i="1" s="1"/>
  <c r="AA193" i="1" a="1"/>
  <c r="AA193" i="1" s="1"/>
  <c r="AA192" i="1" a="1"/>
  <c r="AA192" i="1" s="1"/>
  <c r="AA191" i="1" a="1"/>
  <c r="AA191" i="1" s="1"/>
  <c r="AA190" i="1" a="1"/>
  <c r="AA190" i="1" s="1"/>
  <c r="AA189" i="1" a="1"/>
  <c r="AA189" i="1" s="1"/>
  <c r="AA188" i="1" a="1"/>
  <c r="AA188" i="1" s="1"/>
  <c r="AA187" i="1" a="1"/>
  <c r="AA187" i="1" s="1"/>
  <c r="AA186" i="1" a="1"/>
  <c r="AA186" i="1" s="1"/>
  <c r="AA185" i="1" a="1"/>
  <c r="AA185" i="1" s="1"/>
  <c r="AA184" i="1" a="1"/>
  <c r="AA184" i="1" s="1"/>
  <c r="AA183" i="1" a="1"/>
  <c r="AA183" i="1" s="1"/>
  <c r="AA182" i="1" a="1"/>
  <c r="AA182" i="1" s="1"/>
  <c r="AA181" i="1" a="1"/>
  <c r="AA181" i="1" s="1"/>
  <c r="AA180" i="1" a="1"/>
  <c r="AA180" i="1" s="1"/>
  <c r="AA179" i="1" a="1"/>
  <c r="AA179" i="1" s="1"/>
  <c r="AA178" i="1" a="1"/>
  <c r="AA178" i="1" s="1"/>
  <c r="AA177" i="1" a="1"/>
  <c r="AA177" i="1" s="1"/>
  <c r="AA176" i="1" a="1"/>
  <c r="AA176" i="1" s="1"/>
  <c r="AA175" i="1" a="1"/>
  <c r="AA175" i="1" s="1"/>
  <c r="AA174" i="1" a="1"/>
  <c r="AA174" i="1" s="1"/>
  <c r="AA173" i="1" a="1"/>
  <c r="AA173" i="1" s="1"/>
  <c r="AA172" i="1" a="1"/>
  <c r="AA172" i="1" s="1"/>
  <c r="AA171" i="1" a="1"/>
  <c r="AA171" i="1" s="1"/>
  <c r="AA170" i="1" a="1"/>
  <c r="AA170" i="1" s="1"/>
  <c r="AA169" i="1" a="1"/>
  <c r="AA169" i="1" s="1"/>
  <c r="AA168" i="1" a="1"/>
  <c r="AA168" i="1" s="1"/>
  <c r="AA167" i="1" a="1"/>
  <c r="AA167" i="1" s="1"/>
  <c r="AA166" i="1" a="1"/>
  <c r="AA166" i="1" s="1"/>
  <c r="AA165" i="1" a="1"/>
  <c r="AA165" i="1" s="1"/>
  <c r="AA164" i="1" a="1"/>
  <c r="AA164" i="1" s="1"/>
  <c r="AA163" i="1" a="1"/>
  <c r="AA163" i="1" s="1"/>
  <c r="AA162" i="1" a="1"/>
  <c r="AA162" i="1" s="1"/>
  <c r="AA161" i="1" a="1"/>
  <c r="AA161" i="1" s="1"/>
  <c r="AA160" i="1" a="1"/>
  <c r="AA160" i="1" s="1"/>
  <c r="AA159" i="1" a="1"/>
  <c r="AA159" i="1" s="1"/>
  <c r="AA158" i="1" a="1"/>
  <c r="AA158" i="1" s="1"/>
  <c r="AA157" i="1" a="1"/>
  <c r="AA157" i="1" s="1"/>
  <c r="AA156" i="1" a="1"/>
  <c r="AA156" i="1" s="1"/>
  <c r="AA155" i="1" a="1"/>
  <c r="AA155" i="1" s="1"/>
  <c r="AA154" i="1" a="1"/>
  <c r="AA154" i="1" s="1"/>
  <c r="AA153" i="1" a="1"/>
  <c r="AA153" i="1" s="1"/>
  <c r="AA152" i="1" a="1"/>
  <c r="AA152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 a="1"/>
  <c r="AA139" i="1" s="1"/>
  <c r="AA138" i="1" a="1"/>
  <c r="AA138" i="1" s="1"/>
  <c r="AA137" i="1" a="1"/>
  <c r="AA137" i="1" s="1"/>
  <c r="AA136" i="1" a="1"/>
  <c r="AA136" i="1" s="1"/>
  <c r="AA135" i="1" a="1"/>
  <c r="AA135" i="1" s="1"/>
  <c r="AA134" i="1" a="1"/>
  <c r="AA134" i="1" s="1"/>
  <c r="AA133" i="1" a="1"/>
  <c r="AA133" i="1" s="1"/>
  <c r="AA132" i="1" a="1"/>
  <c r="AA132" i="1" s="1"/>
  <c r="AA131" i="1" a="1"/>
  <c r="AA131" i="1" s="1"/>
  <c r="AA130" i="1" a="1"/>
  <c r="AA130" i="1" s="1"/>
  <c r="AA129" i="1" a="1"/>
  <c r="AA129" i="1" s="1"/>
  <c r="AA128" i="1" a="1"/>
  <c r="AA128" i="1" s="1"/>
  <c r="AA127" i="1" a="1"/>
  <c r="AA127" i="1" s="1"/>
  <c r="AA126" i="1" a="1"/>
  <c r="AA126" i="1" s="1"/>
  <c r="AA125" i="1" a="1"/>
  <c r="AA125" i="1" s="1"/>
  <c r="AA124" i="1" a="1"/>
  <c r="AA124" i="1" s="1"/>
  <c r="AA123" i="1" a="1"/>
  <c r="AA123" i="1" s="1"/>
  <c r="AA122" i="1" a="1"/>
  <c r="AA122" i="1" s="1"/>
  <c r="AA121" i="1" a="1"/>
  <c r="AA121" i="1" s="1"/>
  <c r="AA120" i="1" a="1"/>
  <c r="AA120" i="1" s="1"/>
  <c r="AA119" i="1" a="1"/>
  <c r="AA119" i="1" s="1"/>
  <c r="AA118" i="1" a="1"/>
  <c r="AA118" i="1" s="1"/>
  <c r="AA117" i="1" a="1"/>
  <c r="AA117" i="1" s="1"/>
  <c r="AA116" i="1" a="1"/>
  <c r="AA116" i="1" s="1"/>
  <c r="AA115" i="1" a="1"/>
  <c r="AA115" i="1" s="1"/>
  <c r="AA114" i="1" a="1"/>
  <c r="AA114" i="1" s="1"/>
  <c r="AA113" i="1" a="1"/>
  <c r="AA113" i="1" s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 a="1"/>
  <c r="AA107" i="1" s="1"/>
  <c r="AA106" i="1" a="1"/>
  <c r="AA106" i="1" s="1"/>
  <c r="AA105" i="1" a="1"/>
  <c r="AA105" i="1" s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 a="1"/>
  <c r="AA90" i="1" s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41" i="1" a="1"/>
  <c r="AA41" i="1" s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 a="1"/>
  <c r="AA26" i="1" s="1"/>
  <c r="AA25" i="1" a="1"/>
  <c r="AA25" i="1" s="1"/>
  <c r="H2" i="1" l="1" a="1"/>
  <c r="I2" i="1" a="1"/>
  <c r="K2" i="1" a="1"/>
  <c r="J2" i="1"/>
  <c r="H2" i="1"/>
  <c r="I2" i="1"/>
  <c r="K2" i="1"/>
  <c r="C3" i="1"/>
  <c r="X3" i="1"/>
  <c r="AA383" i="1"/>
  <c r="F10" i="1" a="1"/>
  <c r="K10" i="1" a="1"/>
  <c r="J10" i="1" a="1"/>
  <c r="I10" i="1" a="1"/>
  <c r="M5" i="1"/>
  <c r="M7" i="1" s="1"/>
  <c r="I1" i="1" a="1"/>
  <c r="I1" i="1" s="1"/>
  <c r="H1" i="1" a="1"/>
  <c r="H1" i="1" s="1"/>
  <c r="F1" i="1" a="1"/>
  <c r="F1" i="1" s="1"/>
  <c r="K1" i="1" a="1"/>
  <c r="K1" i="1" s="1"/>
  <c r="D3" i="1"/>
  <c r="F5" i="1" a="1"/>
  <c r="F6" i="1" s="1"/>
  <c r="J1" i="1" a="1"/>
  <c r="J1" i="1" s="1"/>
  <c r="C7" i="1"/>
  <c r="H5" i="1" a="1"/>
  <c r="I5" i="1" a="1"/>
  <c r="K5" i="1" a="1"/>
  <c r="J5" i="1" a="1"/>
  <c r="M3" i="1"/>
  <c r="F11" i="1" l="1"/>
  <c r="F10" i="1"/>
  <c r="AA10" i="1" s="1"/>
  <c r="I10" i="1"/>
  <c r="AB11" i="1" s="1"/>
  <c r="I11" i="1"/>
  <c r="J10" i="1"/>
  <c r="AC11" i="1" s="1"/>
  <c r="J11" i="1"/>
  <c r="K10" i="1"/>
  <c r="AD11" i="1" s="1"/>
  <c r="K11" i="1"/>
  <c r="J3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134" i="1"/>
  <c r="E126" i="1"/>
  <c r="E118" i="1"/>
  <c r="E110" i="1"/>
  <c r="E102" i="1"/>
  <c r="E90" i="1"/>
  <c r="E82" i="1"/>
  <c r="E74" i="1"/>
  <c r="E66" i="1"/>
  <c r="E58" i="1"/>
  <c r="E50" i="1"/>
  <c r="E42" i="1"/>
  <c r="E34" i="1"/>
  <c r="E26" i="1"/>
  <c r="E133" i="1"/>
  <c r="E125" i="1"/>
  <c r="E117" i="1"/>
  <c r="E109" i="1"/>
  <c r="E101" i="1"/>
  <c r="E93" i="1"/>
  <c r="E81" i="1"/>
  <c r="E73" i="1"/>
  <c r="E65" i="1"/>
  <c r="E57" i="1"/>
  <c r="P57" i="1" s="1"/>
  <c r="E49" i="1"/>
  <c r="E41" i="1"/>
  <c r="E33" i="1"/>
  <c r="E29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138" i="1"/>
  <c r="E130" i="1"/>
  <c r="E122" i="1"/>
  <c r="E114" i="1"/>
  <c r="E106" i="1"/>
  <c r="E98" i="1"/>
  <c r="E94" i="1"/>
  <c r="E86" i="1"/>
  <c r="E78" i="1"/>
  <c r="E70" i="1"/>
  <c r="E62" i="1"/>
  <c r="E54" i="1"/>
  <c r="E46" i="1"/>
  <c r="E38" i="1"/>
  <c r="E30" i="1"/>
  <c r="E137" i="1"/>
  <c r="E129" i="1"/>
  <c r="E121" i="1"/>
  <c r="E113" i="1"/>
  <c r="E105" i="1"/>
  <c r="E97" i="1"/>
  <c r="E89" i="1"/>
  <c r="E85" i="1"/>
  <c r="E77" i="1"/>
  <c r="E69" i="1"/>
  <c r="E61" i="1"/>
  <c r="E53" i="1"/>
  <c r="E45" i="1"/>
  <c r="E37" i="1"/>
  <c r="E25" i="1"/>
  <c r="F5" i="1"/>
  <c r="F7" i="1" s="1"/>
  <c r="K3" i="1"/>
  <c r="G3" i="1"/>
  <c r="F3" i="1"/>
  <c r="I3" i="1"/>
  <c r="H3" i="1"/>
  <c r="I6" i="1"/>
  <c r="I5" i="1"/>
  <c r="J6" i="1"/>
  <c r="J5" i="1"/>
  <c r="H6" i="1"/>
  <c r="H5" i="1"/>
  <c r="K6" i="1"/>
  <c r="K5" i="1"/>
  <c r="O105" i="1" l="1"/>
  <c r="P105" i="1"/>
  <c r="O86" i="1"/>
  <c r="P86" i="1"/>
  <c r="O114" i="1"/>
  <c r="P114" i="1"/>
  <c r="O27" i="1"/>
  <c r="P27" i="1"/>
  <c r="O43" i="1"/>
  <c r="P43" i="1"/>
  <c r="O59" i="1"/>
  <c r="P59" i="1"/>
  <c r="O75" i="1"/>
  <c r="P75" i="1"/>
  <c r="O91" i="1"/>
  <c r="P91" i="1"/>
  <c r="O107" i="1"/>
  <c r="P107" i="1"/>
  <c r="O123" i="1"/>
  <c r="P123" i="1"/>
  <c r="O139" i="1"/>
  <c r="P139" i="1"/>
  <c r="O49" i="1"/>
  <c r="P49" i="1"/>
  <c r="O81" i="1"/>
  <c r="P81" i="1"/>
  <c r="O117" i="1"/>
  <c r="P117" i="1"/>
  <c r="O34" i="1"/>
  <c r="P34" i="1"/>
  <c r="O66" i="1"/>
  <c r="P66" i="1"/>
  <c r="O102" i="1"/>
  <c r="P102" i="1"/>
  <c r="O134" i="1"/>
  <c r="P134" i="1"/>
  <c r="O36" i="1"/>
  <c r="P36" i="1"/>
  <c r="O52" i="1"/>
  <c r="P52" i="1"/>
  <c r="O68" i="1"/>
  <c r="P68" i="1"/>
  <c r="O84" i="1"/>
  <c r="P84" i="1"/>
  <c r="O100" i="1"/>
  <c r="P100" i="1"/>
  <c r="O116" i="1"/>
  <c r="P116" i="1"/>
  <c r="O132" i="1"/>
  <c r="P132" i="1"/>
  <c r="O53" i="1"/>
  <c r="P53" i="1"/>
  <c r="O125" i="1"/>
  <c r="P125" i="1"/>
  <c r="O74" i="1"/>
  <c r="P74" i="1"/>
  <c r="O110" i="1"/>
  <c r="P110" i="1"/>
  <c r="O40" i="1"/>
  <c r="P40" i="1"/>
  <c r="O56" i="1"/>
  <c r="P56" i="1"/>
  <c r="O72" i="1"/>
  <c r="P72" i="1"/>
  <c r="O88" i="1"/>
  <c r="P88" i="1"/>
  <c r="O104" i="1"/>
  <c r="P104" i="1"/>
  <c r="O120" i="1"/>
  <c r="P120" i="1"/>
  <c r="O136" i="1"/>
  <c r="P136" i="1"/>
  <c r="O77" i="1"/>
  <c r="P77" i="1"/>
  <c r="O54" i="1"/>
  <c r="P54" i="1"/>
  <c r="O85" i="1"/>
  <c r="P85" i="1"/>
  <c r="O30" i="1"/>
  <c r="P30" i="1"/>
  <c r="O122" i="1"/>
  <c r="P122" i="1"/>
  <c r="O47" i="1"/>
  <c r="P47" i="1"/>
  <c r="O79" i="1"/>
  <c r="P79" i="1"/>
  <c r="O111" i="1"/>
  <c r="P111" i="1"/>
  <c r="O127" i="1"/>
  <c r="P127" i="1"/>
  <c r="O93" i="1"/>
  <c r="P93" i="1"/>
  <c r="O61" i="1"/>
  <c r="P61" i="1"/>
  <c r="O121" i="1"/>
  <c r="P121" i="1"/>
  <c r="O98" i="1"/>
  <c r="P98" i="1"/>
  <c r="O35" i="1"/>
  <c r="P35" i="1"/>
  <c r="O67" i="1"/>
  <c r="P67" i="1"/>
  <c r="O83" i="1"/>
  <c r="P83" i="1"/>
  <c r="O99" i="1"/>
  <c r="P99" i="1"/>
  <c r="O115" i="1"/>
  <c r="P115" i="1"/>
  <c r="O131" i="1"/>
  <c r="P131" i="1"/>
  <c r="O33" i="1"/>
  <c r="P33" i="1"/>
  <c r="O65" i="1"/>
  <c r="P65" i="1"/>
  <c r="O101" i="1"/>
  <c r="P101" i="1"/>
  <c r="O133" i="1"/>
  <c r="P133" i="1"/>
  <c r="O50" i="1"/>
  <c r="P50" i="1"/>
  <c r="O82" i="1"/>
  <c r="P82" i="1"/>
  <c r="O118" i="1"/>
  <c r="P118" i="1"/>
  <c r="O28" i="1"/>
  <c r="P28" i="1"/>
  <c r="O44" i="1"/>
  <c r="P44" i="1"/>
  <c r="O60" i="1"/>
  <c r="P60" i="1"/>
  <c r="O76" i="1"/>
  <c r="P76" i="1"/>
  <c r="O92" i="1"/>
  <c r="P92" i="1"/>
  <c r="O108" i="1"/>
  <c r="P108" i="1"/>
  <c r="O124" i="1"/>
  <c r="P124" i="1"/>
  <c r="O140" i="1"/>
  <c r="P140" i="1"/>
  <c r="O45" i="1"/>
  <c r="P45" i="1"/>
  <c r="O137" i="1"/>
  <c r="P137" i="1"/>
  <c r="O113" i="1"/>
  <c r="P113" i="1"/>
  <c r="O62" i="1"/>
  <c r="P62" i="1"/>
  <c r="O94" i="1"/>
  <c r="P94" i="1"/>
  <c r="O31" i="1"/>
  <c r="P31" i="1"/>
  <c r="O63" i="1"/>
  <c r="P63" i="1"/>
  <c r="O95" i="1"/>
  <c r="P95" i="1"/>
  <c r="O29" i="1"/>
  <c r="P29" i="1"/>
  <c r="O42" i="1"/>
  <c r="P42" i="1"/>
  <c r="O89" i="1"/>
  <c r="P89" i="1"/>
  <c r="O38" i="1"/>
  <c r="P38" i="1"/>
  <c r="O70" i="1"/>
  <c r="P70" i="1"/>
  <c r="O130" i="1"/>
  <c r="P130" i="1"/>
  <c r="O51" i="1"/>
  <c r="P51" i="1"/>
  <c r="O37" i="1"/>
  <c r="P37" i="1"/>
  <c r="O69" i="1"/>
  <c r="P69" i="1"/>
  <c r="O97" i="1"/>
  <c r="P97" i="1"/>
  <c r="O129" i="1"/>
  <c r="P129" i="1"/>
  <c r="O46" i="1"/>
  <c r="P46" i="1"/>
  <c r="O78" i="1"/>
  <c r="P78" i="1"/>
  <c r="O106" i="1"/>
  <c r="P106" i="1"/>
  <c r="O138" i="1"/>
  <c r="P138" i="1"/>
  <c r="O39" i="1"/>
  <c r="P39" i="1"/>
  <c r="O55" i="1"/>
  <c r="P55" i="1"/>
  <c r="O71" i="1"/>
  <c r="P71" i="1"/>
  <c r="O87" i="1"/>
  <c r="P87" i="1"/>
  <c r="O103" i="1"/>
  <c r="P103" i="1"/>
  <c r="O119" i="1"/>
  <c r="P119" i="1"/>
  <c r="O135" i="1"/>
  <c r="P135" i="1"/>
  <c r="O41" i="1"/>
  <c r="P41" i="1"/>
  <c r="O73" i="1"/>
  <c r="P73" i="1"/>
  <c r="O109" i="1"/>
  <c r="P109" i="1"/>
  <c r="O58" i="1"/>
  <c r="P58" i="1"/>
  <c r="O90" i="1"/>
  <c r="P90" i="1"/>
  <c r="O126" i="1"/>
  <c r="P126" i="1"/>
  <c r="O32" i="1"/>
  <c r="P32" i="1"/>
  <c r="O48" i="1"/>
  <c r="P48" i="1"/>
  <c r="O64" i="1"/>
  <c r="P64" i="1"/>
  <c r="O80" i="1"/>
  <c r="P80" i="1"/>
  <c r="O96" i="1"/>
  <c r="P96" i="1"/>
  <c r="O112" i="1"/>
  <c r="P112" i="1"/>
  <c r="O128" i="1"/>
  <c r="P128" i="1"/>
  <c r="S27" i="1"/>
  <c r="N57" i="1"/>
  <c r="Q57" i="1" s="1"/>
  <c r="O57" i="1"/>
  <c r="W53" i="1"/>
  <c r="N53" i="1"/>
  <c r="Q53" i="1" s="1"/>
  <c r="W113" i="1"/>
  <c r="N113" i="1"/>
  <c r="Q113" i="1" s="1"/>
  <c r="W122" i="1"/>
  <c r="N122" i="1"/>
  <c r="Q122" i="1" s="1"/>
  <c r="W125" i="1"/>
  <c r="N125" i="1"/>
  <c r="Q125" i="1" s="1"/>
  <c r="W74" i="1"/>
  <c r="N74" i="1"/>
  <c r="Q74" i="1" s="1"/>
  <c r="W61" i="1"/>
  <c r="N61" i="1"/>
  <c r="Q61" i="1" s="1"/>
  <c r="W38" i="1"/>
  <c r="N38" i="1"/>
  <c r="Q38" i="1" s="1"/>
  <c r="W37" i="1"/>
  <c r="N37" i="1"/>
  <c r="W69" i="1"/>
  <c r="N69" i="1"/>
  <c r="W129" i="1"/>
  <c r="N129" i="1"/>
  <c r="Q129" i="1" s="1"/>
  <c r="W46" i="1"/>
  <c r="N46" i="1"/>
  <c r="Q46" i="1" s="1"/>
  <c r="W106" i="1"/>
  <c r="N106" i="1"/>
  <c r="W138" i="1"/>
  <c r="N138" i="1"/>
  <c r="W55" i="1"/>
  <c r="N55" i="1"/>
  <c r="Q55" i="1" s="1"/>
  <c r="W45" i="1"/>
  <c r="N45" i="1"/>
  <c r="Q45" i="1" s="1"/>
  <c r="W77" i="1"/>
  <c r="N77" i="1"/>
  <c r="Q77" i="1" s="1"/>
  <c r="W105" i="1"/>
  <c r="N105" i="1"/>
  <c r="Q105" i="1" s="1"/>
  <c r="W137" i="1"/>
  <c r="N137" i="1"/>
  <c r="W54" i="1"/>
  <c r="N54" i="1"/>
  <c r="Q54" i="1" s="1"/>
  <c r="W86" i="1"/>
  <c r="N86" i="1"/>
  <c r="W114" i="1"/>
  <c r="N114" i="1"/>
  <c r="Q114" i="1" s="1"/>
  <c r="W27" i="1"/>
  <c r="N27" i="1"/>
  <c r="W43" i="1"/>
  <c r="N43" i="1"/>
  <c r="Q43" i="1" s="1"/>
  <c r="W59" i="1"/>
  <c r="N59" i="1"/>
  <c r="W75" i="1"/>
  <c r="N75" i="1"/>
  <c r="Q75" i="1" s="1"/>
  <c r="W91" i="1"/>
  <c r="N91" i="1"/>
  <c r="W107" i="1"/>
  <c r="N107" i="1"/>
  <c r="Q107" i="1" s="1"/>
  <c r="W123" i="1"/>
  <c r="N123" i="1"/>
  <c r="W139" i="1"/>
  <c r="N139" i="1"/>
  <c r="Q139" i="1" s="1"/>
  <c r="W49" i="1"/>
  <c r="N49" i="1"/>
  <c r="W81" i="1"/>
  <c r="N81" i="1"/>
  <c r="Q81" i="1" s="1"/>
  <c r="W117" i="1"/>
  <c r="N117" i="1"/>
  <c r="W34" i="1"/>
  <c r="N34" i="1"/>
  <c r="Q34" i="1" s="1"/>
  <c r="W66" i="1"/>
  <c r="N66" i="1"/>
  <c r="W102" i="1"/>
  <c r="N102" i="1"/>
  <c r="Q102" i="1" s="1"/>
  <c r="W134" i="1"/>
  <c r="N134" i="1"/>
  <c r="W36" i="1"/>
  <c r="N36" i="1"/>
  <c r="Q36" i="1" s="1"/>
  <c r="W52" i="1"/>
  <c r="N52" i="1"/>
  <c r="W68" i="1"/>
  <c r="N68" i="1"/>
  <c r="Q68" i="1" s="1"/>
  <c r="W84" i="1"/>
  <c r="N84" i="1"/>
  <c r="W100" i="1"/>
  <c r="N100" i="1"/>
  <c r="Q100" i="1" s="1"/>
  <c r="W116" i="1"/>
  <c r="N116" i="1"/>
  <c r="W132" i="1"/>
  <c r="N132" i="1"/>
  <c r="Q132" i="1" s="1"/>
  <c r="W30" i="1"/>
  <c r="N30" i="1"/>
  <c r="W94" i="1"/>
  <c r="N94" i="1"/>
  <c r="Q94" i="1" s="1"/>
  <c r="W47" i="1"/>
  <c r="N47" i="1"/>
  <c r="W79" i="1"/>
  <c r="N79" i="1"/>
  <c r="Q79" i="1" s="1"/>
  <c r="W111" i="1"/>
  <c r="N111" i="1"/>
  <c r="W29" i="1"/>
  <c r="N29" i="1"/>
  <c r="Q29" i="1" s="1"/>
  <c r="W42" i="1"/>
  <c r="N42" i="1"/>
  <c r="W110" i="1"/>
  <c r="N110" i="1"/>
  <c r="Q110" i="1" s="1"/>
  <c r="W40" i="1"/>
  <c r="N40" i="1"/>
  <c r="W72" i="1"/>
  <c r="N72" i="1"/>
  <c r="Q72" i="1" s="1"/>
  <c r="W104" i="1"/>
  <c r="N104" i="1"/>
  <c r="W136" i="1"/>
  <c r="N136" i="1"/>
  <c r="Q136" i="1" s="1"/>
  <c r="W121" i="1"/>
  <c r="N121" i="1"/>
  <c r="W70" i="1"/>
  <c r="N70" i="1"/>
  <c r="Q70" i="1" s="1"/>
  <c r="W98" i="1"/>
  <c r="N98" i="1"/>
  <c r="Q98" i="1" s="1"/>
  <c r="W130" i="1"/>
  <c r="N130" i="1"/>
  <c r="Q130" i="1" s="1"/>
  <c r="W35" i="1"/>
  <c r="N35" i="1"/>
  <c r="W51" i="1"/>
  <c r="N51" i="1"/>
  <c r="Q51" i="1" s="1"/>
  <c r="W67" i="1"/>
  <c r="N67" i="1"/>
  <c r="Q67" i="1" s="1"/>
  <c r="W83" i="1"/>
  <c r="N83" i="1"/>
  <c r="Q83" i="1" s="1"/>
  <c r="W99" i="1"/>
  <c r="N99" i="1"/>
  <c r="Q99" i="1" s="1"/>
  <c r="W115" i="1"/>
  <c r="N115" i="1"/>
  <c r="Q115" i="1" s="1"/>
  <c r="W131" i="1"/>
  <c r="N131" i="1"/>
  <c r="Q131" i="1" s="1"/>
  <c r="W33" i="1"/>
  <c r="N33" i="1"/>
  <c r="Q33" i="1" s="1"/>
  <c r="W65" i="1"/>
  <c r="N65" i="1"/>
  <c r="Q65" i="1" s="1"/>
  <c r="W101" i="1"/>
  <c r="N101" i="1"/>
  <c r="Q101" i="1" s="1"/>
  <c r="W133" i="1"/>
  <c r="N133" i="1"/>
  <c r="Q133" i="1" s="1"/>
  <c r="W50" i="1"/>
  <c r="N50" i="1"/>
  <c r="Q50" i="1" s="1"/>
  <c r="W82" i="1"/>
  <c r="N82" i="1"/>
  <c r="Q82" i="1" s="1"/>
  <c r="W118" i="1"/>
  <c r="N118" i="1"/>
  <c r="Q118" i="1" s="1"/>
  <c r="W28" i="1"/>
  <c r="N28" i="1"/>
  <c r="Q28" i="1" s="1"/>
  <c r="W44" i="1"/>
  <c r="N44" i="1"/>
  <c r="Q44" i="1" s="1"/>
  <c r="W60" i="1"/>
  <c r="N60" i="1"/>
  <c r="Q60" i="1" s="1"/>
  <c r="W76" i="1"/>
  <c r="N76" i="1"/>
  <c r="Q76" i="1" s="1"/>
  <c r="W92" i="1"/>
  <c r="N92" i="1"/>
  <c r="Q92" i="1" s="1"/>
  <c r="W108" i="1"/>
  <c r="N108" i="1"/>
  <c r="Q108" i="1" s="1"/>
  <c r="W124" i="1"/>
  <c r="N124" i="1"/>
  <c r="Q124" i="1" s="1"/>
  <c r="W140" i="1"/>
  <c r="N140" i="1"/>
  <c r="Q140" i="1" s="1"/>
  <c r="W85" i="1"/>
  <c r="N85" i="1"/>
  <c r="Q85" i="1" s="1"/>
  <c r="W62" i="1"/>
  <c r="N62" i="1"/>
  <c r="Q62" i="1" s="1"/>
  <c r="W31" i="1"/>
  <c r="N31" i="1"/>
  <c r="W63" i="1"/>
  <c r="N63" i="1"/>
  <c r="Q63" i="1" s="1"/>
  <c r="W95" i="1"/>
  <c r="N95" i="1"/>
  <c r="W127" i="1"/>
  <c r="N127" i="1"/>
  <c r="Q127" i="1" s="1"/>
  <c r="W93" i="1"/>
  <c r="N93" i="1"/>
  <c r="W56" i="1"/>
  <c r="N56" i="1"/>
  <c r="Q56" i="1" s="1"/>
  <c r="W88" i="1"/>
  <c r="N88" i="1"/>
  <c r="Q88" i="1" s="1"/>
  <c r="W120" i="1"/>
  <c r="N120" i="1"/>
  <c r="Q120" i="1" s="1"/>
  <c r="W89" i="1"/>
  <c r="N89" i="1"/>
  <c r="Q89" i="1" s="1"/>
  <c r="W97" i="1"/>
  <c r="N97" i="1"/>
  <c r="Q97" i="1" s="1"/>
  <c r="W78" i="1"/>
  <c r="N78" i="1"/>
  <c r="Q78" i="1" s="1"/>
  <c r="W39" i="1"/>
  <c r="N39" i="1"/>
  <c r="Q39" i="1" s="1"/>
  <c r="W71" i="1"/>
  <c r="N71" i="1"/>
  <c r="W87" i="1"/>
  <c r="N87" i="1"/>
  <c r="Q87" i="1" s="1"/>
  <c r="W103" i="1"/>
  <c r="N103" i="1"/>
  <c r="W119" i="1"/>
  <c r="N119" i="1"/>
  <c r="Q119" i="1" s="1"/>
  <c r="W135" i="1"/>
  <c r="N135" i="1"/>
  <c r="W41" i="1"/>
  <c r="N41" i="1"/>
  <c r="Q41" i="1" s="1"/>
  <c r="W73" i="1"/>
  <c r="N73" i="1"/>
  <c r="W109" i="1"/>
  <c r="N109" i="1"/>
  <c r="Q109" i="1" s="1"/>
  <c r="W58" i="1"/>
  <c r="N58" i="1"/>
  <c r="W90" i="1"/>
  <c r="N90" i="1"/>
  <c r="Q90" i="1" s="1"/>
  <c r="W126" i="1"/>
  <c r="N126" i="1"/>
  <c r="W32" i="1"/>
  <c r="N32" i="1"/>
  <c r="Q32" i="1" s="1"/>
  <c r="W48" i="1"/>
  <c r="N48" i="1"/>
  <c r="W64" i="1"/>
  <c r="N64" i="1"/>
  <c r="Q64" i="1" s="1"/>
  <c r="W80" i="1"/>
  <c r="N80" i="1"/>
  <c r="W96" i="1"/>
  <c r="N96" i="1"/>
  <c r="Q96" i="1" s="1"/>
  <c r="W112" i="1"/>
  <c r="N112" i="1"/>
  <c r="W128" i="1"/>
  <c r="N128" i="1"/>
  <c r="Q128" i="1" s="1"/>
  <c r="E2" i="1" a="1"/>
  <c r="E2" i="1" s="1"/>
  <c r="W57" i="1"/>
  <c r="H7" i="1"/>
  <c r="I7" i="1"/>
  <c r="E1" i="1" a="1"/>
  <c r="E1" i="1" s="1"/>
  <c r="G7" i="1"/>
  <c r="K7" i="1"/>
  <c r="J7" i="1"/>
  <c r="T27" i="1" l="1"/>
  <c r="P2" i="1" a="1"/>
  <c r="P1" i="1" a="1"/>
  <c r="P1" i="1" s="1"/>
  <c r="Q93" i="1"/>
  <c r="Q95" i="1"/>
  <c r="Q31" i="1"/>
  <c r="Q35" i="1"/>
  <c r="Q121" i="1"/>
  <c r="Q104" i="1"/>
  <c r="Q40" i="1"/>
  <c r="Q111" i="1"/>
  <c r="Q47" i="1"/>
  <c r="Q30" i="1"/>
  <c r="Q116" i="1"/>
  <c r="Q84" i="1"/>
  <c r="Q52" i="1"/>
  <c r="Q134" i="1"/>
  <c r="Q66" i="1"/>
  <c r="Q117" i="1"/>
  <c r="Q49" i="1"/>
  <c r="Q123" i="1"/>
  <c r="Q91" i="1"/>
  <c r="Q59" i="1"/>
  <c r="Q27" i="1"/>
  <c r="Q86" i="1"/>
  <c r="Q69" i="1"/>
  <c r="Q112" i="1"/>
  <c r="Q80" i="1"/>
  <c r="Q48" i="1"/>
  <c r="Q126" i="1"/>
  <c r="Q58" i="1"/>
  <c r="Q73" i="1"/>
  <c r="Q135" i="1"/>
  <c r="Q103" i="1"/>
  <c r="Q71" i="1"/>
  <c r="Q42" i="1"/>
  <c r="Q137" i="1"/>
  <c r="Q106" i="1"/>
  <c r="Q37" i="1"/>
  <c r="Q138" i="1"/>
  <c r="T28" i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S28" i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P2" i="1"/>
  <c r="P5" i="1" a="1"/>
  <c r="O5" i="1" a="1"/>
  <c r="O6" i="1" s="1"/>
  <c r="O2" i="1" a="1"/>
  <c r="O2" i="1" s="1"/>
  <c r="U27" i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N2" i="1" a="1"/>
  <c r="N1" i="1" a="1"/>
  <c r="O1" i="1" a="1"/>
  <c r="O1" i="1" s="1"/>
  <c r="J15" i="1"/>
  <c r="J16" i="1" s="1"/>
  <c r="E15" i="1"/>
  <c r="E16" i="1" s="1"/>
  <c r="G15" i="1"/>
  <c r="G16" i="1" s="1"/>
  <c r="F15" i="1"/>
  <c r="F16" i="1" s="1"/>
  <c r="N5" i="1" a="1"/>
  <c r="N2" i="1"/>
  <c r="N1" i="1"/>
  <c r="H15" i="1"/>
  <c r="H16" i="1" s="1"/>
  <c r="I15" i="1"/>
  <c r="I16" i="1" s="1"/>
  <c r="K15" i="1"/>
  <c r="K16" i="1" s="1"/>
  <c r="E3" i="1"/>
  <c r="O3" i="1" l="1"/>
  <c r="Q2" i="1" a="1"/>
  <c r="Q2" i="1" s="1"/>
  <c r="O5" i="1"/>
  <c r="P3" i="1"/>
  <c r="P6" i="1"/>
  <c r="P5" i="1"/>
  <c r="O7" i="1"/>
  <c r="W16" i="1"/>
  <c r="N3" i="1"/>
  <c r="N5" i="1"/>
  <c r="N6" i="1"/>
  <c r="P7" i="1" l="1"/>
  <c r="N7" i="1"/>
</calcChain>
</file>

<file path=xl/comments1.xml><?xml version="1.0" encoding="utf-8"?>
<comments xmlns="http://schemas.openxmlformats.org/spreadsheetml/2006/main">
  <authors>
    <author>Harsh Parikh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This unsmoothing is only meant to use timeseries for volatility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=DSGRID("LHYIELD","TOTR","1987-10-31","","M","RowHeader=true;TimeSeriesList=true;ColHeader=true;DispSeriesDescription=false;YearlyTSFormat=false;QuarterlyTSFormat=false","")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=DSGRID("S&amp;PCOMP,FRUSS2L,MSEAFE$,MSEMKF$,SP500TR","RI","1987-12-31","","Q","RowHeader=true;ColHeader=true;DispSeriesDescription=false;YearlyTSFormat=false;QuarterlyTSFormat=false","")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=DSGRID("S&amp;PCOMP,FRUSS2L","DSDY","1987-12-31","","Q","RowHeader=true;ColHeader=true;DispSeriesDescription=false;YearlyTSFormat=false;QuarterlyTSFormat=false","")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=DSGRID("MSEAFE$,MSEMKF$","DY","1987-12-31","","Q","RowHeader=true;ColHeader=true;DispSeriesDescription=false;YearlyTSFormat=false;QuarterlyTSFormat=false","")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=DSGRID("MSEAFE$,MSEMKF$","DY","1987-12-31","","Q","RowHeader=true;ColHeader=true;DispSeriesDescription=false;YearlyTSFormat=false;QuarterlyTSFormat=false","")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=DSGRID("MLUS3MT","RI","1987-12-31","","Q","RowHeader=true;ColHeader=true;DispSeriesDescription=false;YearlyTSFormat=false;QuarterlyTSFormat=false","")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=DSGRID("BMUS10Y","RI","1987-12-31","","Q","RowHeader=true;ColHeader=true;DispSeriesDescription=false;YearlyTSFormat=false;QuarterlyTSFormat=false","")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<sst xmlns="http://schemas.openxmlformats.org/spreadsheetml/2006/main" count="1392" uniqueCount="615">
  <si>
    <t>US NCREIF: FUND INDEX OPEN-END DIVERSIFIED CORE RETURNS NADJ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</si>
  <si>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</si>
  <si>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</si>
  <si>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</si>
  <si>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</si>
  <si>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</si>
  <si>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</si>
  <si>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</si>
  <si>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</si>
  <si>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</si>
  <si>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</si>
  <si>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</si>
  <si>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</si>
  <si>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</si>
  <si>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</si>
  <si>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</si>
  <si>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</si>
  <si>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</si>
  <si>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</si>
  <si>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</si>
  <si>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</si>
  <si>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</si>
  <si>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</si>
  <si>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</si>
  <si>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</si>
  <si>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</si>
  <si>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</si>
  <si>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</si>
  <si>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</si>
  <si>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</si>
  <si>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</si>
  <si>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</si>
  <si>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</si>
  <si>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</si>
  <si>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</si>
  <si>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</si>
  <si>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</si>
  <si>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</si>
  <si>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</si>
  <si>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</si>
  <si>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</si>
  <si>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</si>
  <si>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</si>
  <si>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</si>
  <si>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</si>
  <si>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</si>
  <si>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</si>
  <si>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</si>
  <si>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</si>
  <si>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</si>
  <si>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</si>
  <si>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</si>
  <si>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</si>
  <si>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</si>
  <si>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</si>
  <si>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</si>
  <si>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</si>
  <si>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</si>
  <si>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</si>
  <si>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</si>
  <si>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</si>
  <si>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</si>
  <si>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</si>
  <si>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</si>
  <si>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</si>
  <si>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</si>
  <si>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</si>
  <si>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</si>
  <si>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</si>
  <si>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</si>
  <si>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</si>
  <si>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</si>
  <si>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</si>
  <si>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</si>
  <si>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</si>
  <si>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</si>
  <si>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</si>
  <si>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</si>
  <si>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</si>
  <si>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</si>
  <si>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</si>
  <si>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</si>
  <si>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</si>
  <si>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</si>
  <si>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</si>
  <si>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</si>
  <si>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</si>
  <si>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</si>
  <si>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</si>
  <si>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</si>
  <si>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</si>
  <si>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</si>
  <si>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</si>
  <si>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</si>
  <si>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</si>
  <si>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</si>
  <si>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</si>
  <si>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</si>
  <si>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</si>
  <si>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</si>
  <si>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</si>
  <si>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</si>
  <si>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</si>
  <si>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</si>
  <si>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</si>
  <si>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</si>
  <si>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</si>
  <si>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</si>
  <si>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</si>
  <si>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</si>
  <si>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</si>
  <si>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</si>
  <si>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</si>
  <si>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</si>
  <si>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</si>
  <si>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</si>
  <si>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</si>
  <si>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</si>
  <si>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</si>
  <si>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</si>
  <si>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</si>
  <si>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NA</t>
  </si>
  <si>
    <t>US Private Equity</t>
  </si>
  <si>
    <t>Barclays U.S. Corporate High Yield USD - Month-to-Date Rtn - TOTAL RETURN</t>
  </si>
  <si>
    <t>Number</t>
  </si>
  <si>
    <t>Issues</t>
  </si>
  <si>
    <t>(Stats)</t>
  </si>
  <si>
    <t>US Mod. Adj.</t>
  </si>
  <si>
    <t>Duration</t>
  </si>
  <si>
    <t>US</t>
  </si>
  <si>
    <t>Convexity</t>
  </si>
  <si>
    <t>Average</t>
  </si>
  <si>
    <t>Coupon</t>
  </si>
  <si>
    <t>Maturity</t>
  </si>
  <si>
    <t>Price</t>
  </si>
  <si>
    <t>OAS</t>
  </si>
  <si>
    <t>Spread</t>
  </si>
  <si>
    <t>US Yield</t>
  </si>
  <si>
    <t>to Worst</t>
  </si>
  <si>
    <t>Yield to</t>
  </si>
  <si>
    <t>Amount</t>
  </si>
  <si>
    <t>Outstanding</t>
  </si>
  <si>
    <t>(MM)</t>
  </si>
  <si>
    <t>Market</t>
  </si>
  <si>
    <t>Value</t>
  </si>
  <si>
    <t>Currency</t>
  </si>
  <si>
    <t>U.S. Corporate High Yield</t>
  </si>
  <si>
    <t>USD</t>
  </si>
  <si>
    <t>S&amp;P 500 COMPOSITE - TOT RETURN IND</t>
  </si>
  <si>
    <t>RUSSELL 2000 (EOD) - TOT RETURN IND</t>
  </si>
  <si>
    <t>MSCI EM U$ - TOT RETURN IND</t>
  </si>
  <si>
    <t>MSCI EAFE U$ - TOT RETURN IND</t>
  </si>
  <si>
    <t xml:space="preserve">S&amp;P 500 </t>
  </si>
  <si>
    <t>Russell 2000</t>
  </si>
  <si>
    <t>EAFE</t>
  </si>
  <si>
    <t>EM</t>
  </si>
  <si>
    <t>S&amp;P 500 TR (1970) - TOT RETURN IND</t>
  </si>
  <si>
    <t>Cash</t>
  </si>
  <si>
    <t>The BofA Merrill Lynch US 3-Month Treasury Bill Index - Total Rtn Idx Val - TOT RETURN IND</t>
  </si>
  <si>
    <t>Returns</t>
  </si>
  <si>
    <t>Risk</t>
  </si>
  <si>
    <t>Slope AR1</t>
  </si>
  <si>
    <t>S.E.</t>
  </si>
  <si>
    <t>T</t>
  </si>
  <si>
    <t>US PE USMTH</t>
  </si>
  <si>
    <t>US RE CORE USMTH</t>
  </si>
  <si>
    <t>Error Risk</t>
  </si>
  <si>
    <t>Filler</t>
  </si>
  <si>
    <t>Quarterly US Hyld</t>
  </si>
  <si>
    <t>Custom US Hyld Monthly</t>
  </si>
  <si>
    <t>Custom US Hyld Quarterly</t>
  </si>
  <si>
    <t>Slope</t>
  </si>
  <si>
    <t>Intercept</t>
  </si>
  <si>
    <t>Expected Inflation</t>
  </si>
  <si>
    <t>Dividend Yield</t>
  </si>
  <si>
    <t>Growth</t>
  </si>
  <si>
    <t>US Real Estate</t>
  </si>
  <si>
    <t>US PE</t>
  </si>
  <si>
    <t>Credit Premium</t>
  </si>
  <si>
    <t>US Govt 5-7 yr IL</t>
  </si>
  <si>
    <t>Dur</t>
  </si>
  <si>
    <t>AL</t>
  </si>
  <si>
    <t>US Govt 5-7 yr</t>
  </si>
  <si>
    <r>
      <t>Date : </t>
    </r>
    <r>
      <rPr>
        <b/>
        <sz val="8.25"/>
        <color rgb="FF5F5F5F"/>
        <rFont val="Verdana"/>
        <family val="2"/>
      </rPr>
      <t>05-Sep-17</t>
    </r>
  </si>
  <si>
    <t>Index</t>
  </si>
  <si>
    <t>Mac Duration</t>
  </si>
  <si>
    <t>Mod Duration</t>
  </si>
  <si>
    <t>Life</t>
  </si>
  <si>
    <t>Market Value</t>
  </si>
  <si>
    <t>Foreign MV</t>
  </si>
  <si>
    <t>Weight</t>
  </si>
  <si>
    <t>no bonds</t>
  </si>
  <si>
    <t>US Treasury</t>
  </si>
  <si>
    <t>-</t>
  </si>
  <si>
    <t>1-3Yrs</t>
  </si>
  <si>
    <t>3-5Yrs</t>
  </si>
  <si>
    <t>5-7Yrs</t>
  </si>
  <si>
    <t>1-10Yrs</t>
  </si>
  <si>
    <t>5-10Yrs</t>
  </si>
  <si>
    <t>&gt;10Yrs</t>
  </si>
  <si>
    <t>&gt;15Yrs</t>
  </si>
  <si>
    <t>&gt;5Yrs</t>
  </si>
  <si>
    <t>Yield</t>
  </si>
  <si>
    <t>ndex Attributes</t>
  </si>
  <si>
    <t>Current</t>
  </si>
  <si>
    <t>One-Day Change</t>
  </si>
  <si>
    <t>Mtd Change</t>
  </si>
  <si>
    <t>Qtd Change</t>
  </si>
  <si>
    <t>Ytd Change</t>
  </si>
  <si>
    <t>Average Life</t>
  </si>
  <si>
    <t>Average Yield (Semi Annual)</t>
  </si>
  <si>
    <t>Average Yield (Annual)</t>
  </si>
  <si>
    <t>Average Duration</t>
  </si>
  <si>
    <t>Average Modified Duration (Semi Annual)</t>
  </si>
  <si>
    <t>US Govt Inflation-Linked 5-7Yrs: 05 September 2017</t>
  </si>
  <si>
    <t>#ERROR</t>
  </si>
  <si>
    <t>MSCI EAFE U$ - DIVIDEND YIELD - DIVIDEND  YIELD</t>
  </si>
  <si>
    <t>MSCI EM U$ - DIVIDEND YIELD - DIVIDEND  YIELD</t>
  </si>
  <si>
    <t>$$ER: E100,INVALID CODE OR EXPRESSION ENTERED</t>
  </si>
  <si>
    <t>S&amp;P 500 COMPOSITE - DS DIVIDEND YIELD</t>
  </si>
  <si>
    <t>https://www.philadelphiafed.org/research-and-data/real-time-center/survey-of-professional-forecasters/2017/survq217</t>
  </si>
  <si>
    <t>GDP</t>
  </si>
  <si>
    <t>Buyback</t>
  </si>
  <si>
    <t>https://www.cnbc.com/2017/06/26/goldman-markets-gains-etfs-mutual-funds.html</t>
  </si>
  <si>
    <t>https://www.ft.com/content/c469c1f4-047b-11e5-95ad-00144feabdc0</t>
  </si>
  <si>
    <t>SC</t>
  </si>
  <si>
    <t>https://www.google.com/imgres?imgurl=https://www.wisdomtree.com/-/media/US-Media-Files/blog/wp-content/uploads/Net-Buyback-Yields-Large-Cap-vs-Small-Cap2,-d-,gif.ashx&amp;imgrefurl=https://www.wisdomtree.com/blog/2016-05-24/the-difference-between-small-cap-issuers-and-buybackers&amp;h=737&amp;w=901&amp;tbnid=z7tEmtzQzgSY9M:&amp;tbnh=160&amp;tbnw=195&amp;usg=__6Zv9snmMszUE1uNbvnTPGdGoaws=&amp;vet=10ahUKEwiUuo6xu5HWAhXD6CYKHcQpDA0Q9QEIKjAA..i&amp;docid=8twAt7aFU70WUM&amp;sa=X&amp;ved=0ahUKEwiUuo6xu5HWAhXD6CYKHcQpDA0Q9QEIKjAA</t>
  </si>
  <si>
    <t>Equities</t>
  </si>
  <si>
    <t>Date</t>
  </si>
  <si>
    <t>Quarter</t>
  </si>
  <si>
    <t>US_RE</t>
  </si>
  <si>
    <t>US_PE</t>
  </si>
  <si>
    <t>SP500</t>
  </si>
  <si>
    <t>Rusell2000</t>
  </si>
  <si>
    <t>Peer Weights</t>
  </si>
  <si>
    <t>Equal Weights</t>
  </si>
  <si>
    <t>ERC Weights</t>
  </si>
  <si>
    <t>Port</t>
  </si>
  <si>
    <t>ERC Constraints</t>
  </si>
  <si>
    <t xml:space="preserve">Correlations </t>
  </si>
  <si>
    <t>US BENCHMARK 10 YEAR DS GOVT. INDEX - TOT RETURN IND</t>
  </si>
  <si>
    <t>USGOVT10Y</t>
  </si>
  <si>
    <t>Sharpe Ratio</t>
  </si>
  <si>
    <t>Maximum Drawdown</t>
  </si>
  <si>
    <t>Peer Portfolio</t>
  </si>
  <si>
    <t>MVO (Combined CMA)</t>
  </si>
  <si>
    <t>MVO (IAS CMA)</t>
  </si>
  <si>
    <t>Mean Variance Efficient Portfolio (Using IAS Assumption)</t>
  </si>
  <si>
    <t>Mean Variance Efficient Portfolio (Using combined assumptions)</t>
  </si>
  <si>
    <t>US Corp</t>
  </si>
  <si>
    <t xml:space="preserve">US IG </t>
  </si>
  <si>
    <t>POINT®</t>
  </si>
  <si>
    <t>Market Structure 1</t>
  </si>
  <si>
    <t>Amy_Report 3</t>
  </si>
  <si>
    <t>US Corp 5-7yr AL (Statistics, Unhedged)</t>
  </si>
  <si>
    <t>Run Date: 09/25/2017</t>
  </si>
  <si>
    <t>US Corp 5-7yr AL (Returns, Unhedged)</t>
  </si>
  <si>
    <t>As Of : 8/31/2017</t>
  </si>
  <si>
    <t>Base Currency: USD</t>
  </si>
  <si>
    <t/>
  </si>
  <si>
    <t>OAD</t>
  </si>
  <si>
    <t>Market Value [%]</t>
  </si>
  <si>
    <t>Count</t>
  </si>
  <si>
    <t>Total Return</t>
  </si>
  <si>
    <t>Excess Return</t>
  </si>
  <si>
    <t>09/30/1988-10/31/1988</t>
  </si>
  <si>
    <t>10/31/1988-11/30/1988</t>
  </si>
  <si>
    <t>11/30/1988-12/30/1988</t>
  </si>
  <si>
    <t>12/30/1988-01/31/1989</t>
  </si>
  <si>
    <t>01/31/1989-02/28/1989</t>
  </si>
  <si>
    <t>02/28/1989-03/31/1989</t>
  </si>
  <si>
    <t>03/31/1989-04/28/1989</t>
  </si>
  <si>
    <t>04/28/1989-05/31/1989</t>
  </si>
  <si>
    <t>05/31/1989-06/30/1989</t>
  </si>
  <si>
    <t>06/30/1989-07/31/1989</t>
  </si>
  <si>
    <t>07/31/1989-08/31/1989</t>
  </si>
  <si>
    <t>08/31/1989-09/29/1989</t>
  </si>
  <si>
    <t>09/29/1989-10/31/1989</t>
  </si>
  <si>
    <t>10/31/1989-11/30/1989</t>
  </si>
  <si>
    <t>11/30/1989-12/29/1989</t>
  </si>
  <si>
    <t>12/29/1989-01/31/1990</t>
  </si>
  <si>
    <t>01/31/1990-02/28/1990</t>
  </si>
  <si>
    <t>02/28/1990-03/30/1990</t>
  </si>
  <si>
    <t>03/30/1990-04/30/1990</t>
  </si>
  <si>
    <t>04/30/1990-05/31/1990</t>
  </si>
  <si>
    <t>05/31/1990-06/29/1990</t>
  </si>
  <si>
    <t>06/29/1990-07/31/1990</t>
  </si>
  <si>
    <t>07/31/1990-08/31/1990</t>
  </si>
  <si>
    <t>08/31/1990-09/28/1990</t>
  </si>
  <si>
    <t>09/28/1990-10/31/1990</t>
  </si>
  <si>
    <t>10/31/1990-11/30/1990</t>
  </si>
  <si>
    <t>11/30/1990-12/31/1990</t>
  </si>
  <si>
    <t>12/31/1990-01/31/1991</t>
  </si>
  <si>
    <t>01/31/1991-02/28/1991</t>
  </si>
  <si>
    <t>02/28/1991-03/28/1991</t>
  </si>
  <si>
    <t>03/28/1991-04/30/1991</t>
  </si>
  <si>
    <t>04/30/1991-05/31/1991</t>
  </si>
  <si>
    <t>05/31/1991-06/28/1991</t>
  </si>
  <si>
    <t>06/28/1991-07/31/1991</t>
  </si>
  <si>
    <t>07/31/1991-08/30/1991</t>
  </si>
  <si>
    <t>08/30/1991-09/30/1991</t>
  </si>
  <si>
    <t>09/30/1991-10/31/1991</t>
  </si>
  <si>
    <t>10/31/1991-11/29/1991</t>
  </si>
  <si>
    <t>11/29/1991-12/31/1991</t>
  </si>
  <si>
    <t>12/31/1991-01/31/1992</t>
  </si>
  <si>
    <t>01/31/1992-02/28/1992</t>
  </si>
  <si>
    <t>02/28/1992-03/31/1992</t>
  </si>
  <si>
    <t>03/31/1992-04/30/1992</t>
  </si>
  <si>
    <t>04/30/1992-05/29/1992</t>
  </si>
  <si>
    <t>05/29/1992-06/30/1992</t>
  </si>
  <si>
    <t>06/30/1992-07/31/1992</t>
  </si>
  <si>
    <t>07/31/1992-08/31/1992</t>
  </si>
  <si>
    <t>08/31/1992-09/30/1992</t>
  </si>
  <si>
    <t>09/30/1992-10/30/1992</t>
  </si>
  <si>
    <t>10/30/1992-11/30/1992</t>
  </si>
  <si>
    <t>11/30/1992-12/31/1992</t>
  </si>
  <si>
    <t>12/31/1992-01/29/1993</t>
  </si>
  <si>
    <t>01/29/1993-02/26/1993</t>
  </si>
  <si>
    <t>02/26/1993-03/31/1993</t>
  </si>
  <si>
    <t>03/31/1993-04/30/1993</t>
  </si>
  <si>
    <t>04/30/1993-05/28/1993</t>
  </si>
  <si>
    <t>05/28/1993-06/30/1993</t>
  </si>
  <si>
    <t>06/30/1993-07/30/1993</t>
  </si>
  <si>
    <t>07/30/1993-08/31/1993</t>
  </si>
  <si>
    <t>08/31/1993-09/30/1993</t>
  </si>
  <si>
    <t>09/30/1993-10/29/1993</t>
  </si>
  <si>
    <t>10/29/1993-11/30/1993</t>
  </si>
  <si>
    <t>11/30/1993-12/31/1993</t>
  </si>
  <si>
    <t>12/31/1993-01/31/1994</t>
  </si>
  <si>
    <t>01/31/1994-02/28/1994</t>
  </si>
  <si>
    <t>02/28/1994-03/31/1994</t>
  </si>
  <si>
    <t>03/31/1994-04/29/1994</t>
  </si>
  <si>
    <t>04/29/1994-05/31/1994</t>
  </si>
  <si>
    <t>05/31/1994-06/30/1994</t>
  </si>
  <si>
    <t>06/30/1994-07/29/1994</t>
  </si>
  <si>
    <t>07/29/1994-08/31/1994</t>
  </si>
  <si>
    <t>08/31/1994-09/30/1994</t>
  </si>
  <si>
    <t>09/30/1994-10/31/1994</t>
  </si>
  <si>
    <t>10/31/1994-11/30/1994</t>
  </si>
  <si>
    <t>11/30/1994-12/30/1994</t>
  </si>
  <si>
    <t>12/30/1994-01/31/1995</t>
  </si>
  <si>
    <t>01/31/1995-02/28/1995</t>
  </si>
  <si>
    <t>02/28/1995-03/31/1995</t>
  </si>
  <si>
    <t>03/31/1995-04/28/1995</t>
  </si>
  <si>
    <t>04/28/1995-05/31/1995</t>
  </si>
  <si>
    <t>05/31/1995-06/30/1995</t>
  </si>
  <si>
    <t>06/30/1995-07/31/1995</t>
  </si>
  <si>
    <t>07/31/1995-08/31/1995</t>
  </si>
  <si>
    <t>08/31/1995-09/29/1995</t>
  </si>
  <si>
    <t>09/29/1995-10/31/1995</t>
  </si>
  <si>
    <t>10/31/1995-11/30/1995</t>
  </si>
  <si>
    <t>11/30/1995-12/29/1995</t>
  </si>
  <si>
    <t>12/29/1995-01/31/1996</t>
  </si>
  <si>
    <t>01/31/1996-02/29/1996</t>
  </si>
  <si>
    <t>02/29/1996-03/29/1996</t>
  </si>
  <si>
    <t>03/29/1996-04/30/1996</t>
  </si>
  <si>
    <t>04/30/1996-05/31/1996</t>
  </si>
  <si>
    <t>05/31/1996-06/28/1996</t>
  </si>
  <si>
    <t>06/28/1996-07/31/1996</t>
  </si>
  <si>
    <t>07/31/1996-08/30/1996</t>
  </si>
  <si>
    <t>08/30/1996-09/30/1996</t>
  </si>
  <si>
    <t>09/30/1996-10/31/1996</t>
  </si>
  <si>
    <t>10/31/1996-11/29/1996</t>
  </si>
  <si>
    <t>11/29/1996-12/31/1996</t>
  </si>
  <si>
    <t>12/31/1996-01/31/1997</t>
  </si>
  <si>
    <t>01/31/1997-02/28/1997</t>
  </si>
  <si>
    <t>02/28/1997-03/31/1997</t>
  </si>
  <si>
    <t>03/31/1997-04/30/1997</t>
  </si>
  <si>
    <t>04/30/1997-05/30/1997</t>
  </si>
  <si>
    <t>05/30/1997-06/30/1997</t>
  </si>
  <si>
    <t>06/30/1997-07/31/1997</t>
  </si>
  <si>
    <t>07/31/1997-08/29/1997</t>
  </si>
  <si>
    <t>08/29/1997-09/30/1997</t>
  </si>
  <si>
    <t>09/30/1997-10/31/1997</t>
  </si>
  <si>
    <t>10/31/1997-11/28/1997</t>
  </si>
  <si>
    <t>11/28/1997-12/31/1997</t>
  </si>
  <si>
    <t>12/31/1997-01/30/1998</t>
  </si>
  <si>
    <t>01/30/1998-02/27/1998</t>
  </si>
  <si>
    <t>02/27/1998-03/31/1998</t>
  </si>
  <si>
    <t>03/31/1998-04/30/1998</t>
  </si>
  <si>
    <t>04/30/1998-05/29/1998</t>
  </si>
  <si>
    <t>05/29/1998-06/30/1998</t>
  </si>
  <si>
    <t>06/30/1998-07/31/1998</t>
  </si>
  <si>
    <t>07/31/1998-08/31/1998</t>
  </si>
  <si>
    <t>08/31/1998-09/30/1998</t>
  </si>
  <si>
    <t>09/30/1998-10/30/1998</t>
  </si>
  <si>
    <t>10/30/1998-11/30/1998</t>
  </si>
  <si>
    <t>11/30/1998-12/31/1998</t>
  </si>
  <si>
    <t>12/31/1998-01/29/1999</t>
  </si>
  <si>
    <t>01/29/1999-02/26/1999</t>
  </si>
  <si>
    <t>02/26/1999-03/31/1999</t>
  </si>
  <si>
    <t>03/31/1999-04/30/1999</t>
  </si>
  <si>
    <t>04/30/1999-05/31/1999</t>
  </si>
  <si>
    <t>05/31/1999-06/30/1999</t>
  </si>
  <si>
    <t>06/30/1999-07/30/1999</t>
  </si>
  <si>
    <t>07/30/1999-08/31/1999</t>
  </si>
  <si>
    <t>08/31/1999-09/30/1999</t>
  </si>
  <si>
    <t>09/30/1999-10/29/1999</t>
  </si>
  <si>
    <t>10/29/1999-11/30/1999</t>
  </si>
  <si>
    <t>11/30/1999-12/31/1999</t>
  </si>
  <si>
    <t>12/31/1999-01/31/2000</t>
  </si>
  <si>
    <t>01/31/2000-02/29/2000</t>
  </si>
  <si>
    <t>02/29/2000-03/31/2000</t>
  </si>
  <si>
    <t>03/31/2000-04/28/2000</t>
  </si>
  <si>
    <t>04/28/2000-05/31/2000</t>
  </si>
  <si>
    <t>05/31/2000-06/30/2000</t>
  </si>
  <si>
    <t>06/30/2000-07/31/2000</t>
  </si>
  <si>
    <t>07/31/2000-08/31/2000</t>
  </si>
  <si>
    <t>08/31/2000-09/29/2000</t>
  </si>
  <si>
    <t>09/29/2000-10/31/2000</t>
  </si>
  <si>
    <t>10/31/2000-11/30/2000</t>
  </si>
  <si>
    <t>11/30/2000-12/29/2000</t>
  </si>
  <si>
    <t>12/29/2000-01/31/2001</t>
  </si>
  <si>
    <t>01/31/2001-02/28/2001</t>
  </si>
  <si>
    <t>02/28/2001-03/30/2001</t>
  </si>
  <si>
    <t>03/30/2001-04/30/2001</t>
  </si>
  <si>
    <t>04/30/2001-05/31/2001</t>
  </si>
  <si>
    <t>05/31/2001-06/29/2001</t>
  </si>
  <si>
    <t>06/29/2001-07/31/2001</t>
  </si>
  <si>
    <t>07/31/2001-08/31/2001</t>
  </si>
  <si>
    <t>08/31/2001-09/28/2001</t>
  </si>
  <si>
    <t>09/28/2001-10/31/2001</t>
  </si>
  <si>
    <t>10/31/2001-11/30/2001</t>
  </si>
  <si>
    <t>11/30/2001-12/31/2001</t>
  </si>
  <si>
    <t>12/31/2001-01/31/2002</t>
  </si>
  <si>
    <t>01/31/2002-02/28/2002</t>
  </si>
  <si>
    <t>02/28/2002-03/29/2002</t>
  </si>
  <si>
    <t>03/29/2002-04/30/2002</t>
  </si>
  <si>
    <t>04/30/2002-05/31/2002</t>
  </si>
  <si>
    <t>05/31/2002-06/28/2002</t>
  </si>
  <si>
    <t>06/28/2002-07/31/2002</t>
  </si>
  <si>
    <t>07/31/2002-08/30/2002</t>
  </si>
  <si>
    <t>08/30/2002-09/30/2002</t>
  </si>
  <si>
    <t>09/30/2002-10/31/2002</t>
  </si>
  <si>
    <t>10/31/2002-11/29/2002</t>
  </si>
  <si>
    <t>11/29/2002-12/31/2002</t>
  </si>
  <si>
    <t>12/31/2002-01/31/2003</t>
  </si>
  <si>
    <t>01/31/2003-02/28/2003</t>
  </si>
  <si>
    <t>02/28/2003-03/31/2003</t>
  </si>
  <si>
    <t>03/31/2003-04/30/2003</t>
  </si>
  <si>
    <t>04/30/2003-05/30/2003</t>
  </si>
  <si>
    <t>05/30/2003-06/30/2003</t>
  </si>
  <si>
    <t>06/30/2003-07/31/2003</t>
  </si>
  <si>
    <t>07/31/2003-08/29/2003</t>
  </si>
  <si>
    <t>08/29/2003-09/30/2003</t>
  </si>
  <si>
    <t>09/30/2003-10/31/2003</t>
  </si>
  <si>
    <t>10/31/2003-11/28/2003</t>
  </si>
  <si>
    <t>11/28/2003-12/31/2003</t>
  </si>
  <si>
    <t>12/31/2003-01/30/2004</t>
  </si>
  <si>
    <t>01/30/2004-02/27/2004</t>
  </si>
  <si>
    <t>02/27/2004-03/31/2004</t>
  </si>
  <si>
    <t>03/31/2004-04/30/2004</t>
  </si>
  <si>
    <t>04/30/2004-05/31/2004</t>
  </si>
  <si>
    <t>05/31/2004-06/30/2004</t>
  </si>
  <si>
    <t>06/30/2004-07/30/2004</t>
  </si>
  <si>
    <t>07/30/2004-08/31/2004</t>
  </si>
  <si>
    <t>08/31/2004-09/30/2004</t>
  </si>
  <si>
    <t>09/30/2004-10/29/2004</t>
  </si>
  <si>
    <t>10/29/2004-11/30/2004</t>
  </si>
  <si>
    <t>11/30/2004-12/31/2004</t>
  </si>
  <si>
    <t>12/31/2004-01/31/2005</t>
  </si>
  <si>
    <t>01/31/2005-02/28/2005</t>
  </si>
  <si>
    <t>02/28/2005-03/31/2005</t>
  </si>
  <si>
    <t>03/31/2005-04/29/2005</t>
  </si>
  <si>
    <t>04/29/2005-05/31/2005</t>
  </si>
  <si>
    <t>05/31/2005-06/30/2005</t>
  </si>
  <si>
    <t>06/30/2005-07/29/2005</t>
  </si>
  <si>
    <t>07/29/2005-08/31/2005</t>
  </si>
  <si>
    <t>08/31/2005-09/30/2005</t>
  </si>
  <si>
    <t>09/30/2005-10/31/2005</t>
  </si>
  <si>
    <t>10/31/2005-11/30/2005</t>
  </si>
  <si>
    <t>11/30/2005-12/30/2005</t>
  </si>
  <si>
    <t>12/30/2005-01/31/2006</t>
  </si>
  <si>
    <t>01/31/2006-02/28/2006</t>
  </si>
  <si>
    <t>02/28/2006-03/31/2006</t>
  </si>
  <si>
    <t>03/31/2006-04/28/2006</t>
  </si>
  <si>
    <t>04/28/2006-05/31/2006</t>
  </si>
  <si>
    <t>05/31/2006-06/30/2006</t>
  </si>
  <si>
    <t>06/30/2006-07/31/2006</t>
  </si>
  <si>
    <t>07/31/2006-08/31/2006</t>
  </si>
  <si>
    <t>08/31/2006-09/29/2006</t>
  </si>
  <si>
    <t>09/29/2006-10/31/2006</t>
  </si>
  <si>
    <t>10/31/2006-11/30/2006</t>
  </si>
  <si>
    <t>11/30/2006-12/29/2006</t>
  </si>
  <si>
    <t>12/29/2006-01/31/2007</t>
  </si>
  <si>
    <t>01/31/2007-02/28/2007</t>
  </si>
  <si>
    <t>02/28/2007-03/30/2007</t>
  </si>
  <si>
    <t>03/30/2007-04/30/2007</t>
  </si>
  <si>
    <t>04/30/2007-05/31/2007</t>
  </si>
  <si>
    <t>05/31/2007-06/29/2007</t>
  </si>
  <si>
    <t>06/29/2007-07/31/2007</t>
  </si>
  <si>
    <t>07/31/2007-08/31/2007</t>
  </si>
  <si>
    <t>08/31/2007-09/28/2007</t>
  </si>
  <si>
    <t>09/28/2007-10/31/2007</t>
  </si>
  <si>
    <t>10/31/2007-11/30/2007</t>
  </si>
  <si>
    <t>11/30/2007-12/31/2007</t>
  </si>
  <si>
    <t>12/31/2007-01/31/2008</t>
  </si>
  <si>
    <t>01/31/2008-02/29/2008</t>
  </si>
  <si>
    <t>02/29/2008-03/31/2008</t>
  </si>
  <si>
    <t>03/31/2008-04/30/2008</t>
  </si>
  <si>
    <t>04/30/2008-05/30/2008</t>
  </si>
  <si>
    <t>05/30/2008-06/30/2008</t>
  </si>
  <si>
    <t>06/30/2008-07/31/2008</t>
  </si>
  <si>
    <t>07/31/2008-08/29/2008</t>
  </si>
  <si>
    <t>08/29/2008-09/30/2008</t>
  </si>
  <si>
    <t>09/30/2008-10/31/2008</t>
  </si>
  <si>
    <t>10/31/2008-11/28/2008</t>
  </si>
  <si>
    <t>11/28/2008-12/31/2008</t>
  </si>
  <si>
    <t>12/31/2008-01/30/2009</t>
  </si>
  <si>
    <t>01/30/2009-02/27/2009</t>
  </si>
  <si>
    <t>02/27/2009-03/31/2009</t>
  </si>
  <si>
    <t>03/31/2009-04/30/2009</t>
  </si>
  <si>
    <t>04/30/2009-05/29/2009</t>
  </si>
  <si>
    <t>05/29/2009-06/30/2009</t>
  </si>
  <si>
    <t>06/30/2009-07/31/2009</t>
  </si>
  <si>
    <t>07/31/2009-08/31/2009</t>
  </si>
  <si>
    <t>08/31/2009-09/30/2009</t>
  </si>
  <si>
    <t>09/30/2009-10/30/2009</t>
  </si>
  <si>
    <t>10/30/2009-11/30/2009</t>
  </si>
  <si>
    <t>11/30/2009-12/31/2009</t>
  </si>
  <si>
    <t>12/31/2009-01/29/2010</t>
  </si>
  <si>
    <t>01/29/2010-02/26/2010</t>
  </si>
  <si>
    <t>02/26/2010-03/31/2010</t>
  </si>
  <si>
    <t>03/31/2010-04/30/2010</t>
  </si>
  <si>
    <t>04/30/2010-05/31/2010</t>
  </si>
  <si>
    <t>05/31/2010-06/30/2010</t>
  </si>
  <si>
    <t>06/30/2010-07/30/2010</t>
  </si>
  <si>
    <t>07/30/2010-08/31/2010</t>
  </si>
  <si>
    <t>08/31/2010-09/30/2010</t>
  </si>
  <si>
    <t>09/30/2010-10/29/2010</t>
  </si>
  <si>
    <t>10/29/2010-11/30/2010</t>
  </si>
  <si>
    <t>11/30/2010-12/31/2010</t>
  </si>
  <si>
    <t>12/31/2010-01/31/2011</t>
  </si>
  <si>
    <t>01/31/2011-02/28/2011</t>
  </si>
  <si>
    <t>02/28/2011-03/31/2011</t>
  </si>
  <si>
    <t>03/31/2011-04/29/2011</t>
  </si>
  <si>
    <t>04/29/2011-05/31/2011</t>
  </si>
  <si>
    <t>05/31/2011-06/30/2011</t>
  </si>
  <si>
    <t>06/30/2011-07/29/2011</t>
  </si>
  <si>
    <t>07/29/2011-08/31/2011</t>
  </si>
  <si>
    <t>08/31/2011-09/30/2011</t>
  </si>
  <si>
    <t>09/30/2011-10/31/2011</t>
  </si>
  <si>
    <t>10/31/2011-11/30/2011</t>
  </si>
  <si>
    <t>11/30/2011-12/30/2011</t>
  </si>
  <si>
    <t>12/30/2011-01/31/2012</t>
  </si>
  <si>
    <t>01/31/2012-02/29/2012</t>
  </si>
  <si>
    <t>02/29/2012-03/30/2012</t>
  </si>
  <si>
    <t>03/30/2012-04/30/2012</t>
  </si>
  <si>
    <t>04/30/2012-05/31/2012</t>
  </si>
  <si>
    <t>05/31/2012-06/29/2012</t>
  </si>
  <si>
    <t>06/29/2012-07/31/2012</t>
  </si>
  <si>
    <t>07/31/2012-08/31/2012</t>
  </si>
  <si>
    <t>08/31/2012-09/28/2012</t>
  </si>
  <si>
    <t>09/28/2012-10/31/2012</t>
  </si>
  <si>
    <t>10/31/2012-11/30/2012</t>
  </si>
  <si>
    <t>11/30/2012-12/31/2012</t>
  </si>
  <si>
    <t>12/31/2012-01/31/2013</t>
  </si>
  <si>
    <t>01/31/2013-02/28/2013</t>
  </si>
  <si>
    <t>02/28/2013-03/29/2013</t>
  </si>
  <si>
    <t>03/29/2013-04/30/2013</t>
  </si>
  <si>
    <t>04/30/2013-05/31/2013</t>
  </si>
  <si>
    <t>05/31/2013-06/28/2013</t>
  </si>
  <si>
    <t>06/28/2013-07/31/2013</t>
  </si>
  <si>
    <t>07/31/2013-08/30/2013</t>
  </si>
  <si>
    <t>08/30/2013-09/30/2013</t>
  </si>
  <si>
    <t>09/30/2013-10/31/2013</t>
  </si>
  <si>
    <t>10/31/2013-11/29/2013</t>
  </si>
  <si>
    <t>11/29/2013-12/31/2013</t>
  </si>
  <si>
    <t>12/31/2013-01/31/2014</t>
  </si>
  <si>
    <t>01/31/2014-02/28/2014</t>
  </si>
  <si>
    <t>02/28/2014-03/31/2014</t>
  </si>
  <si>
    <t>03/31/2014-04/30/2014</t>
  </si>
  <si>
    <t>04/30/2014-05/30/2014</t>
  </si>
  <si>
    <t>05/30/2014-06/30/2014</t>
  </si>
  <si>
    <t>06/30/2014-07/31/2014</t>
  </si>
  <si>
    <t>07/31/2014-08/29/2014</t>
  </si>
  <si>
    <t>08/29/2014-09/30/2014</t>
  </si>
  <si>
    <t>09/30/2014-10/31/2014</t>
  </si>
  <si>
    <t>10/31/2014-11/28/2014</t>
  </si>
  <si>
    <t>11/28/2014-12/31/2014</t>
  </si>
  <si>
    <t>12/31/2014-01/30/2015</t>
  </si>
  <si>
    <t>01/30/2015-02/27/2015</t>
  </si>
  <si>
    <t>02/27/2015-03/31/2015</t>
  </si>
  <si>
    <t>03/31/2015-04/30/2015</t>
  </si>
  <si>
    <t>04/30/2015-05/29/2015</t>
  </si>
  <si>
    <t>05/29/2015-06/30/2015</t>
  </si>
  <si>
    <t>06/30/2015-07/31/2015</t>
  </si>
  <si>
    <t>07/31/2015-08/31/2015</t>
  </si>
  <si>
    <t>08/31/2015-09/30/2015</t>
  </si>
  <si>
    <t>09/30/2015-10/30/2015</t>
  </si>
  <si>
    <t>10/30/2015-11/30/2015</t>
  </si>
  <si>
    <t>11/30/2015-12/31/2015</t>
  </si>
  <si>
    <t>12/31/2015-01/29/2016</t>
  </si>
  <si>
    <t>01/29/2016-02/29/2016</t>
  </si>
  <si>
    <t>02/29/2016-03/31/2016</t>
  </si>
  <si>
    <t>03/31/2016-04/29/2016</t>
  </si>
  <si>
    <t>04/29/2016-05/31/2016</t>
  </si>
  <si>
    <t>05/31/2016-06/30/2016</t>
  </si>
  <si>
    <t>06/30/2016-07/29/2016</t>
  </si>
  <si>
    <t>07/29/2016-08/31/2016</t>
  </si>
  <si>
    <t>08/31/2016-09/30/2016</t>
  </si>
  <si>
    <t>09/30/2016-10/31/2016</t>
  </si>
  <si>
    <t>10/31/2016-11/30/2016</t>
  </si>
  <si>
    <t>11/30/2016-12/30/2016</t>
  </si>
  <si>
    <t>12/30/2016-01/31/2017</t>
  </si>
  <si>
    <t>01/31/2017-02/28/2017</t>
  </si>
  <si>
    <t>02/28/2017-03/31/2017</t>
  </si>
  <si>
    <t>03/31/2017-04/28/2017</t>
  </si>
  <si>
    <t>04/28/2017-05/31/2017</t>
  </si>
  <si>
    <t>05/31/2017-06/30/2017</t>
  </si>
  <si>
    <t>06/30/2017-07/31/2017</t>
  </si>
  <si>
    <t>07/31/2017-08/31/2017</t>
  </si>
  <si>
    <t>Custom US Corp Monthly</t>
  </si>
  <si>
    <t>Custom US Corp Quarterly</t>
  </si>
  <si>
    <t>US_CORP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</si>
</sst>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%"/>
    <numFmt numFmtId="165" formatCode="0.0"/>
    <numFmt numFmtId="166" formatCode="0.0000"/>
    <numFmt numFmtId="167" formatCode="#,##0.0"/>
    <numFmt numFmtId="168" formatCode="#,##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007FB6"/>
      <name val="Verdana"/>
      <family val="2"/>
    </font>
    <font>
      <b/>
      <sz val="8"/>
      <color rgb="FF007EB6"/>
      <name val="Verdana"/>
      <family val="2"/>
    </font>
    <font>
      <sz val="8"/>
      <color rgb="FF5F5F5F"/>
      <name val="Verdana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.25"/>
      <color rgb="FF5F5F5F"/>
      <name val="Verdana"/>
      <family val="2"/>
    </font>
    <font>
      <b/>
      <sz val="8.25"/>
      <color rgb="FF5F5F5F"/>
      <name val="Verdana"/>
      <family val="2"/>
    </font>
    <font>
      <b/>
      <sz val="7.55"/>
      <color rgb="FFFFFFFF"/>
      <name val="Verdana"/>
      <family val="2"/>
    </font>
    <font>
      <sz val="7.55"/>
      <color theme="1"/>
      <name val="Verdana"/>
      <family val="2"/>
    </font>
    <font>
      <b/>
      <sz val="7.55"/>
      <color rgb="FFFF0000"/>
      <name val="Verdana"/>
      <family val="2"/>
    </font>
    <font>
      <sz val="7.55"/>
      <color rgb="FFFF0000"/>
      <name val="Verdana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name val="Times New Roman"/>
      <family val="1"/>
    </font>
    <font>
      <b/>
      <sz val="11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C6D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rgb="FFA9A9A9"/>
      </bottom>
      <diagonal/>
    </border>
    <border>
      <left style="medium">
        <color rgb="FFA9A9A9"/>
      </left>
      <right/>
      <top/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/>
      <top/>
      <bottom/>
      <diagonal/>
    </border>
    <border>
      <left/>
      <right style="medium">
        <color rgb="FFA9A9A9"/>
      </right>
      <top/>
      <bottom/>
      <diagonal/>
    </border>
    <border>
      <left/>
      <right/>
      <top style="medium">
        <color rgb="FFC3C3C3"/>
      </top>
      <bottom/>
      <diagonal/>
    </border>
    <border>
      <left/>
      <right/>
      <top style="medium">
        <color rgb="FF466878"/>
      </top>
      <bottom/>
      <diagonal/>
    </border>
    <border>
      <left/>
      <right/>
      <top style="medium">
        <color rgb="FFC3C3C3"/>
      </top>
      <bottom style="medium">
        <color rgb="FF466878"/>
      </bottom>
      <diagonal/>
    </border>
    <border>
      <left/>
      <right/>
      <top/>
      <bottom style="medium">
        <color rgb="FF46687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</cellStyleXfs>
  <cellXfs count="79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5" fillId="2" borderId="0" xfId="0" applyFont="1" applyFill="1" applyAlignment="1">
      <alignment horizontal="right" vertical="center" wrapText="1"/>
    </xf>
    <xf numFmtId="0" fontId="7" fillId="2" borderId="0" xfId="2" applyFill="1" applyAlignment="1">
      <alignment horizontal="right" vertical="center" wrapText="1"/>
    </xf>
    <xf numFmtId="3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7" fillId="2" borderId="0" xfId="2" applyFill="1" applyAlignment="1">
      <alignment horizontal="right" vertical="center"/>
    </xf>
    <xf numFmtId="164" fontId="0" fillId="0" borderId="0" xfId="1" applyNumberFormat="1" applyFont="1"/>
    <xf numFmtId="165" fontId="0" fillId="0" borderId="0" xfId="0" applyNumberFormat="1"/>
    <xf numFmtId="14" fontId="0" fillId="3" borderId="0" xfId="0" applyNumberFormat="1" applyFill="1"/>
    <xf numFmtId="4" fontId="8" fillId="0" borderId="1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0" fillId="3" borderId="0" xfId="0" applyFill="1" applyAlignment="1">
      <alignment horizontal="center" vertical="center" wrapText="1"/>
    </xf>
    <xf numFmtId="1" fontId="10" fillId="0" borderId="0" xfId="4" applyNumberFormat="1" applyFont="1" applyFill="1" applyBorder="1"/>
    <xf numFmtId="0" fontId="11" fillId="0" borderId="0" xfId="0" applyFont="1" applyAlignment="1">
      <alignment vertical="center" wrapText="1"/>
    </xf>
    <xf numFmtId="0" fontId="14" fillId="0" borderId="2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 wrapText="1"/>
    </xf>
    <xf numFmtId="0" fontId="15" fillId="0" borderId="4" xfId="0" applyFont="1" applyBorder="1" applyAlignment="1">
      <alignment horizontal="right" vertical="center" wrapText="1"/>
    </xf>
    <xf numFmtId="0" fontId="15" fillId="0" borderId="5" xfId="0" applyFont="1" applyBorder="1" applyAlignment="1">
      <alignment horizontal="righ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right" vertical="center" wrapText="1"/>
    </xf>
    <xf numFmtId="0" fontId="14" fillId="0" borderId="6" xfId="0" applyFont="1" applyFill="1" applyBorder="1" applyAlignment="1">
      <alignment horizontal="righ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0" borderId="6" xfId="0" applyFont="1" applyBorder="1" applyAlignment="1">
      <alignment horizontal="right" vertical="center" wrapText="1"/>
    </xf>
    <xf numFmtId="0" fontId="17" fillId="4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righ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7" fillId="2" borderId="9" xfId="2" applyFill="1" applyBorder="1" applyAlignment="1">
      <alignment horizontal="right" vertical="center" wrapText="1"/>
    </xf>
    <xf numFmtId="0" fontId="18" fillId="2" borderId="9" xfId="0" applyFont="1" applyFill="1" applyBorder="1" applyAlignment="1">
      <alignment horizontal="right" vertical="center" wrapText="1"/>
    </xf>
    <xf numFmtId="0" fontId="0" fillId="5" borderId="10" xfId="0" applyFill="1" applyBorder="1"/>
    <xf numFmtId="0" fontId="18" fillId="2" borderId="11" xfId="0" applyFont="1" applyFill="1" applyBorder="1" applyAlignment="1">
      <alignment horizontal="left" vertical="center" wrapText="1"/>
    </xf>
    <xf numFmtId="0" fontId="7" fillId="2" borderId="11" xfId="2" applyFill="1" applyBorder="1" applyAlignment="1">
      <alignment horizontal="right" vertical="center" wrapText="1"/>
    </xf>
    <xf numFmtId="0" fontId="18" fillId="2" borderId="11" xfId="0" applyFont="1" applyFill="1" applyBorder="1" applyAlignment="1">
      <alignment horizontal="right" vertical="center" wrapText="1"/>
    </xf>
    <xf numFmtId="0" fontId="0" fillId="5" borderId="12" xfId="0" applyFill="1" applyBorder="1"/>
    <xf numFmtId="0" fontId="7" fillId="0" borderId="0" xfId="2"/>
    <xf numFmtId="1" fontId="0" fillId="0" borderId="0" xfId="0" applyNumberFormat="1"/>
    <xf numFmtId="1" fontId="0" fillId="0" borderId="0" xfId="1" applyNumberFormat="1" applyFont="1"/>
    <xf numFmtId="0" fontId="9" fillId="0" borderId="0" xfId="0" applyFont="1"/>
    <xf numFmtId="165" fontId="9" fillId="0" borderId="0" xfId="0" applyNumberFormat="1" applyFont="1"/>
    <xf numFmtId="2" fontId="9" fillId="0" borderId="0" xfId="0" applyNumberFormat="1" applyFont="1"/>
    <xf numFmtId="164" fontId="0" fillId="0" borderId="0" xfId="1" applyNumberFormat="1" applyFont="1" applyFill="1"/>
    <xf numFmtId="0" fontId="0" fillId="0" borderId="0" xfId="0" applyAlignment="1">
      <alignment wrapText="1"/>
    </xf>
    <xf numFmtId="166" fontId="0" fillId="0" borderId="0" xfId="0" applyNumberFormat="1"/>
    <xf numFmtId="0" fontId="0" fillId="3" borderId="0" xfId="0" applyFill="1"/>
    <xf numFmtId="0" fontId="0" fillId="0" borderId="0" xfId="0"/>
    <xf numFmtId="10" fontId="0" fillId="0" borderId="0" xfId="1" applyNumberFormat="1" applyFont="1" applyFill="1"/>
    <xf numFmtId="0" fontId="0" fillId="0" borderId="0" xfId="0"/>
    <xf numFmtId="10" fontId="0" fillId="0" borderId="0" xfId="1" applyNumberFormat="1" applyFont="1"/>
    <xf numFmtId="0" fontId="0" fillId="0" borderId="0" xfId="0" applyFont="1" applyAlignment="1">
      <alignment wrapText="1"/>
    </xf>
    <xf numFmtId="0" fontId="19" fillId="0" borderId="0" xfId="5" applyFont="1" applyAlignment="1">
      <alignment vertical="top"/>
    </xf>
    <xf numFmtId="0" fontId="10" fillId="0" borderId="0" xfId="5"/>
    <xf numFmtId="0" fontId="20" fillId="0" borderId="0" xfId="5" applyFont="1"/>
    <xf numFmtId="0" fontId="21" fillId="0" borderId="0" xfId="5" applyFont="1"/>
    <xf numFmtId="0" fontId="21" fillId="6" borderId="13" xfId="5" applyFont="1" applyFill="1" applyBorder="1" applyAlignment="1">
      <alignment horizontal="center"/>
    </xf>
    <xf numFmtId="4" fontId="8" fillId="0" borderId="1" xfId="5" applyNumberFormat="1" applyFont="1" applyBorder="1" applyAlignment="1">
      <alignment horizontal="right"/>
    </xf>
    <xf numFmtId="3" fontId="8" fillId="0" borderId="1" xfId="5" applyNumberFormat="1" applyFont="1" applyBorder="1" applyAlignment="1">
      <alignment horizontal="right"/>
    </xf>
    <xf numFmtId="167" fontId="8" fillId="0" borderId="1" xfId="5" applyNumberFormat="1" applyFont="1" applyBorder="1" applyAlignment="1">
      <alignment horizontal="right"/>
    </xf>
    <xf numFmtId="168" fontId="8" fillId="0" borderId="1" xfId="5" applyNumberFormat="1" applyFont="1" applyBorder="1" applyAlignment="1">
      <alignment horizontal="right"/>
    </xf>
    <xf numFmtId="0" fontId="21" fillId="6" borderId="14" xfId="5" applyFont="1" applyFill="1" applyBorder="1" applyAlignment="1">
      <alignment horizontal="center"/>
    </xf>
    <xf numFmtId="0" fontId="8" fillId="0" borderId="15" xfId="5" applyFont="1" applyBorder="1" applyAlignment="1">
      <alignment horizontal="left"/>
    </xf>
    <xf numFmtId="0" fontId="8" fillId="0" borderId="15" xfId="6" applyFont="1" applyBorder="1" applyAlignment="1">
      <alignment horizontal="left"/>
    </xf>
    <xf numFmtId="3" fontId="8" fillId="0" borderId="1" xfId="6" applyNumberFormat="1" applyFont="1" applyBorder="1" applyAlignment="1">
      <alignment horizontal="right"/>
    </xf>
    <xf numFmtId="4" fontId="8" fillId="0" borderId="1" xfId="6" applyNumberFormat="1" applyFont="1" applyBorder="1" applyAlignment="1">
      <alignment horizontal="right"/>
    </xf>
    <xf numFmtId="167" fontId="8" fillId="0" borderId="1" xfId="6" applyNumberFormat="1" applyFont="1" applyBorder="1" applyAlignment="1">
      <alignment horizontal="right"/>
    </xf>
    <xf numFmtId="4" fontId="0" fillId="0" borderId="0" xfId="0" applyNumberFormat="1"/>
    <xf numFmtId="0" fontId="4" fillId="2" borderId="0" xfId="0" applyFont="1" applyFill="1" applyAlignment="1">
      <alignment horizontal="left" wrapText="1"/>
    </xf>
    <xf numFmtId="0" fontId="7" fillId="2" borderId="0" xfId="2" applyFill="1" applyAlignment="1">
      <alignment horizontal="right" vertical="center" wrapText="1"/>
    </xf>
    <xf numFmtId="0" fontId="7" fillId="2" borderId="0" xfId="2" applyFill="1" applyAlignment="1">
      <alignment vertical="center" wrapText="1"/>
    </xf>
    <xf numFmtId="0" fontId="10" fillId="0" borderId="0" xfId="5"/>
  </cellXfs>
  <cellStyles count="7">
    <cellStyle name="Hyperlink" xfId="2" builtinId="8"/>
    <cellStyle name="Normal" xfId="0" builtinId="0"/>
    <cellStyle name="Normal 2" xfId="3"/>
    <cellStyle name="Normal_Sheet1" xfId="5"/>
    <cellStyle name="Normal_Sheet2" xfId="6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e">
        <v>#N/A</v>
        <stp/>
        <stp>23352df7-0e57-44ff-8904-2bc7ef67f889</stp>
        <tr r="AO22" s="1"/>
      </tp>
      <tp t="e">
        <v>#N/A</v>
        <stp/>
        <stp>228cf376-e2b0-4f08-80a4-b04403de961c</stp>
        <tr r="Y22" s="1"/>
      </tp>
      <tp t="e">
        <v>#N/A</v>
        <stp/>
        <stp>73d46034-5b10-4744-9a24-1d18be53947d</stp>
        <tr r="AL22" s="1"/>
      </tp>
      <tp t="e">
        <v>#N/A</v>
        <stp/>
        <stp>5ebc6719-5953-4b48-8e88-46916f7ef1e3</stp>
        <tr r="AF22" s="1"/>
      </tp>
      <tp t="e">
        <v>#N/A</v>
        <stp/>
        <stp>8a5574ba-311a-479a-95e5-15e22350de37</stp>
        <tr r="AS22" s="1"/>
      </tp>
      <tp t="e">
        <v>#N/A</v>
        <stp/>
        <stp>800218ad-56d7-43ed-87dc-385509587b11</stp>
        <tr r="AU22" s="1"/>
      </tp>
      <tp t="e">
        <v>#N/A</v>
        <stp/>
        <stp>d4395d02-a592-4ddb-9d39-7df5d13b6a5f</stp>
        <tr r="B2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Data!$S$25</c:f>
              <c:strCache>
                <c:ptCount val="1"/>
                <c:pt idx="0">
                  <c:v>Peer Portfolio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Data!$R$26:$R$140</c:f>
              <c:numCache>
                <c:formatCode>m/d/yyyy</c:formatCode>
                <c:ptCount val="115"/>
                <c:pt idx="0">
                  <c:v>32416</c:v>
                </c:pt>
                <c:pt idx="1">
                  <c:v>32508</c:v>
                </c:pt>
                <c:pt idx="2">
                  <c:v>32598</c:v>
                </c:pt>
                <c:pt idx="3">
                  <c:v>32689</c:v>
                </c:pt>
                <c:pt idx="4">
                  <c:v>32781</c:v>
                </c:pt>
                <c:pt idx="5">
                  <c:v>32873</c:v>
                </c:pt>
                <c:pt idx="6">
                  <c:v>32963</c:v>
                </c:pt>
                <c:pt idx="7">
                  <c:v>33054</c:v>
                </c:pt>
                <c:pt idx="8">
                  <c:v>33146</c:v>
                </c:pt>
                <c:pt idx="9">
                  <c:v>33238</c:v>
                </c:pt>
                <c:pt idx="10">
                  <c:v>33328</c:v>
                </c:pt>
                <c:pt idx="11">
                  <c:v>33419</c:v>
                </c:pt>
                <c:pt idx="12">
                  <c:v>33511</c:v>
                </c:pt>
                <c:pt idx="13">
                  <c:v>33603</c:v>
                </c:pt>
                <c:pt idx="14">
                  <c:v>33694</c:v>
                </c:pt>
                <c:pt idx="15">
                  <c:v>33785</c:v>
                </c:pt>
                <c:pt idx="16">
                  <c:v>33877</c:v>
                </c:pt>
                <c:pt idx="17">
                  <c:v>33969</c:v>
                </c:pt>
                <c:pt idx="18">
                  <c:v>34059</c:v>
                </c:pt>
                <c:pt idx="19">
                  <c:v>34150</c:v>
                </c:pt>
                <c:pt idx="20">
                  <c:v>34242</c:v>
                </c:pt>
                <c:pt idx="21">
                  <c:v>34334</c:v>
                </c:pt>
                <c:pt idx="22">
                  <c:v>34424</c:v>
                </c:pt>
                <c:pt idx="23">
                  <c:v>34515</c:v>
                </c:pt>
                <c:pt idx="24">
                  <c:v>34607</c:v>
                </c:pt>
                <c:pt idx="25">
                  <c:v>34699</c:v>
                </c:pt>
                <c:pt idx="26">
                  <c:v>34789</c:v>
                </c:pt>
                <c:pt idx="27">
                  <c:v>34880</c:v>
                </c:pt>
                <c:pt idx="28">
                  <c:v>34972</c:v>
                </c:pt>
                <c:pt idx="29">
                  <c:v>35064</c:v>
                </c:pt>
                <c:pt idx="30">
                  <c:v>35155</c:v>
                </c:pt>
                <c:pt idx="31">
                  <c:v>35246</c:v>
                </c:pt>
                <c:pt idx="32">
                  <c:v>35338</c:v>
                </c:pt>
                <c:pt idx="33">
                  <c:v>35430</c:v>
                </c:pt>
                <c:pt idx="34">
                  <c:v>35520</c:v>
                </c:pt>
                <c:pt idx="35">
                  <c:v>35611</c:v>
                </c:pt>
                <c:pt idx="36">
                  <c:v>35703</c:v>
                </c:pt>
                <c:pt idx="37">
                  <c:v>35795</c:v>
                </c:pt>
                <c:pt idx="38">
                  <c:v>35885</c:v>
                </c:pt>
                <c:pt idx="39">
                  <c:v>35976</c:v>
                </c:pt>
                <c:pt idx="40">
                  <c:v>36068</c:v>
                </c:pt>
                <c:pt idx="41">
                  <c:v>36160</c:v>
                </c:pt>
                <c:pt idx="42">
                  <c:v>36250</c:v>
                </c:pt>
                <c:pt idx="43">
                  <c:v>36341</c:v>
                </c:pt>
                <c:pt idx="44">
                  <c:v>36433</c:v>
                </c:pt>
                <c:pt idx="45">
                  <c:v>36525</c:v>
                </c:pt>
                <c:pt idx="46">
                  <c:v>36616</c:v>
                </c:pt>
                <c:pt idx="47">
                  <c:v>36707</c:v>
                </c:pt>
                <c:pt idx="48">
                  <c:v>36799</c:v>
                </c:pt>
                <c:pt idx="49">
                  <c:v>36891</c:v>
                </c:pt>
                <c:pt idx="50">
                  <c:v>36981</c:v>
                </c:pt>
                <c:pt idx="51">
                  <c:v>37072</c:v>
                </c:pt>
                <c:pt idx="52">
                  <c:v>37164</c:v>
                </c:pt>
                <c:pt idx="53">
                  <c:v>37256</c:v>
                </c:pt>
                <c:pt idx="54">
                  <c:v>37346</c:v>
                </c:pt>
                <c:pt idx="55">
                  <c:v>37437</c:v>
                </c:pt>
                <c:pt idx="56">
                  <c:v>37529</c:v>
                </c:pt>
                <c:pt idx="57">
                  <c:v>37621</c:v>
                </c:pt>
                <c:pt idx="58">
                  <c:v>37711</c:v>
                </c:pt>
                <c:pt idx="59">
                  <c:v>37802</c:v>
                </c:pt>
                <c:pt idx="60">
                  <c:v>37894</c:v>
                </c:pt>
                <c:pt idx="61">
                  <c:v>37986</c:v>
                </c:pt>
                <c:pt idx="62">
                  <c:v>38077</c:v>
                </c:pt>
                <c:pt idx="63">
                  <c:v>38168</c:v>
                </c:pt>
                <c:pt idx="64">
                  <c:v>38260</c:v>
                </c:pt>
                <c:pt idx="65">
                  <c:v>38352</c:v>
                </c:pt>
                <c:pt idx="66">
                  <c:v>38442</c:v>
                </c:pt>
                <c:pt idx="67">
                  <c:v>38533</c:v>
                </c:pt>
                <c:pt idx="68">
                  <c:v>38625</c:v>
                </c:pt>
                <c:pt idx="69">
                  <c:v>38717</c:v>
                </c:pt>
                <c:pt idx="70">
                  <c:v>38807</c:v>
                </c:pt>
                <c:pt idx="71">
                  <c:v>38898</c:v>
                </c:pt>
                <c:pt idx="72">
                  <c:v>38990</c:v>
                </c:pt>
                <c:pt idx="73">
                  <c:v>39082</c:v>
                </c:pt>
                <c:pt idx="74">
                  <c:v>39172</c:v>
                </c:pt>
                <c:pt idx="75">
                  <c:v>39263</c:v>
                </c:pt>
                <c:pt idx="76">
                  <c:v>39355</c:v>
                </c:pt>
                <c:pt idx="77">
                  <c:v>39447</c:v>
                </c:pt>
                <c:pt idx="78">
                  <c:v>39538</c:v>
                </c:pt>
                <c:pt idx="79">
                  <c:v>39629</c:v>
                </c:pt>
                <c:pt idx="80">
                  <c:v>39721</c:v>
                </c:pt>
                <c:pt idx="81">
                  <c:v>39813</c:v>
                </c:pt>
                <c:pt idx="82">
                  <c:v>39903</c:v>
                </c:pt>
                <c:pt idx="83">
                  <c:v>39994</c:v>
                </c:pt>
                <c:pt idx="84">
                  <c:v>40086</c:v>
                </c:pt>
                <c:pt idx="85">
                  <c:v>40178</c:v>
                </c:pt>
                <c:pt idx="86">
                  <c:v>40268</c:v>
                </c:pt>
                <c:pt idx="87">
                  <c:v>40359</c:v>
                </c:pt>
                <c:pt idx="88">
                  <c:v>40451</c:v>
                </c:pt>
                <c:pt idx="89">
                  <c:v>40543</c:v>
                </c:pt>
                <c:pt idx="90">
                  <c:v>40633</c:v>
                </c:pt>
                <c:pt idx="91">
                  <c:v>40724</c:v>
                </c:pt>
                <c:pt idx="92">
                  <c:v>40816</c:v>
                </c:pt>
                <c:pt idx="93">
                  <c:v>40908</c:v>
                </c:pt>
                <c:pt idx="94">
                  <c:v>40999</c:v>
                </c:pt>
                <c:pt idx="95">
                  <c:v>41090</c:v>
                </c:pt>
                <c:pt idx="96">
                  <c:v>41182</c:v>
                </c:pt>
                <c:pt idx="97">
                  <c:v>41274</c:v>
                </c:pt>
                <c:pt idx="98">
                  <c:v>41364</c:v>
                </c:pt>
                <c:pt idx="99">
                  <c:v>41455</c:v>
                </c:pt>
                <c:pt idx="100">
                  <c:v>41547</c:v>
                </c:pt>
                <c:pt idx="101">
                  <c:v>41639</c:v>
                </c:pt>
                <c:pt idx="102">
                  <c:v>41729</c:v>
                </c:pt>
                <c:pt idx="103">
                  <c:v>41820</c:v>
                </c:pt>
                <c:pt idx="104">
                  <c:v>41912</c:v>
                </c:pt>
                <c:pt idx="105">
                  <c:v>42004</c:v>
                </c:pt>
                <c:pt idx="106">
                  <c:v>42094</c:v>
                </c:pt>
                <c:pt idx="107">
                  <c:v>42185</c:v>
                </c:pt>
                <c:pt idx="108">
                  <c:v>42277</c:v>
                </c:pt>
                <c:pt idx="109">
                  <c:v>42369</c:v>
                </c:pt>
                <c:pt idx="110">
                  <c:v>42460</c:v>
                </c:pt>
                <c:pt idx="111">
                  <c:v>42551</c:v>
                </c:pt>
                <c:pt idx="112">
                  <c:v>42643</c:v>
                </c:pt>
                <c:pt idx="113">
                  <c:v>42735</c:v>
                </c:pt>
                <c:pt idx="114">
                  <c:v>42825</c:v>
                </c:pt>
              </c:numCache>
            </c:numRef>
          </c:cat>
          <c:val>
            <c:numRef>
              <c:f>Data!$S$26:$S$140</c:f>
              <c:numCache>
                <c:formatCode>0.00</c:formatCode>
                <c:ptCount val="115"/>
                <c:pt idx="0">
                  <c:v>1</c:v>
                </c:pt>
                <c:pt idx="1">
                  <c:v>1.051149186882909</c:v>
                </c:pt>
                <c:pt idx="2">
                  <c:v>1.0897393170108829</c:v>
                </c:pt>
                <c:pt idx="3">
                  <c:v>1.1231802282432397</c:v>
                </c:pt>
                <c:pt idx="4">
                  <c:v>1.2078025511549568</c:v>
                </c:pt>
                <c:pt idx="5">
                  <c:v>1.2340336191956003</c:v>
                </c:pt>
                <c:pt idx="6">
                  <c:v>1.1712446192044417</c:v>
                </c:pt>
                <c:pt idx="7">
                  <c:v>1.2557227915982745</c:v>
                </c:pt>
                <c:pt idx="8">
                  <c:v>1.1262380333752029</c:v>
                </c:pt>
                <c:pt idx="9">
                  <c:v>1.1702949776562055</c:v>
                </c:pt>
                <c:pt idx="10">
                  <c:v>1.2794991239373841</c:v>
                </c:pt>
                <c:pt idx="11">
                  <c:v>1.2699337845436645</c:v>
                </c:pt>
                <c:pt idx="12">
                  <c:v>1.328246898621156</c:v>
                </c:pt>
                <c:pt idx="13">
                  <c:v>1.3771187139980416</c:v>
                </c:pt>
                <c:pt idx="14">
                  <c:v>1.3719694880702209</c:v>
                </c:pt>
                <c:pt idx="15">
                  <c:v>1.3788117236514579</c:v>
                </c:pt>
                <c:pt idx="16">
                  <c:v>1.4063553151119201</c:v>
                </c:pt>
                <c:pt idx="17">
                  <c:v>1.4795430986591236</c:v>
                </c:pt>
                <c:pt idx="18">
                  <c:v>1.5534056371337386</c:v>
                </c:pt>
                <c:pt idx="19">
                  <c:v>1.6288320200459447</c:v>
                </c:pt>
                <c:pt idx="20">
                  <c:v>1.723952017856458</c:v>
                </c:pt>
                <c:pt idx="21">
                  <c:v>1.8084035801114682</c:v>
                </c:pt>
                <c:pt idx="22">
                  <c:v>1.7913072858310499</c:v>
                </c:pt>
                <c:pt idx="23">
                  <c:v>1.8333326027684202</c:v>
                </c:pt>
                <c:pt idx="24">
                  <c:v>1.8949200818628718</c:v>
                </c:pt>
                <c:pt idx="25">
                  <c:v>1.9278556515633958</c:v>
                </c:pt>
                <c:pt idx="26">
                  <c:v>2.0010428365543134</c:v>
                </c:pt>
                <c:pt idx="27">
                  <c:v>2.101956925589533</c:v>
                </c:pt>
                <c:pt idx="28">
                  <c:v>2.1999149945377288</c:v>
                </c:pt>
                <c:pt idx="29">
                  <c:v>2.3298315626142529</c:v>
                </c:pt>
                <c:pt idx="30">
                  <c:v>2.432988773394507</c:v>
                </c:pt>
                <c:pt idx="31">
                  <c:v>2.5411006545275177</c:v>
                </c:pt>
                <c:pt idx="32">
                  <c:v>2.6062400443365337</c:v>
                </c:pt>
                <c:pt idx="33">
                  <c:v>2.7405247086196884</c:v>
                </c:pt>
                <c:pt idx="34">
                  <c:v>2.7452258328706538</c:v>
                </c:pt>
                <c:pt idx="35">
                  <c:v>3.1170888904306016</c:v>
                </c:pt>
                <c:pt idx="36">
                  <c:v>3.2365874972113611</c:v>
                </c:pt>
                <c:pt idx="37">
                  <c:v>3.2772084113687976</c:v>
                </c:pt>
                <c:pt idx="38">
                  <c:v>3.6164297764030846</c:v>
                </c:pt>
                <c:pt idx="39">
                  <c:v>3.6673498030141096</c:v>
                </c:pt>
                <c:pt idx="40">
                  <c:v>3.2711119652841787</c:v>
                </c:pt>
                <c:pt idx="41">
                  <c:v>3.7713897002148249</c:v>
                </c:pt>
                <c:pt idx="42">
                  <c:v>3.9105570167105461</c:v>
                </c:pt>
                <c:pt idx="43">
                  <c:v>4.2233929874255791</c:v>
                </c:pt>
                <c:pt idx="44">
                  <c:v>4.1880967683237866</c:v>
                </c:pt>
                <c:pt idx="45">
                  <c:v>4.9051261624933078</c:v>
                </c:pt>
                <c:pt idx="46">
                  <c:v>5.1327788188555123</c:v>
                </c:pt>
                <c:pt idx="47">
                  <c:v>4.9064307825495925</c:v>
                </c:pt>
                <c:pt idx="48">
                  <c:v>4.8219357132476315</c:v>
                </c:pt>
                <c:pt idx="49">
                  <c:v>4.5392961810987433</c:v>
                </c:pt>
                <c:pt idx="50">
                  <c:v>4.1884259913612372</c:v>
                </c:pt>
                <c:pt idx="51">
                  <c:v>4.3779239623867259</c:v>
                </c:pt>
                <c:pt idx="52">
                  <c:v>3.8156730483154528</c:v>
                </c:pt>
                <c:pt idx="53">
                  <c:v>4.10437696342537</c:v>
                </c:pt>
                <c:pt idx="54">
                  <c:v>4.1428346278503101</c:v>
                </c:pt>
                <c:pt idx="55">
                  <c:v>3.9499366654860224</c:v>
                </c:pt>
                <c:pt idx="56">
                  <c:v>3.5209797628089943</c:v>
                </c:pt>
                <c:pt idx="57">
                  <c:v>3.7185787899477347</c:v>
                </c:pt>
                <c:pt idx="58">
                  <c:v>3.6158080014058891</c:v>
                </c:pt>
                <c:pt idx="59">
                  <c:v>4.1105471294245621</c:v>
                </c:pt>
                <c:pt idx="60">
                  <c:v>4.3122752475531749</c:v>
                </c:pt>
                <c:pt idx="61">
                  <c:v>4.8114162041729553</c:v>
                </c:pt>
                <c:pt idx="62">
                  <c:v>4.920420806010525</c:v>
                </c:pt>
                <c:pt idx="63">
                  <c:v>5.0021732679153832</c:v>
                </c:pt>
                <c:pt idx="64">
                  <c:v>5.0458895095699878</c:v>
                </c:pt>
                <c:pt idx="65">
                  <c:v>5.7477453649646968</c:v>
                </c:pt>
                <c:pt idx="66">
                  <c:v>5.6485609186410803</c:v>
                </c:pt>
                <c:pt idx="67">
                  <c:v>5.9460077681820644</c:v>
                </c:pt>
                <c:pt idx="68">
                  <c:v>6.3333982382963612</c:v>
                </c:pt>
                <c:pt idx="69">
                  <c:v>6.6268813440399681</c:v>
                </c:pt>
                <c:pt idx="70">
                  <c:v>6.961737174182189</c:v>
                </c:pt>
                <c:pt idx="71">
                  <c:v>7.0179993537960019</c:v>
                </c:pt>
                <c:pt idx="72">
                  <c:v>7.2980870589354483</c:v>
                </c:pt>
                <c:pt idx="73">
                  <c:v>8.0846220068149215</c:v>
                </c:pt>
                <c:pt idx="74">
                  <c:v>8.2612453740412661</c:v>
                </c:pt>
                <c:pt idx="75">
                  <c:v>8.8562959100538077</c:v>
                </c:pt>
                <c:pt idx="76">
                  <c:v>8.9374974535842373</c:v>
                </c:pt>
                <c:pt idx="77">
                  <c:v>8.9215533106478109</c:v>
                </c:pt>
                <c:pt idx="78">
                  <c:v>8.343729016360772</c:v>
                </c:pt>
                <c:pt idx="79">
                  <c:v>8.2980497675212668</c:v>
                </c:pt>
                <c:pt idx="80">
                  <c:v>7.3373973180680681</c:v>
                </c:pt>
                <c:pt idx="81">
                  <c:v>5.7069769980909717</c:v>
                </c:pt>
                <c:pt idx="82">
                  <c:v>5.3398852610213741</c:v>
                </c:pt>
                <c:pt idx="83">
                  <c:v>6.2095279511980168</c:v>
                </c:pt>
                <c:pt idx="84">
                  <c:v>6.9676906673069663</c:v>
                </c:pt>
                <c:pt idx="85">
                  <c:v>7.3771419716860631</c:v>
                </c:pt>
                <c:pt idx="86">
                  <c:v>7.7389791139143638</c:v>
                </c:pt>
                <c:pt idx="87">
                  <c:v>7.4025775149656257</c:v>
                </c:pt>
                <c:pt idx="88">
                  <c:v>8.1952712148980176</c:v>
                </c:pt>
                <c:pt idx="89">
                  <c:v>8.8777395377689512</c:v>
                </c:pt>
                <c:pt idx="90">
                  <c:v>9.1769178151381556</c:v>
                </c:pt>
                <c:pt idx="91">
                  <c:v>9.3956846165708878</c:v>
                </c:pt>
                <c:pt idx="92">
                  <c:v>8.2859935168934324</c:v>
                </c:pt>
                <c:pt idx="93">
                  <c:v>8.9115362733137271</c:v>
                </c:pt>
                <c:pt idx="94">
                  <c:v>9.6645786293905491</c:v>
                </c:pt>
                <c:pt idx="95">
                  <c:v>9.347877032340655</c:v>
                </c:pt>
                <c:pt idx="96">
                  <c:v>9.89481941543632</c:v>
                </c:pt>
                <c:pt idx="97">
                  <c:v>10.187121691630784</c:v>
                </c:pt>
                <c:pt idx="98">
                  <c:v>10.785696579618884</c:v>
                </c:pt>
                <c:pt idx="99">
                  <c:v>10.955095038393235</c:v>
                </c:pt>
                <c:pt idx="100">
                  <c:v>11.655409539277183</c:v>
                </c:pt>
                <c:pt idx="101">
                  <c:v>12.432600384077844</c:v>
                </c:pt>
                <c:pt idx="102">
                  <c:v>12.554644237524725</c:v>
                </c:pt>
                <c:pt idx="103">
                  <c:v>13.205589492636749</c:v>
                </c:pt>
                <c:pt idx="104">
                  <c:v>13.051283272585986</c:v>
                </c:pt>
                <c:pt idx="105">
                  <c:v>13.188882435539846</c:v>
                </c:pt>
                <c:pt idx="106">
                  <c:v>13.602995547908627</c:v>
                </c:pt>
                <c:pt idx="107">
                  <c:v>13.894959497259817</c:v>
                </c:pt>
                <c:pt idx="108">
                  <c:v>13.071352972808903</c:v>
                </c:pt>
                <c:pt idx="109">
                  <c:v>13.529705442999047</c:v>
                </c:pt>
                <c:pt idx="110">
                  <c:v>13.522115865985105</c:v>
                </c:pt>
                <c:pt idx="111">
                  <c:v>13.888939305566844</c:v>
                </c:pt>
                <c:pt idx="112">
                  <c:v>14.509330612123762</c:v>
                </c:pt>
                <c:pt idx="113">
                  <c:v>14.855510655613216</c:v>
                </c:pt>
                <c:pt idx="114">
                  <c:v>15.584805606037939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72-4FF0-9BFF-45640F71CBE7}"/>
            </c:ext>
          </c:extLst>
        </c:ser>
        <c:ser>
          <c:idx val="1"/>
          <c:order val="1"/>
          <c:tx>
            <c:strRef>
              <c:f>Data!$T$25</c:f>
              <c:strCache>
                <c:ptCount val="1"/>
                <c:pt idx="0">
                  <c:v>Mean Variance Efficient Portfolio (Using IAS Assumption)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Data!$R$26:$R$140</c:f>
              <c:numCache>
                <c:formatCode>m/d/yyyy</c:formatCode>
                <c:ptCount val="115"/>
                <c:pt idx="0">
                  <c:v>32416</c:v>
                </c:pt>
                <c:pt idx="1">
                  <c:v>32508</c:v>
                </c:pt>
                <c:pt idx="2">
                  <c:v>32598</c:v>
                </c:pt>
                <c:pt idx="3">
                  <c:v>32689</c:v>
                </c:pt>
                <c:pt idx="4">
                  <c:v>32781</c:v>
                </c:pt>
                <c:pt idx="5">
                  <c:v>32873</c:v>
                </c:pt>
                <c:pt idx="6">
                  <c:v>32963</c:v>
                </c:pt>
                <c:pt idx="7">
                  <c:v>33054</c:v>
                </c:pt>
                <c:pt idx="8">
                  <c:v>33146</c:v>
                </c:pt>
                <c:pt idx="9">
                  <c:v>33238</c:v>
                </c:pt>
                <c:pt idx="10">
                  <c:v>33328</c:v>
                </c:pt>
                <c:pt idx="11">
                  <c:v>33419</c:v>
                </c:pt>
                <c:pt idx="12">
                  <c:v>33511</c:v>
                </c:pt>
                <c:pt idx="13">
                  <c:v>33603</c:v>
                </c:pt>
                <c:pt idx="14">
                  <c:v>33694</c:v>
                </c:pt>
                <c:pt idx="15">
                  <c:v>33785</c:v>
                </c:pt>
                <c:pt idx="16">
                  <c:v>33877</c:v>
                </c:pt>
                <c:pt idx="17">
                  <c:v>33969</c:v>
                </c:pt>
                <c:pt idx="18">
                  <c:v>34059</c:v>
                </c:pt>
                <c:pt idx="19">
                  <c:v>34150</c:v>
                </c:pt>
                <c:pt idx="20">
                  <c:v>34242</c:v>
                </c:pt>
                <c:pt idx="21">
                  <c:v>34334</c:v>
                </c:pt>
                <c:pt idx="22">
                  <c:v>34424</c:v>
                </c:pt>
                <c:pt idx="23">
                  <c:v>34515</c:v>
                </c:pt>
                <c:pt idx="24">
                  <c:v>34607</c:v>
                </c:pt>
                <c:pt idx="25">
                  <c:v>34699</c:v>
                </c:pt>
                <c:pt idx="26">
                  <c:v>34789</c:v>
                </c:pt>
                <c:pt idx="27">
                  <c:v>34880</c:v>
                </c:pt>
                <c:pt idx="28">
                  <c:v>34972</c:v>
                </c:pt>
                <c:pt idx="29">
                  <c:v>35064</c:v>
                </c:pt>
                <c:pt idx="30">
                  <c:v>35155</c:v>
                </c:pt>
                <c:pt idx="31">
                  <c:v>35246</c:v>
                </c:pt>
                <c:pt idx="32">
                  <c:v>35338</c:v>
                </c:pt>
                <c:pt idx="33">
                  <c:v>35430</c:v>
                </c:pt>
                <c:pt idx="34">
                  <c:v>35520</c:v>
                </c:pt>
                <c:pt idx="35">
                  <c:v>35611</c:v>
                </c:pt>
                <c:pt idx="36">
                  <c:v>35703</c:v>
                </c:pt>
                <c:pt idx="37">
                  <c:v>35795</c:v>
                </c:pt>
                <c:pt idx="38">
                  <c:v>35885</c:v>
                </c:pt>
                <c:pt idx="39">
                  <c:v>35976</c:v>
                </c:pt>
                <c:pt idx="40">
                  <c:v>36068</c:v>
                </c:pt>
                <c:pt idx="41">
                  <c:v>36160</c:v>
                </c:pt>
                <c:pt idx="42">
                  <c:v>36250</c:v>
                </c:pt>
                <c:pt idx="43">
                  <c:v>36341</c:v>
                </c:pt>
                <c:pt idx="44">
                  <c:v>36433</c:v>
                </c:pt>
                <c:pt idx="45">
                  <c:v>36525</c:v>
                </c:pt>
                <c:pt idx="46">
                  <c:v>36616</c:v>
                </c:pt>
                <c:pt idx="47">
                  <c:v>36707</c:v>
                </c:pt>
                <c:pt idx="48">
                  <c:v>36799</c:v>
                </c:pt>
                <c:pt idx="49">
                  <c:v>36891</c:v>
                </c:pt>
                <c:pt idx="50">
                  <c:v>36981</c:v>
                </c:pt>
                <c:pt idx="51">
                  <c:v>37072</c:v>
                </c:pt>
                <c:pt idx="52">
                  <c:v>37164</c:v>
                </c:pt>
                <c:pt idx="53">
                  <c:v>37256</c:v>
                </c:pt>
                <c:pt idx="54">
                  <c:v>37346</c:v>
                </c:pt>
                <c:pt idx="55">
                  <c:v>37437</c:v>
                </c:pt>
                <c:pt idx="56">
                  <c:v>37529</c:v>
                </c:pt>
                <c:pt idx="57">
                  <c:v>37621</c:v>
                </c:pt>
                <c:pt idx="58">
                  <c:v>37711</c:v>
                </c:pt>
                <c:pt idx="59">
                  <c:v>37802</c:v>
                </c:pt>
                <c:pt idx="60">
                  <c:v>37894</c:v>
                </c:pt>
                <c:pt idx="61">
                  <c:v>37986</c:v>
                </c:pt>
                <c:pt idx="62">
                  <c:v>38077</c:v>
                </c:pt>
                <c:pt idx="63">
                  <c:v>38168</c:v>
                </c:pt>
                <c:pt idx="64">
                  <c:v>38260</c:v>
                </c:pt>
                <c:pt idx="65">
                  <c:v>38352</c:v>
                </c:pt>
                <c:pt idx="66">
                  <c:v>38442</c:v>
                </c:pt>
                <c:pt idx="67">
                  <c:v>38533</c:v>
                </c:pt>
                <c:pt idx="68">
                  <c:v>38625</c:v>
                </c:pt>
                <c:pt idx="69">
                  <c:v>38717</c:v>
                </c:pt>
                <c:pt idx="70">
                  <c:v>38807</c:v>
                </c:pt>
                <c:pt idx="71">
                  <c:v>38898</c:v>
                </c:pt>
                <c:pt idx="72">
                  <c:v>38990</c:v>
                </c:pt>
                <c:pt idx="73">
                  <c:v>39082</c:v>
                </c:pt>
                <c:pt idx="74">
                  <c:v>39172</c:v>
                </c:pt>
                <c:pt idx="75">
                  <c:v>39263</c:v>
                </c:pt>
                <c:pt idx="76">
                  <c:v>39355</c:v>
                </c:pt>
                <c:pt idx="77">
                  <c:v>39447</c:v>
                </c:pt>
                <c:pt idx="78">
                  <c:v>39538</c:v>
                </c:pt>
                <c:pt idx="79">
                  <c:v>39629</c:v>
                </c:pt>
                <c:pt idx="80">
                  <c:v>39721</c:v>
                </c:pt>
                <c:pt idx="81">
                  <c:v>39813</c:v>
                </c:pt>
                <c:pt idx="82">
                  <c:v>39903</c:v>
                </c:pt>
                <c:pt idx="83">
                  <c:v>39994</c:v>
                </c:pt>
                <c:pt idx="84">
                  <c:v>40086</c:v>
                </c:pt>
                <c:pt idx="85">
                  <c:v>40178</c:v>
                </c:pt>
                <c:pt idx="86">
                  <c:v>40268</c:v>
                </c:pt>
                <c:pt idx="87">
                  <c:v>40359</c:v>
                </c:pt>
                <c:pt idx="88">
                  <c:v>40451</c:v>
                </c:pt>
                <c:pt idx="89">
                  <c:v>40543</c:v>
                </c:pt>
                <c:pt idx="90">
                  <c:v>40633</c:v>
                </c:pt>
                <c:pt idx="91">
                  <c:v>40724</c:v>
                </c:pt>
                <c:pt idx="92">
                  <c:v>40816</c:v>
                </c:pt>
                <c:pt idx="93">
                  <c:v>40908</c:v>
                </c:pt>
                <c:pt idx="94">
                  <c:v>40999</c:v>
                </c:pt>
                <c:pt idx="95">
                  <c:v>41090</c:v>
                </c:pt>
                <c:pt idx="96">
                  <c:v>41182</c:v>
                </c:pt>
                <c:pt idx="97">
                  <c:v>41274</c:v>
                </c:pt>
                <c:pt idx="98">
                  <c:v>41364</c:v>
                </c:pt>
                <c:pt idx="99">
                  <c:v>41455</c:v>
                </c:pt>
                <c:pt idx="100">
                  <c:v>41547</c:v>
                </c:pt>
                <c:pt idx="101">
                  <c:v>41639</c:v>
                </c:pt>
                <c:pt idx="102">
                  <c:v>41729</c:v>
                </c:pt>
                <c:pt idx="103">
                  <c:v>41820</c:v>
                </c:pt>
                <c:pt idx="104">
                  <c:v>41912</c:v>
                </c:pt>
                <c:pt idx="105">
                  <c:v>42004</c:v>
                </c:pt>
                <c:pt idx="106">
                  <c:v>42094</c:v>
                </c:pt>
                <c:pt idx="107">
                  <c:v>42185</c:v>
                </c:pt>
                <c:pt idx="108">
                  <c:v>42277</c:v>
                </c:pt>
                <c:pt idx="109">
                  <c:v>42369</c:v>
                </c:pt>
                <c:pt idx="110">
                  <c:v>42460</c:v>
                </c:pt>
                <c:pt idx="111">
                  <c:v>42551</c:v>
                </c:pt>
                <c:pt idx="112">
                  <c:v>42643</c:v>
                </c:pt>
                <c:pt idx="113">
                  <c:v>42735</c:v>
                </c:pt>
                <c:pt idx="114">
                  <c:v>42825</c:v>
                </c:pt>
              </c:numCache>
            </c:numRef>
          </c:cat>
          <c:val>
            <c:numRef>
              <c:f>Data!$T$26:$T$140</c:f>
              <c:numCache>
                <c:formatCode>0.00</c:formatCode>
                <c:ptCount val="115"/>
                <c:pt idx="0">
                  <c:v>1</c:v>
                </c:pt>
                <c:pt idx="1">
                  <c:v>1.0232851226724593</c:v>
                </c:pt>
                <c:pt idx="2">
                  <c:v>1.0725173658368312</c:v>
                </c:pt>
                <c:pt idx="3">
                  <c:v>1.1158292045100022</c:v>
                </c:pt>
                <c:pt idx="4">
                  <c:v>1.1927651031935091</c:v>
                </c:pt>
                <c:pt idx="5">
                  <c:v>1.2041671799974376</c:v>
                </c:pt>
                <c:pt idx="6">
                  <c:v>1.1842310499524791</c:v>
                </c:pt>
                <c:pt idx="7">
                  <c:v>1.2625421930180507</c:v>
                </c:pt>
                <c:pt idx="8">
                  <c:v>1.1527908990146949</c:v>
                </c:pt>
                <c:pt idx="9">
                  <c:v>1.1574167199544751</c:v>
                </c:pt>
                <c:pt idx="10">
                  <c:v>1.2887302834781085</c:v>
                </c:pt>
                <c:pt idx="11">
                  <c:v>1.2922278163667926</c:v>
                </c:pt>
                <c:pt idx="12">
                  <c:v>1.3330294655889376</c:v>
                </c:pt>
                <c:pt idx="13">
                  <c:v>1.3677937437266976</c:v>
                </c:pt>
                <c:pt idx="14">
                  <c:v>1.4378171001310789</c:v>
                </c:pt>
                <c:pt idx="15">
                  <c:v>1.4159673573612372</c:v>
                </c:pt>
                <c:pt idx="16">
                  <c:v>1.4302194426057426</c:v>
                </c:pt>
                <c:pt idx="17">
                  <c:v>1.5388867661015346</c:v>
                </c:pt>
                <c:pt idx="18">
                  <c:v>1.5974758426093989</c:v>
                </c:pt>
                <c:pt idx="19">
                  <c:v>1.651867145892731</c:v>
                </c:pt>
                <c:pt idx="20">
                  <c:v>1.7656643127163376</c:v>
                </c:pt>
                <c:pt idx="21">
                  <c:v>1.8907337102859407</c:v>
                </c:pt>
                <c:pt idx="22">
                  <c:v>1.8664207693588066</c:v>
                </c:pt>
                <c:pt idx="23">
                  <c:v>1.8925248000645767</c:v>
                </c:pt>
                <c:pt idx="24">
                  <c:v>1.9898523822438754</c:v>
                </c:pt>
                <c:pt idx="25">
                  <c:v>2.0134834458293129</c:v>
                </c:pt>
                <c:pt idx="26">
                  <c:v>2.0651010961991232</c:v>
                </c:pt>
                <c:pt idx="27">
                  <c:v>2.1763785871377475</c:v>
                </c:pt>
                <c:pt idx="28">
                  <c:v>2.2670929067151953</c:v>
                </c:pt>
                <c:pt idx="29">
                  <c:v>2.3568058025262184</c:v>
                </c:pt>
                <c:pt idx="30">
                  <c:v>2.4906689566284426</c:v>
                </c:pt>
                <c:pt idx="31">
                  <c:v>2.6213588998489512</c:v>
                </c:pt>
                <c:pt idx="32">
                  <c:v>2.6783339423691355</c:v>
                </c:pt>
                <c:pt idx="33">
                  <c:v>2.8073397502283299</c:v>
                </c:pt>
                <c:pt idx="34">
                  <c:v>2.8238648605436985</c:v>
                </c:pt>
                <c:pt idx="35">
                  <c:v>3.1694538248261153</c:v>
                </c:pt>
                <c:pt idx="36">
                  <c:v>3.3051233619796836</c:v>
                </c:pt>
                <c:pt idx="37">
                  <c:v>3.3608017076293288</c:v>
                </c:pt>
                <c:pt idx="38">
                  <c:v>3.6257325238363092</c:v>
                </c:pt>
                <c:pt idx="39">
                  <c:v>3.6267248260732434</c:v>
                </c:pt>
                <c:pt idx="40">
                  <c:v>3.2298066681556858</c:v>
                </c:pt>
                <c:pt idx="41">
                  <c:v>3.6216088323064377</c:v>
                </c:pt>
                <c:pt idx="42">
                  <c:v>3.7573572847810013</c:v>
                </c:pt>
                <c:pt idx="43">
                  <c:v>4.1477183925365297</c:v>
                </c:pt>
                <c:pt idx="44">
                  <c:v>4.081765107815901</c:v>
                </c:pt>
                <c:pt idx="45">
                  <c:v>4.7659205122136132</c:v>
                </c:pt>
                <c:pt idx="46">
                  <c:v>5.0206249430963803</c:v>
                </c:pt>
                <c:pt idx="47">
                  <c:v>4.8321297065133084</c:v>
                </c:pt>
                <c:pt idx="48">
                  <c:v>4.8064098483667124</c:v>
                </c:pt>
                <c:pt idx="49">
                  <c:v>4.5102616866427123</c:v>
                </c:pt>
                <c:pt idx="50">
                  <c:v>4.2648142566507783</c:v>
                </c:pt>
                <c:pt idx="51">
                  <c:v>4.5121765447626396</c:v>
                </c:pt>
                <c:pt idx="52">
                  <c:v>3.9401336046316873</c:v>
                </c:pt>
                <c:pt idx="53">
                  <c:v>4.2858332699294248</c:v>
                </c:pt>
                <c:pt idx="54">
                  <c:v>4.3783163358791626</c:v>
                </c:pt>
                <c:pt idx="55">
                  <c:v>4.2123706424371994</c:v>
                </c:pt>
                <c:pt idx="56">
                  <c:v>3.8620181874954533</c:v>
                </c:pt>
                <c:pt idx="57">
                  <c:v>4.0596938289707563</c:v>
                </c:pt>
                <c:pt idx="58">
                  <c:v>3.992409262554911</c:v>
                </c:pt>
                <c:pt idx="59">
                  <c:v>4.5000770704114492</c:v>
                </c:pt>
                <c:pt idx="60">
                  <c:v>4.7330129696030134</c:v>
                </c:pt>
                <c:pt idx="61">
                  <c:v>5.2176606672484631</c:v>
                </c:pt>
                <c:pt idx="62">
                  <c:v>5.35410374254276</c:v>
                </c:pt>
                <c:pt idx="63">
                  <c:v>5.4566205433126562</c:v>
                </c:pt>
                <c:pt idx="64">
                  <c:v>5.5427995203543299</c:v>
                </c:pt>
                <c:pt idx="65">
                  <c:v>6.2863295288949947</c:v>
                </c:pt>
                <c:pt idx="66">
                  <c:v>6.228160741856053</c:v>
                </c:pt>
                <c:pt idx="67">
                  <c:v>6.6518237075380995</c:v>
                </c:pt>
                <c:pt idx="68">
                  <c:v>7.0794228886293551</c:v>
                </c:pt>
                <c:pt idx="69">
                  <c:v>7.4258769773101951</c:v>
                </c:pt>
                <c:pt idx="70">
                  <c:v>7.7865291701427752</c:v>
                </c:pt>
                <c:pt idx="71">
                  <c:v>7.8384028264526471</c:v>
                </c:pt>
                <c:pt idx="72">
                  <c:v>8.0838504007945833</c:v>
                </c:pt>
                <c:pt idx="73">
                  <c:v>8.9748311901586124</c:v>
                </c:pt>
                <c:pt idx="74">
                  <c:v>9.1567838761221818</c:v>
                </c:pt>
                <c:pt idx="75">
                  <c:v>9.8813376137538889</c:v>
                </c:pt>
                <c:pt idx="76">
                  <c:v>9.9577376619465507</c:v>
                </c:pt>
                <c:pt idx="77">
                  <c:v>9.9260438062823866</c:v>
                </c:pt>
                <c:pt idx="78">
                  <c:v>9.3622789698214</c:v>
                </c:pt>
                <c:pt idx="79">
                  <c:v>9.3500037107125191</c:v>
                </c:pt>
                <c:pt idx="80">
                  <c:v>8.5141118630856845</c:v>
                </c:pt>
                <c:pt idx="81">
                  <c:v>6.27840842796512</c:v>
                </c:pt>
                <c:pt idx="82">
                  <c:v>5.8968939210646454</c:v>
                </c:pt>
                <c:pt idx="83">
                  <c:v>6.8075217296755355</c:v>
                </c:pt>
                <c:pt idx="84">
                  <c:v>7.5121701175408093</c:v>
                </c:pt>
                <c:pt idx="85">
                  <c:v>8.0725723763391137</c:v>
                </c:pt>
                <c:pt idx="86">
                  <c:v>8.6566035825667669</c:v>
                </c:pt>
                <c:pt idx="87">
                  <c:v>8.6453971985635807</c:v>
                </c:pt>
                <c:pt idx="88">
                  <c:v>9.484768670464474</c:v>
                </c:pt>
                <c:pt idx="89">
                  <c:v>10.284732638320603</c:v>
                </c:pt>
                <c:pt idx="90">
                  <c:v>10.587878882489672</c:v>
                </c:pt>
                <c:pt idx="91">
                  <c:v>10.859135279859506</c:v>
                </c:pt>
                <c:pt idx="92">
                  <c:v>9.7078762993149788</c:v>
                </c:pt>
                <c:pt idx="93">
                  <c:v>10.441542733651385</c:v>
                </c:pt>
                <c:pt idx="94">
                  <c:v>11.212474714342683</c:v>
                </c:pt>
                <c:pt idx="95">
                  <c:v>10.930056558506013</c:v>
                </c:pt>
                <c:pt idx="96">
                  <c:v>11.506240463020983</c:v>
                </c:pt>
                <c:pt idx="97">
                  <c:v>11.791231943830475</c:v>
                </c:pt>
                <c:pt idx="98">
                  <c:v>12.427585070035127</c:v>
                </c:pt>
                <c:pt idx="99">
                  <c:v>12.719381035224217</c:v>
                </c:pt>
                <c:pt idx="100">
                  <c:v>13.404428663359553</c:v>
                </c:pt>
                <c:pt idx="101">
                  <c:v>14.171813942679137</c:v>
                </c:pt>
                <c:pt idx="102">
                  <c:v>14.2712646867279</c:v>
                </c:pt>
                <c:pt idx="103">
                  <c:v>14.988556004064842</c:v>
                </c:pt>
                <c:pt idx="104">
                  <c:v>14.901990655249103</c:v>
                </c:pt>
                <c:pt idx="105">
                  <c:v>15.21779585900857</c:v>
                </c:pt>
                <c:pt idx="106">
                  <c:v>15.68898461556496</c:v>
                </c:pt>
                <c:pt idx="107">
                  <c:v>16.132886211726426</c:v>
                </c:pt>
                <c:pt idx="108">
                  <c:v>15.269259067577833</c:v>
                </c:pt>
                <c:pt idx="109">
                  <c:v>15.6683224225347</c:v>
                </c:pt>
                <c:pt idx="110">
                  <c:v>15.689603884616503</c:v>
                </c:pt>
                <c:pt idx="111">
                  <c:v>16.208301428106807</c:v>
                </c:pt>
                <c:pt idx="112">
                  <c:v>16.950293804719109</c:v>
                </c:pt>
                <c:pt idx="113">
                  <c:v>17.486368950488707</c:v>
                </c:pt>
                <c:pt idx="114">
                  <c:v>18.192114877938732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72-4FF0-9BFF-45640F71CBE7}"/>
            </c:ext>
          </c:extLst>
        </c:ser>
        <c:ser>
          <c:idx val="2"/>
          <c:order val="2"/>
          <c:tx>
            <c:strRef>
              <c:f>Data!$U$25</c:f>
              <c:strCache>
                <c:ptCount val="1"/>
                <c:pt idx="0">
                  <c:v>Mean Variance Efficient Portfolio (Using combined assumptions)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Data!$R$26:$R$140</c:f>
              <c:numCache>
                <c:formatCode>m/d/yyyy</c:formatCode>
                <c:ptCount val="115"/>
                <c:pt idx="0">
                  <c:v>32416</c:v>
                </c:pt>
                <c:pt idx="1">
                  <c:v>32508</c:v>
                </c:pt>
                <c:pt idx="2">
                  <c:v>32598</c:v>
                </c:pt>
                <c:pt idx="3">
                  <c:v>32689</c:v>
                </c:pt>
                <c:pt idx="4">
                  <c:v>32781</c:v>
                </c:pt>
                <c:pt idx="5">
                  <c:v>32873</c:v>
                </c:pt>
                <c:pt idx="6">
                  <c:v>32963</c:v>
                </c:pt>
                <c:pt idx="7">
                  <c:v>33054</c:v>
                </c:pt>
                <c:pt idx="8">
                  <c:v>33146</c:v>
                </c:pt>
                <c:pt idx="9">
                  <c:v>33238</c:v>
                </c:pt>
                <c:pt idx="10">
                  <c:v>33328</c:v>
                </c:pt>
                <c:pt idx="11">
                  <c:v>33419</c:v>
                </c:pt>
                <c:pt idx="12">
                  <c:v>33511</c:v>
                </c:pt>
                <c:pt idx="13">
                  <c:v>33603</c:v>
                </c:pt>
                <c:pt idx="14">
                  <c:v>33694</c:v>
                </c:pt>
                <c:pt idx="15">
                  <c:v>33785</c:v>
                </c:pt>
                <c:pt idx="16">
                  <c:v>33877</c:v>
                </c:pt>
                <c:pt idx="17">
                  <c:v>33969</c:v>
                </c:pt>
                <c:pt idx="18">
                  <c:v>34059</c:v>
                </c:pt>
                <c:pt idx="19">
                  <c:v>34150</c:v>
                </c:pt>
                <c:pt idx="20">
                  <c:v>34242</c:v>
                </c:pt>
                <c:pt idx="21">
                  <c:v>34334</c:v>
                </c:pt>
                <c:pt idx="22">
                  <c:v>34424</c:v>
                </c:pt>
                <c:pt idx="23">
                  <c:v>34515</c:v>
                </c:pt>
                <c:pt idx="24">
                  <c:v>34607</c:v>
                </c:pt>
                <c:pt idx="25">
                  <c:v>34699</c:v>
                </c:pt>
                <c:pt idx="26">
                  <c:v>34789</c:v>
                </c:pt>
                <c:pt idx="27">
                  <c:v>34880</c:v>
                </c:pt>
                <c:pt idx="28">
                  <c:v>34972</c:v>
                </c:pt>
                <c:pt idx="29">
                  <c:v>35064</c:v>
                </c:pt>
                <c:pt idx="30">
                  <c:v>35155</c:v>
                </c:pt>
                <c:pt idx="31">
                  <c:v>35246</c:v>
                </c:pt>
                <c:pt idx="32">
                  <c:v>35338</c:v>
                </c:pt>
                <c:pt idx="33">
                  <c:v>35430</c:v>
                </c:pt>
                <c:pt idx="34">
                  <c:v>35520</c:v>
                </c:pt>
                <c:pt idx="35">
                  <c:v>35611</c:v>
                </c:pt>
                <c:pt idx="36">
                  <c:v>35703</c:v>
                </c:pt>
                <c:pt idx="37">
                  <c:v>35795</c:v>
                </c:pt>
                <c:pt idx="38">
                  <c:v>35885</c:v>
                </c:pt>
                <c:pt idx="39">
                  <c:v>35976</c:v>
                </c:pt>
                <c:pt idx="40">
                  <c:v>36068</c:v>
                </c:pt>
                <c:pt idx="41">
                  <c:v>36160</c:v>
                </c:pt>
                <c:pt idx="42">
                  <c:v>36250</c:v>
                </c:pt>
                <c:pt idx="43">
                  <c:v>36341</c:v>
                </c:pt>
                <c:pt idx="44">
                  <c:v>36433</c:v>
                </c:pt>
                <c:pt idx="45">
                  <c:v>36525</c:v>
                </c:pt>
                <c:pt idx="46">
                  <c:v>36616</c:v>
                </c:pt>
                <c:pt idx="47">
                  <c:v>36707</c:v>
                </c:pt>
                <c:pt idx="48">
                  <c:v>36799</c:v>
                </c:pt>
                <c:pt idx="49">
                  <c:v>36891</c:v>
                </c:pt>
                <c:pt idx="50">
                  <c:v>36981</c:v>
                </c:pt>
                <c:pt idx="51">
                  <c:v>37072</c:v>
                </c:pt>
                <c:pt idx="52">
                  <c:v>37164</c:v>
                </c:pt>
                <c:pt idx="53">
                  <c:v>37256</c:v>
                </c:pt>
                <c:pt idx="54">
                  <c:v>37346</c:v>
                </c:pt>
                <c:pt idx="55">
                  <c:v>37437</c:v>
                </c:pt>
                <c:pt idx="56">
                  <c:v>37529</c:v>
                </c:pt>
                <c:pt idx="57">
                  <c:v>37621</c:v>
                </c:pt>
                <c:pt idx="58">
                  <c:v>37711</c:v>
                </c:pt>
                <c:pt idx="59">
                  <c:v>37802</c:v>
                </c:pt>
                <c:pt idx="60">
                  <c:v>37894</c:v>
                </c:pt>
                <c:pt idx="61">
                  <c:v>37986</c:v>
                </c:pt>
                <c:pt idx="62">
                  <c:v>38077</c:v>
                </c:pt>
                <c:pt idx="63">
                  <c:v>38168</c:v>
                </c:pt>
                <c:pt idx="64">
                  <c:v>38260</c:v>
                </c:pt>
                <c:pt idx="65">
                  <c:v>38352</c:v>
                </c:pt>
                <c:pt idx="66">
                  <c:v>38442</c:v>
                </c:pt>
                <c:pt idx="67">
                  <c:v>38533</c:v>
                </c:pt>
                <c:pt idx="68">
                  <c:v>38625</c:v>
                </c:pt>
                <c:pt idx="69">
                  <c:v>38717</c:v>
                </c:pt>
                <c:pt idx="70">
                  <c:v>38807</c:v>
                </c:pt>
                <c:pt idx="71">
                  <c:v>38898</c:v>
                </c:pt>
                <c:pt idx="72">
                  <c:v>38990</c:v>
                </c:pt>
                <c:pt idx="73">
                  <c:v>39082</c:v>
                </c:pt>
                <c:pt idx="74">
                  <c:v>39172</c:v>
                </c:pt>
                <c:pt idx="75">
                  <c:v>39263</c:v>
                </c:pt>
                <c:pt idx="76">
                  <c:v>39355</c:v>
                </c:pt>
                <c:pt idx="77">
                  <c:v>39447</c:v>
                </c:pt>
                <c:pt idx="78">
                  <c:v>39538</c:v>
                </c:pt>
                <c:pt idx="79">
                  <c:v>39629</c:v>
                </c:pt>
                <c:pt idx="80">
                  <c:v>39721</c:v>
                </c:pt>
                <c:pt idx="81">
                  <c:v>39813</c:v>
                </c:pt>
                <c:pt idx="82">
                  <c:v>39903</c:v>
                </c:pt>
                <c:pt idx="83">
                  <c:v>39994</c:v>
                </c:pt>
                <c:pt idx="84">
                  <c:v>40086</c:v>
                </c:pt>
                <c:pt idx="85">
                  <c:v>40178</c:v>
                </c:pt>
                <c:pt idx="86">
                  <c:v>40268</c:v>
                </c:pt>
                <c:pt idx="87">
                  <c:v>40359</c:v>
                </c:pt>
                <c:pt idx="88">
                  <c:v>40451</c:v>
                </c:pt>
                <c:pt idx="89">
                  <c:v>40543</c:v>
                </c:pt>
                <c:pt idx="90">
                  <c:v>40633</c:v>
                </c:pt>
                <c:pt idx="91">
                  <c:v>40724</c:v>
                </c:pt>
                <c:pt idx="92">
                  <c:v>40816</c:v>
                </c:pt>
                <c:pt idx="93">
                  <c:v>40908</c:v>
                </c:pt>
                <c:pt idx="94">
                  <c:v>40999</c:v>
                </c:pt>
                <c:pt idx="95">
                  <c:v>41090</c:v>
                </c:pt>
                <c:pt idx="96">
                  <c:v>41182</c:v>
                </c:pt>
                <c:pt idx="97">
                  <c:v>41274</c:v>
                </c:pt>
                <c:pt idx="98">
                  <c:v>41364</c:v>
                </c:pt>
                <c:pt idx="99">
                  <c:v>41455</c:v>
                </c:pt>
                <c:pt idx="100">
                  <c:v>41547</c:v>
                </c:pt>
                <c:pt idx="101">
                  <c:v>41639</c:v>
                </c:pt>
                <c:pt idx="102">
                  <c:v>41729</c:v>
                </c:pt>
                <c:pt idx="103">
                  <c:v>41820</c:v>
                </c:pt>
                <c:pt idx="104">
                  <c:v>41912</c:v>
                </c:pt>
                <c:pt idx="105">
                  <c:v>42004</c:v>
                </c:pt>
                <c:pt idx="106">
                  <c:v>42094</c:v>
                </c:pt>
                <c:pt idx="107">
                  <c:v>42185</c:v>
                </c:pt>
                <c:pt idx="108">
                  <c:v>42277</c:v>
                </c:pt>
                <c:pt idx="109">
                  <c:v>42369</c:v>
                </c:pt>
                <c:pt idx="110">
                  <c:v>42460</c:v>
                </c:pt>
                <c:pt idx="111">
                  <c:v>42551</c:v>
                </c:pt>
                <c:pt idx="112">
                  <c:v>42643</c:v>
                </c:pt>
                <c:pt idx="113">
                  <c:v>42735</c:v>
                </c:pt>
                <c:pt idx="114">
                  <c:v>42825</c:v>
                </c:pt>
              </c:numCache>
            </c:numRef>
          </c:cat>
          <c:val>
            <c:numRef>
              <c:f>Data!$U$26:$U$140</c:f>
              <c:numCache>
                <c:formatCode>0.00</c:formatCode>
                <c:ptCount val="115"/>
                <c:pt idx="0">
                  <c:v>1</c:v>
                </c:pt>
                <c:pt idx="1">
                  <c:v>1.0378466726924753</c:v>
                </c:pt>
                <c:pt idx="2">
                  <c:v>1.073402173480958</c:v>
                </c:pt>
                <c:pt idx="3">
                  <c:v>1.1058035416447043</c:v>
                </c:pt>
                <c:pt idx="4">
                  <c:v>1.1767958305234492</c:v>
                </c:pt>
                <c:pt idx="5">
                  <c:v>1.1932663603134257</c:v>
                </c:pt>
                <c:pt idx="6">
                  <c:v>1.1586655345012786</c:v>
                </c:pt>
                <c:pt idx="7">
                  <c:v>1.230947876829209</c:v>
                </c:pt>
                <c:pt idx="8">
                  <c:v>1.133372194031218</c:v>
                </c:pt>
                <c:pt idx="9">
                  <c:v>1.1495963130172209</c:v>
                </c:pt>
                <c:pt idx="10">
                  <c:v>1.2458025082230648</c:v>
                </c:pt>
                <c:pt idx="11">
                  <c:v>1.2416314492716745</c:v>
                </c:pt>
                <c:pt idx="12">
                  <c:v>1.2833922269210425</c:v>
                </c:pt>
                <c:pt idx="13">
                  <c:v>1.3067056405512059</c:v>
                </c:pt>
                <c:pt idx="14">
                  <c:v>1.3349911827691179</c:v>
                </c:pt>
                <c:pt idx="15">
                  <c:v>1.3356094603609741</c:v>
                </c:pt>
                <c:pt idx="16">
                  <c:v>1.3532278022684301</c:v>
                </c:pt>
                <c:pt idx="17">
                  <c:v>1.4307825501221203</c:v>
                </c:pt>
                <c:pt idx="18">
                  <c:v>1.4947292292837753</c:v>
                </c:pt>
                <c:pt idx="19">
                  <c:v>1.550642007474391</c:v>
                </c:pt>
                <c:pt idx="20">
                  <c:v>1.6438512850050382</c:v>
                </c:pt>
                <c:pt idx="21">
                  <c:v>1.7274414015763337</c:v>
                </c:pt>
                <c:pt idx="22">
                  <c:v>1.720869753498518</c:v>
                </c:pt>
                <c:pt idx="23">
                  <c:v>1.7596226834218736</c:v>
                </c:pt>
                <c:pt idx="24">
                  <c:v>1.8214423246823517</c:v>
                </c:pt>
                <c:pt idx="25">
                  <c:v>1.8596726837155229</c:v>
                </c:pt>
                <c:pt idx="26">
                  <c:v>1.9246482471059378</c:v>
                </c:pt>
                <c:pt idx="27">
                  <c:v>2.0113892489982059</c:v>
                </c:pt>
                <c:pt idx="28">
                  <c:v>2.0927193306523937</c:v>
                </c:pt>
                <c:pt idx="29">
                  <c:v>2.1869208698823535</c:v>
                </c:pt>
                <c:pt idx="30">
                  <c:v>2.3016817611703777</c:v>
                </c:pt>
                <c:pt idx="31">
                  <c:v>2.4138106571094715</c:v>
                </c:pt>
                <c:pt idx="32">
                  <c:v>2.4737733729255904</c:v>
                </c:pt>
                <c:pt idx="33">
                  <c:v>2.594263341042276</c:v>
                </c:pt>
                <c:pt idx="34">
                  <c:v>2.6052171453333464</c:v>
                </c:pt>
                <c:pt idx="35">
                  <c:v>2.9212193832121391</c:v>
                </c:pt>
                <c:pt idx="36">
                  <c:v>3.0331435704106</c:v>
                </c:pt>
                <c:pt idx="37">
                  <c:v>3.1071885918655973</c:v>
                </c:pt>
                <c:pt idx="38">
                  <c:v>3.3689906651235191</c:v>
                </c:pt>
                <c:pt idx="39">
                  <c:v>3.4378784722530118</c:v>
                </c:pt>
                <c:pt idx="40">
                  <c:v>3.1144390101149697</c:v>
                </c:pt>
                <c:pt idx="41">
                  <c:v>3.4924852228110095</c:v>
                </c:pt>
                <c:pt idx="42">
                  <c:v>3.6215755206259352</c:v>
                </c:pt>
                <c:pt idx="43">
                  <c:v>3.9138174087789559</c:v>
                </c:pt>
                <c:pt idx="44">
                  <c:v>3.8932830261536093</c:v>
                </c:pt>
                <c:pt idx="45">
                  <c:v>4.5033020145174811</c:v>
                </c:pt>
                <c:pt idx="46">
                  <c:v>4.7155197494239802</c:v>
                </c:pt>
                <c:pt idx="47">
                  <c:v>4.5633380529092697</c:v>
                </c:pt>
                <c:pt idx="48">
                  <c:v>4.5404973051220292</c:v>
                </c:pt>
                <c:pt idx="49">
                  <c:v>4.306370890080065</c:v>
                </c:pt>
                <c:pt idx="50">
                  <c:v>4.0477918833353872</c:v>
                </c:pt>
                <c:pt idx="51">
                  <c:v>4.2300106401625923</c:v>
                </c:pt>
                <c:pt idx="52">
                  <c:v>3.7544327872676235</c:v>
                </c:pt>
                <c:pt idx="53">
                  <c:v>3.9942997573537715</c:v>
                </c:pt>
                <c:pt idx="54">
                  <c:v>4.0425344558975134</c:v>
                </c:pt>
                <c:pt idx="55">
                  <c:v>3.9199618358596453</c:v>
                </c:pt>
                <c:pt idx="56">
                  <c:v>3.6176567299515461</c:v>
                </c:pt>
                <c:pt idx="57">
                  <c:v>3.7950060669393371</c:v>
                </c:pt>
                <c:pt idx="58">
                  <c:v>3.7309601302664075</c:v>
                </c:pt>
                <c:pt idx="59">
                  <c:v>4.1679647998340004</c:v>
                </c:pt>
                <c:pt idx="60">
                  <c:v>4.3514755752235361</c:v>
                </c:pt>
                <c:pt idx="61">
                  <c:v>4.7808079429976589</c:v>
                </c:pt>
                <c:pt idx="62">
                  <c:v>4.8790162085654218</c:v>
                </c:pt>
                <c:pt idx="63">
                  <c:v>4.9982101285948044</c:v>
                </c:pt>
                <c:pt idx="64">
                  <c:v>5.0662941780881274</c:v>
                </c:pt>
                <c:pt idx="65">
                  <c:v>5.7191863385814248</c:v>
                </c:pt>
                <c:pt idx="66">
                  <c:v>5.6780733783281319</c:v>
                </c:pt>
                <c:pt idx="67">
                  <c:v>6.0326530047222207</c:v>
                </c:pt>
                <c:pt idx="68">
                  <c:v>6.3933466412439772</c:v>
                </c:pt>
                <c:pt idx="69">
                  <c:v>6.7004150704223138</c:v>
                </c:pt>
                <c:pt idx="70">
                  <c:v>6.964835755253409</c:v>
                </c:pt>
                <c:pt idx="71">
                  <c:v>7.0603696409211834</c:v>
                </c:pt>
                <c:pt idx="72">
                  <c:v>7.3007445091001202</c:v>
                </c:pt>
                <c:pt idx="73">
                  <c:v>8.0594103964502928</c:v>
                </c:pt>
                <c:pt idx="74">
                  <c:v>8.2338257047436336</c:v>
                </c:pt>
                <c:pt idx="75">
                  <c:v>8.8431440905080816</c:v>
                </c:pt>
                <c:pt idx="76">
                  <c:v>8.8836852262057526</c:v>
                </c:pt>
                <c:pt idx="77">
                  <c:v>8.8527636138098771</c:v>
                </c:pt>
                <c:pt idx="78">
                  <c:v>8.388920166257229</c:v>
                </c:pt>
                <c:pt idx="79">
                  <c:v>8.3555901134875743</c:v>
                </c:pt>
                <c:pt idx="80">
                  <c:v>7.5606660163501065</c:v>
                </c:pt>
                <c:pt idx="81">
                  <c:v>5.6862841021983606</c:v>
                </c:pt>
                <c:pt idx="82">
                  <c:v>5.3184458830942081</c:v>
                </c:pt>
                <c:pt idx="83">
                  <c:v>6.1006744196685201</c:v>
                </c:pt>
                <c:pt idx="84">
                  <c:v>6.7051827531645571</c:v>
                </c:pt>
                <c:pt idx="85">
                  <c:v>7.1776967215826142</c:v>
                </c:pt>
                <c:pt idx="86">
                  <c:v>7.6568497884098061</c:v>
                </c:pt>
                <c:pt idx="87">
                  <c:v>7.6352829683976573</c:v>
                </c:pt>
                <c:pt idx="88">
                  <c:v>8.3693177270651358</c:v>
                </c:pt>
                <c:pt idx="89">
                  <c:v>8.9995288367392181</c:v>
                </c:pt>
                <c:pt idx="90">
                  <c:v>9.2406183512271287</c:v>
                </c:pt>
                <c:pt idx="91">
                  <c:v>9.5168372123924492</c:v>
                </c:pt>
                <c:pt idx="92">
                  <c:v>8.6086186773839</c:v>
                </c:pt>
                <c:pt idx="93">
                  <c:v>9.1847044695402396</c:v>
                </c:pt>
                <c:pt idx="94">
                  <c:v>9.8226269280129301</c:v>
                </c:pt>
                <c:pt idx="95">
                  <c:v>9.5912811710161137</c:v>
                </c:pt>
                <c:pt idx="96">
                  <c:v>10.096575351493501</c:v>
                </c:pt>
                <c:pt idx="97">
                  <c:v>10.360366905013954</c:v>
                </c:pt>
                <c:pt idx="98">
                  <c:v>10.904706800747421</c:v>
                </c:pt>
                <c:pt idx="99">
                  <c:v>11.177695192954832</c:v>
                </c:pt>
                <c:pt idx="100">
                  <c:v>11.783370714274779</c:v>
                </c:pt>
                <c:pt idx="101">
                  <c:v>12.45753702526917</c:v>
                </c:pt>
                <c:pt idx="102">
                  <c:v>12.557155315861861</c:v>
                </c:pt>
                <c:pt idx="103">
                  <c:v>13.190968870955166</c:v>
                </c:pt>
                <c:pt idx="104">
                  <c:v>13.153772169777643</c:v>
                </c:pt>
                <c:pt idx="105">
                  <c:v>13.342298050016169</c:v>
                </c:pt>
                <c:pt idx="106">
                  <c:v>13.762330561980292</c:v>
                </c:pt>
                <c:pt idx="107">
                  <c:v>14.146791164198051</c:v>
                </c:pt>
                <c:pt idx="108">
                  <c:v>13.525540518325965</c:v>
                </c:pt>
                <c:pt idx="109">
                  <c:v>13.913323810207698</c:v>
                </c:pt>
                <c:pt idx="110">
                  <c:v>13.884154070285035</c:v>
                </c:pt>
                <c:pt idx="111">
                  <c:v>14.297827286655565</c:v>
                </c:pt>
                <c:pt idx="112">
                  <c:v>14.872331965759285</c:v>
                </c:pt>
                <c:pt idx="113">
                  <c:v>15.268496427789712</c:v>
                </c:pt>
                <c:pt idx="114">
                  <c:v>15.880506715825232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0A-4319-B96E-558FD8F0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120960"/>
        <c:axId val="1907634672"/>
      </c:lineChart>
      <c:dateAx>
        <c:axId val="21081209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7634672"/>
        <c:crosses val="autoZero"/>
        <c:auto val="1"/>
        <c:lblOffset val="100"/>
        <c:baseTimeUnit val="months"/>
      </c:dateAx>
      <c:valAx>
        <c:axId val="1907634672"/>
        <c:scaling>
          <c:logBase val="10"/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$1 Growth</a:t>
                </a:r>
                <a:r>
                  <a:rPr lang="en-US" sz="9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(Log Scale)</a:t>
                </a:r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812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652462</xdr:colOff>
      <xdr:row>117</xdr:row>
      <xdr:rowOff>176212</xdr:rowOff>
    </xdr:from>
    <xdr:to>
      <xdr:col>17</xdr:col>
      <xdr:colOff>366712</xdr:colOff>
      <xdr:row>132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304800</xdr:colOff>
          <xdr:row>12</xdr:row>
          <xdr:rowOff>228600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barcap.com/IDX/INDICES/IWS?requestID=footnote&amp;desc=Coupon&amp;idColumn=Coupon" TargetMode="External"/><Relationship Id="rId13" Type="http://schemas.openxmlformats.org/officeDocument/2006/relationships/hyperlink" Target="https://live.barcap.com/IDX/INDICES/IWS?requestID=footnote&amp;desc=Price&amp;idColumn=Price" TargetMode="External"/><Relationship Id="rId18" Type="http://schemas.openxmlformats.org/officeDocument/2006/relationships/hyperlink" Target="https://live.barcap.com/IDX/INDICES/IWS?requestID=footnote&amp;desc=US+Yield+to+Worst&amp;idColumn=USYieldWorst" TargetMode="External"/><Relationship Id="rId26" Type="http://schemas.openxmlformats.org/officeDocument/2006/relationships/hyperlink" Target="https://live.barcap.com/IDX/INDICES/IWS?requestID=footnote&amp;desc=Market+Value+%28MM%29&amp;idColumn=MarketValue" TargetMode="External"/><Relationship Id="rId3" Type="http://schemas.openxmlformats.org/officeDocument/2006/relationships/hyperlink" Target="https://live.barcap.com/IDX/INDICES/IWS?requestID=footnote&amp;desc=Number+Issues+%28Statistics%29&amp;idColumn=NumIssuesF" TargetMode="External"/><Relationship Id="rId21" Type="http://schemas.openxmlformats.org/officeDocument/2006/relationships/hyperlink" Target="https://live.barcap.com/IDX/INDICES/IWS?requestID=footnote&amp;desc=Yield+to+Maturity&amp;idColumn=YieldMaturity" TargetMode="External"/><Relationship Id="rId7" Type="http://schemas.openxmlformats.org/officeDocument/2006/relationships/hyperlink" Target="https://live.barcap.com/IDX/INDICES/IWS?requestID=footnote&amp;desc=US+Convexity&amp;idColumn=USConvexity" TargetMode="External"/><Relationship Id="rId12" Type="http://schemas.openxmlformats.org/officeDocument/2006/relationships/hyperlink" Target="https://live.barcap.com/IDX/INDICES/IWS?requestID=footnote&amp;desc=Price&amp;idColumn=Price" TargetMode="External"/><Relationship Id="rId17" Type="http://schemas.openxmlformats.org/officeDocument/2006/relationships/hyperlink" Target="https://live.barcap.com/IDX/INDICES/IWS?requestID=footnote&amp;desc=Spread&amp;idColumn=AvgBidSpread" TargetMode="External"/><Relationship Id="rId25" Type="http://schemas.openxmlformats.org/officeDocument/2006/relationships/hyperlink" Target="https://live.barcap.com/IDX/INDICES/IWS?requestID=footnote&amp;desc=Market+Value+%28MM%29&amp;idColumn=MarketValue" TargetMode="External"/><Relationship Id="rId2" Type="http://schemas.openxmlformats.org/officeDocument/2006/relationships/hyperlink" Target="https://live.barcap.com/IDX/INDICES/IWS?requestID=footnote&amp;desc=Number+Issues+%28Statistics%29&amp;idColumn=NumIssuesF" TargetMode="External"/><Relationship Id="rId16" Type="http://schemas.openxmlformats.org/officeDocument/2006/relationships/hyperlink" Target="https://live.barcap.com/IDX/INDICES/IWS?requestID=footnote&amp;desc=Spread&amp;idColumn=AvgBidSpread" TargetMode="External"/><Relationship Id="rId20" Type="http://schemas.openxmlformats.org/officeDocument/2006/relationships/hyperlink" Target="https://live.barcap.com/IDX/INDICES/IWS?requestID=footnote&amp;desc=Yield+to+Maturity&amp;idColumn=YieldMaturity" TargetMode="External"/><Relationship Id="rId29" Type="http://schemas.openxmlformats.org/officeDocument/2006/relationships/hyperlink" Target="https://live.barcap.com/IDX/INDICES/IWS" TargetMode="External"/><Relationship Id="rId1" Type="http://schemas.openxmlformats.org/officeDocument/2006/relationships/hyperlink" Target="https://live.barcap.com/IDX/INDICES/IWS?requestID=footnote&amp;desc=Number+Issues+%28Statistics%29&amp;idColumn=NumIssuesF" TargetMode="External"/><Relationship Id="rId6" Type="http://schemas.openxmlformats.org/officeDocument/2006/relationships/hyperlink" Target="https://live.barcap.com/IDX/INDICES/IWS?requestID=footnote&amp;desc=US+Convexity&amp;idColumn=USConvexity" TargetMode="External"/><Relationship Id="rId11" Type="http://schemas.openxmlformats.org/officeDocument/2006/relationships/hyperlink" Target="https://live.barcap.com/IDX/INDICES/IWS?requestID=footnote&amp;desc=Maturity&amp;idColumn=Maturity" TargetMode="External"/><Relationship Id="rId24" Type="http://schemas.openxmlformats.org/officeDocument/2006/relationships/hyperlink" Target="https://live.barcap.com/IDX/INDICES/IWS?requestID=footnote&amp;desc=Amt+Outstanding+%28MM%29&amp;idColumn=OutstandingE" TargetMode="External"/><Relationship Id="rId5" Type="http://schemas.openxmlformats.org/officeDocument/2006/relationships/hyperlink" Target="https://live.barcap.com/IDX/INDICES/IWS?requestID=footnote&amp;desc=US+Duration+%28Mod.+Adj.%29&amp;idColumn=USDurationModF" TargetMode="External"/><Relationship Id="rId15" Type="http://schemas.openxmlformats.org/officeDocument/2006/relationships/hyperlink" Target="https://live.barcap.com/IDX/INDICES/IWS?requestID=footnote&amp;desc=OAS&amp;idColumn=AvgOAS" TargetMode="External"/><Relationship Id="rId23" Type="http://schemas.openxmlformats.org/officeDocument/2006/relationships/hyperlink" Target="https://live.barcap.com/IDX/INDICES/IWS?requestID=footnote&amp;desc=Amt+Outstanding+%28MM%29&amp;idColumn=OutstandingE" TargetMode="External"/><Relationship Id="rId28" Type="http://schemas.openxmlformats.org/officeDocument/2006/relationships/hyperlink" Target="https://live.barcap.com/IDX/INDICES/IWS?requestID=footnote&amp;desc=Currency&amp;idColumn=Currency" TargetMode="External"/><Relationship Id="rId10" Type="http://schemas.openxmlformats.org/officeDocument/2006/relationships/hyperlink" Target="https://live.barcap.com/IDX/INDICES/IWS?requestID=footnote&amp;desc=Maturity&amp;idColumn=Maturity" TargetMode="External"/><Relationship Id="rId19" Type="http://schemas.openxmlformats.org/officeDocument/2006/relationships/hyperlink" Target="https://live.barcap.com/IDX/INDICES/IWS?requestID=footnote&amp;desc=US+Yield+to+Worst&amp;idColumn=USYieldWorst" TargetMode="External"/><Relationship Id="rId4" Type="http://schemas.openxmlformats.org/officeDocument/2006/relationships/hyperlink" Target="https://live.barcap.com/IDX/INDICES/IWS?requestID=footnote&amp;desc=US+Duration+%28Mod.+Adj.%29&amp;idColumn=USDurationModF" TargetMode="External"/><Relationship Id="rId9" Type="http://schemas.openxmlformats.org/officeDocument/2006/relationships/hyperlink" Target="https://live.barcap.com/IDX/INDICES/IWS?requestID=footnote&amp;desc=Coupon&amp;idColumn=Coupon" TargetMode="External"/><Relationship Id="rId14" Type="http://schemas.openxmlformats.org/officeDocument/2006/relationships/hyperlink" Target="https://live.barcap.com/IDX/INDICES/IWS?requestID=footnote&amp;desc=OAS&amp;idColumn=AvgOAS" TargetMode="External"/><Relationship Id="rId22" Type="http://schemas.openxmlformats.org/officeDocument/2006/relationships/hyperlink" Target="https://live.barcap.com/IDX/INDICES/IWS?requestID=footnote&amp;desc=Amt+Outstanding+%28MM%29&amp;idColumn=OutstandingE" TargetMode="External"/><Relationship Id="rId27" Type="http://schemas.openxmlformats.org/officeDocument/2006/relationships/hyperlink" Target="https://live.barcap.com/IDX/INDICES/IWS?requestID=footnote&amp;desc=Market+Value+%28MM%29&amp;idColumn=MarketValue" TargetMode="External"/><Relationship Id="rId30" Type="http://schemas.openxmlformats.org/officeDocument/2006/relationships/hyperlink" Target="https://live.barcap.com/IDX/INDICES/IW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javascript:LCY_TOPFRAME.checkParamsAndDisplayGraph(%22i1=528&amp;idxcount=1%22,%22annualyield%22,false,LCY_TOPFRAME.glblGraphAttributes);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javascript:LCY_TOPFRAME.checkParamsAndDisplayGraph(%22i1=528&amp;idxcount=1%22,%22semiyield%22,false,LCY_TOPFRAME.glblGraphAttributes);" TargetMode="External"/><Relationship Id="rId1" Type="http://schemas.openxmlformats.org/officeDocument/2006/relationships/hyperlink" Target="javascript:LCY_TOPFRAME.checkParamsAndDisplayGraph(%22i1=528&amp;idxcount=1%22,%22life%22,false,LCY_TOPFRAME.glblGraphAttributes);" TargetMode="External"/><Relationship Id="rId6" Type="http://schemas.openxmlformats.org/officeDocument/2006/relationships/hyperlink" Target="javascript:LCY_TOPFRAME.backToTree();" TargetMode="External"/><Relationship Id="rId5" Type="http://schemas.openxmlformats.org/officeDocument/2006/relationships/hyperlink" Target="javascript:LCY_TOPFRAME.checkParamsAndDisplayGraph(%22i1=528&amp;idxcount=1%22,%22semimodduration%22,false,LCY_TOPFRAME.glblGraphAttributes);" TargetMode="External"/><Relationship Id="rId10" Type="http://schemas.openxmlformats.org/officeDocument/2006/relationships/image" Target="../media/image1.emf"/><Relationship Id="rId4" Type="http://schemas.openxmlformats.org/officeDocument/2006/relationships/hyperlink" Target="javascript:LCY_TOPFRAME.checkParamsAndDisplayGraph(%22i1=528&amp;idxcount=1%22,%22duration%22,false,LCY_TOPFRAME.glblGraphAttributes);" TargetMode="External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383"/>
  <sheetViews>
    <sheetView tabSelected="1" workbookViewId="0">
      <selection activeCell="E8" sqref="E8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7.5703125" customWidth="1"/>
    <col min="4" max="4" width="9.140625" customWidth="1"/>
    <col min="5" max="6" width="12.5703125" customWidth="1"/>
    <col min="7" max="11" width="12.140625" customWidth="1"/>
    <col min="12" max="12" width="12.140625" style="56" customWidth="1"/>
    <col min="13" max="14" width="12.140625" customWidth="1"/>
    <col min="15" max="16" width="12.140625" style="54" customWidth="1"/>
    <col min="17" max="17" width="12.140625" style="56" customWidth="1"/>
    <col min="18" max="19" width="12.140625" style="54" customWidth="1"/>
    <col min="20" max="20" width="36.5703125" style="56" customWidth="1"/>
    <col min="21" max="21" width="36.5703125" style="54" customWidth="1"/>
    <col min="22" max="22" width="12.140625" style="56" customWidth="1"/>
    <col min="23" max="24" width="12.140625" customWidth="1"/>
    <col min="25" max="25" width="10.7109375" bestFit="1" customWidth="1"/>
    <col min="26" max="26" width="18.5703125" customWidth="1"/>
    <col min="27" max="27" width="15.7109375" customWidth="1"/>
    <col min="45" max="45" width="10.7109375" bestFit="1" customWidth="1"/>
  </cols>
  <sheetData>
    <row r="1" spans="2:37" x14ac:dyDescent="0.25">
      <c r="B1" t="s">
        <v>159</v>
      </c>
      <c r="C1" s="11">
        <f t="array" ref="C1">FVSCHEDULE(1,C24:C140*0.01)^(4/117)-1</f>
        <v>7.3365889317783095E-2</v>
      </c>
      <c r="D1" s="11">
        <f t="array" ref="D1">FVSCHEDULE(1,D24:D140*0.01)^(4/117)-1</f>
        <v>0.14006514847629159</v>
      </c>
      <c r="E1" s="11">
        <f t="array" ref="E1">FVSCHEDULE(1,E24:E140*0.01)^(4/117)-1</f>
        <v>7.3418596368748146E-2</v>
      </c>
      <c r="F1" s="11">
        <f t="array" ref="F1">FVSCHEDULE(1,F24:F140*0.01)^(4/117)-1</f>
        <v>0.14011902091202533</v>
      </c>
      <c r="G1" s="11">
        <f t="array" ref="G1">FVSCHEDULE(1,G24:G140*0.01)^(4/115)-1</f>
        <v>7.3022331661602102E-2</v>
      </c>
      <c r="H1" s="11">
        <f t="array" ref="H1">FVSCHEDULE(1,H24:H140*0.01)^(4/117)-1</f>
        <v>0.10462582351967065</v>
      </c>
      <c r="I1" s="11">
        <f t="array" ref="I1">FVSCHEDULE(1,I24:I140*0.01)^(4/117)-1</f>
        <v>0.10315729521796979</v>
      </c>
      <c r="J1" s="11">
        <f t="array" ref="J1">FVSCHEDULE(1,J24:J140*0.01)^(4/117)-1</f>
        <v>5.5616506203365113E-2</v>
      </c>
      <c r="K1" s="11">
        <f t="array" ref="K1">FVSCHEDULE(1,K24:K140*0.01)^(4/117)-1</f>
        <v>0.10861370838372086</v>
      </c>
      <c r="L1" s="11"/>
      <c r="M1" s="50">
        <f t="array" ref="M1">FVSCHEDULE(1,M24:M140*0.01)^(4/117)-1</f>
        <v>3.3750012625813453E-2</v>
      </c>
      <c r="N1" s="55">
        <f t="array" ref="N1">FVSCHEDULE(1,N27:N140*0.01)^(4/114)-1</f>
        <v>0.1018832757124426</v>
      </c>
      <c r="O1" s="55">
        <f t="array" ref="O1">FVSCHEDULE(1,O27:O140*0.01)^(4/114)-1</f>
        <v>0.10115681652897823</v>
      </c>
      <c r="P1" s="55">
        <f t="array" ref="P1">FVSCHEDULE(1,P27:P140*0.01)^(4/114)-1</f>
        <v>0.10714990651500234</v>
      </c>
      <c r="Q1" s="55"/>
      <c r="R1" s="50"/>
      <c r="S1" s="50"/>
      <c r="T1" s="50"/>
      <c r="U1" s="50"/>
      <c r="V1" s="50"/>
      <c r="W1" s="50"/>
      <c r="X1" s="50">
        <f t="array" ref="X1">FVSCHEDULE(1,X24:X140*0.01)^(4/117)-1</f>
        <v>6.3826527574720959E-2</v>
      </c>
      <c r="Z1" t="s">
        <v>173</v>
      </c>
      <c r="AA1" s="17">
        <f>+AA3-AA2*AE3/AE2</f>
        <v>173.45</v>
      </c>
      <c r="AB1" t="s">
        <v>225</v>
      </c>
      <c r="AC1" t="s">
        <v>154</v>
      </c>
      <c r="AD1" t="s">
        <v>155</v>
      </c>
      <c r="AE1" t="s">
        <v>180</v>
      </c>
      <c r="AF1" t="s">
        <v>181</v>
      </c>
    </row>
    <row r="2" spans="2:37" x14ac:dyDescent="0.25">
      <c r="B2" t="s">
        <v>160</v>
      </c>
      <c r="C2" s="11">
        <f t="array" ref="C2">STDEV(C24:C140*0.01)*2</f>
        <v>5.8389069192100941E-2</v>
      </c>
      <c r="D2" s="11">
        <f t="array" ref="D2">STDEV(D24:D140*0.01)*2</f>
        <v>9.3785924186931213E-2</v>
      </c>
      <c r="E2" s="11">
        <f t="array" ref="E2">STDEV(E24:E140*0.01)*2</f>
        <v>9.4286462642964253E-2</v>
      </c>
      <c r="F2" s="11">
        <f t="array" ref="F2">STDEV(F24:F140*0.01)*2</f>
        <v>0.13874275550788145</v>
      </c>
      <c r="G2" s="11">
        <f t="array" ref="G2">STDEV(G24:G140*0.01)*2</f>
        <v>5.2502830641720191E-2</v>
      </c>
      <c r="H2" s="11">
        <f t="array" ref="H2">STDEV(H24:H140*0.01)*2</f>
        <v>0.15085834022874284</v>
      </c>
      <c r="I2" s="11">
        <f t="array" ref="I2">STDEV(I24:I140*0.01)*2</f>
        <v>0.19925065460167171</v>
      </c>
      <c r="J2" s="11">
        <f t="array" ref="J2">STDEV(J24:J140*0.01)*2</f>
        <v>0.18329568353001313</v>
      </c>
      <c r="K2" s="11">
        <f t="array" ref="K2">STDEV(K24:K140*0.01)*2</f>
        <v>0.25695608613247034</v>
      </c>
      <c r="L2" s="11"/>
      <c r="M2" s="11">
        <f t="array" ref="M2">STDEV(M24:M140*0.01)*2</f>
        <v>1.3399140056453287E-2</v>
      </c>
      <c r="N2" s="57">
        <f t="array" ref="N2">STDEV(N27:N140*0.01)*2</f>
        <v>0.11139306313446111</v>
      </c>
      <c r="O2" s="57">
        <f t="array" ref="O2">STDEV(O27:O140*0.01)*2</f>
        <v>0.12501753695769802</v>
      </c>
      <c r="P2" s="57">
        <f t="array" ref="P2">STDEV(P27:P140*0.01)*2</f>
        <v>0.12034943747492229</v>
      </c>
      <c r="Q2" s="57">
        <f t="array" ref="Q2">STDEV(Q27:Q140*0.01)*2</f>
        <v>2.3954388571355269E-2</v>
      </c>
      <c r="R2" s="11"/>
      <c r="S2" s="11"/>
      <c r="T2" s="11"/>
      <c r="U2" s="11"/>
      <c r="V2" s="11"/>
      <c r="W2" s="11"/>
      <c r="X2" s="11">
        <f t="array" ref="X2">STDEV(X24:X140*0.01)*2</f>
        <v>8.0936332794766919E-2</v>
      </c>
      <c r="Z2" t="s">
        <v>179</v>
      </c>
      <c r="AA2" s="17">
        <v>6</v>
      </c>
      <c r="AE2" s="12">
        <v>6</v>
      </c>
      <c r="AF2" s="12">
        <v>6.11</v>
      </c>
    </row>
    <row r="3" spans="2:37" x14ac:dyDescent="0.25">
      <c r="B3" t="s">
        <v>242</v>
      </c>
      <c r="C3" s="5">
        <f t="shared" ref="C3:K3" si="0">(C1-$M1)/C2</f>
        <v>0.6784810451701635</v>
      </c>
      <c r="D3" s="5">
        <f t="shared" si="0"/>
        <v>1.1335937324515146</v>
      </c>
      <c r="E3" s="5">
        <f t="shared" si="0"/>
        <v>0.4207240639957851</v>
      </c>
      <c r="F3" s="5">
        <f t="shared" si="0"/>
        <v>0.76666351260530829</v>
      </c>
      <c r="G3" s="5">
        <f t="shared" si="0"/>
        <v>0.74800384199822145</v>
      </c>
      <c r="H3" s="5">
        <f t="shared" si="0"/>
        <v>0.46981698715755404</v>
      </c>
      <c r="I3" s="5">
        <f t="shared" si="0"/>
        <v>0.34834155366219816</v>
      </c>
      <c r="J3" s="5">
        <f t="shared" si="0"/>
        <v>0.11929628214060592</v>
      </c>
      <c r="K3" s="5">
        <f t="shared" si="0"/>
        <v>0.2913482100568438</v>
      </c>
      <c r="L3" s="5"/>
      <c r="M3" s="5">
        <f>(M1-$M1)/M2</f>
        <v>0</v>
      </c>
      <c r="N3" s="5">
        <f>(N1-$M1)/N2</f>
        <v>0.61164727110867201</v>
      </c>
      <c r="O3" s="5">
        <f>(O1-$M1)/O2</f>
        <v>0.53917878678071474</v>
      </c>
      <c r="P3" s="5">
        <f>(P1-$M1)/P2</f>
        <v>0.60988979615699102</v>
      </c>
      <c r="Q3" s="5"/>
      <c r="R3" s="5"/>
      <c r="S3" s="5"/>
      <c r="T3" s="5"/>
      <c r="U3" s="5"/>
      <c r="V3" s="5"/>
      <c r="W3" s="5"/>
      <c r="X3" s="5">
        <f>(X1-$M1)/X2</f>
        <v>0.37160708806974951</v>
      </c>
      <c r="Z3" t="s">
        <v>182</v>
      </c>
      <c r="AA3" s="53">
        <v>179</v>
      </c>
      <c r="AE3" s="12">
        <v>5.55</v>
      </c>
      <c r="AF3" s="12">
        <v>5.96</v>
      </c>
      <c r="AH3" t="s">
        <v>220</v>
      </c>
    </row>
    <row r="4" spans="2:37" s="54" customFormat="1" ht="30" x14ac:dyDescent="0.25">
      <c r="B4" s="51" t="s">
        <v>243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1">
        <v>0.4</v>
      </c>
      <c r="O4" s="11"/>
      <c r="P4" s="11"/>
      <c r="Q4" s="11"/>
      <c r="R4" s="5"/>
      <c r="S4" s="5"/>
      <c r="T4" s="5"/>
      <c r="U4" s="5"/>
      <c r="V4" s="5"/>
      <c r="W4" s="5"/>
      <c r="X4" s="5"/>
      <c r="AA4" s="53"/>
      <c r="AE4" s="12"/>
      <c r="AF4" s="12"/>
    </row>
    <row r="5" spans="2:37" x14ac:dyDescent="0.25">
      <c r="B5" t="s">
        <v>161</v>
      </c>
      <c r="C5" s="5">
        <f t="array" ref="C5:C6">LINEST(C24:C140,C23:C139,TRUE,TRUE)</f>
        <v>0.87357071088668459</v>
      </c>
      <c r="D5" s="5">
        <f t="array" ref="D5:D6">LINEST(D24:D140,D23:D139,TRUE,TRUE)</f>
        <v>0.37374909201407019</v>
      </c>
      <c r="E5" s="5"/>
      <c r="F5" s="5">
        <f t="array" ref="F5:F6">LINEST(F25:F140,F24:F139,TRUE,TRUE)</f>
        <v>-5.7830446110237514E-2</v>
      </c>
      <c r="G5" s="5">
        <f t="array" ref="G5:G6">LINEST(G28:G140,G27:G139,TRUE,TRUE)</f>
        <v>0.10685275441495114</v>
      </c>
      <c r="H5" s="5">
        <f t="array" ref="H5:H6">LINEST(H25:H140,H24:H139,TRUE,TRUE)</f>
        <v>6.1809428306244925E-2</v>
      </c>
      <c r="I5" s="5">
        <f t="array" ref="I5:I6">LINEST(I25:I140,I24:I139,TRUE,TRUE)</f>
        <v>-7.2488704204463988E-2</v>
      </c>
      <c r="J5" s="5">
        <f t="array" ref="J5:J6">LINEST(J25:J140,J24:J139,TRUE,TRUE)</f>
        <v>-2.6772837339932874E-2</v>
      </c>
      <c r="K5" s="5">
        <f t="array" ref="K5:K6">LINEST(K25:K140,K24:K139,TRUE,TRUE)</f>
        <v>0.10980233935708265</v>
      </c>
      <c r="L5" s="5"/>
      <c r="M5" s="5">
        <f t="array" ref="M5:M6">LINEST(M25:M140,M24:M139,TRUE,TRUE)</f>
        <v>0.97624072542048745</v>
      </c>
      <c r="N5" s="5">
        <f t="array" ref="N5:N6">LINEST(N28:N140,N27:N139,TRUE,TRUE)</f>
        <v>0.11719130729267128</v>
      </c>
      <c r="O5" s="5">
        <f t="array" ref="O5:O6">LINEST(O28:O140,O27:O139,TRUE,TRUE)</f>
        <v>6.4592558651656987E-2</v>
      </c>
      <c r="P5" s="5">
        <f t="array" ref="P5:P6">LINEST(P28:P140,P27:P139,TRUE,TRUE)</f>
        <v>8.2757097747016201E-2</v>
      </c>
      <c r="Q5" s="5"/>
      <c r="R5" s="5"/>
      <c r="S5" s="5"/>
      <c r="T5" s="5"/>
      <c r="U5" s="5"/>
      <c r="V5" s="5"/>
      <c r="W5" s="5"/>
      <c r="X5" s="5">
        <f t="array" ref="X5:X6">LINEST(X25:X140,X24:X139,TRUE,TRUE)</f>
        <v>-3.4085183732415286E-2</v>
      </c>
      <c r="Z5" t="s">
        <v>174</v>
      </c>
      <c r="AA5">
        <v>201</v>
      </c>
      <c r="AC5">
        <v>306</v>
      </c>
      <c r="AD5">
        <v>242</v>
      </c>
      <c r="AE5" s="12"/>
      <c r="AF5" s="12"/>
      <c r="AH5" t="s">
        <v>223</v>
      </c>
    </row>
    <row r="6" spans="2:37" x14ac:dyDescent="0.25">
      <c r="B6" t="s">
        <v>162</v>
      </c>
      <c r="C6" s="5">
        <v>4.5371936505141409E-2</v>
      </c>
      <c r="D6" s="5">
        <v>8.5778055980171561E-2</v>
      </c>
      <c r="F6" s="5">
        <v>9.3478944487767196E-2</v>
      </c>
      <c r="G6" s="5">
        <v>9.4258125886854616E-2</v>
      </c>
      <c r="H6" s="5">
        <v>9.3495947548365377E-2</v>
      </c>
      <c r="I6" s="5">
        <v>9.2340344688515763E-2</v>
      </c>
      <c r="J6" s="5">
        <v>9.2883491471584534E-2</v>
      </c>
      <c r="K6" s="5">
        <v>9.2387920506031576E-2</v>
      </c>
      <c r="L6" s="5"/>
      <c r="M6" s="5">
        <v>2.0602608067116442E-2</v>
      </c>
      <c r="N6" s="5">
        <v>9.4269665792610993E-2</v>
      </c>
      <c r="O6" s="5">
        <v>9.4706949621422856E-2</v>
      </c>
      <c r="P6" s="5">
        <v>9.4607054829814061E-2</v>
      </c>
      <c r="Q6" s="5"/>
      <c r="R6" s="5"/>
      <c r="S6" s="5"/>
      <c r="T6" s="5"/>
      <c r="U6" s="5"/>
      <c r="V6" s="5"/>
      <c r="W6" s="5"/>
      <c r="X6" s="5">
        <v>9.3528154792274706E-2</v>
      </c>
      <c r="Z6" t="s">
        <v>175</v>
      </c>
      <c r="AA6">
        <v>225</v>
      </c>
      <c r="AE6" s="12"/>
      <c r="AF6" s="12"/>
      <c r="AH6" t="s">
        <v>224</v>
      </c>
    </row>
    <row r="7" spans="2:37" x14ac:dyDescent="0.25">
      <c r="B7" t="s">
        <v>163</v>
      </c>
      <c r="C7" s="12">
        <f>C5/C6</f>
        <v>19.253546975842529</v>
      </c>
      <c r="D7" s="12">
        <f>D5/D6</f>
        <v>4.3571644022856608</v>
      </c>
      <c r="F7" s="12">
        <f t="shared" ref="F7:M7" si="1">F5/F6</f>
        <v>-0.61864675972892802</v>
      </c>
      <c r="G7" s="12">
        <f t="shared" si="1"/>
        <v>1.1336184908154745</v>
      </c>
      <c r="H7" s="12">
        <f t="shared" si="1"/>
        <v>0.66109205721746345</v>
      </c>
      <c r="I7" s="12">
        <f t="shared" si="1"/>
        <v>-0.78501660838482124</v>
      </c>
      <c r="J7" s="12">
        <f t="shared" si="1"/>
        <v>-0.28824107401392612</v>
      </c>
      <c r="K7" s="12">
        <f t="shared" si="1"/>
        <v>1.1884923781774499</v>
      </c>
      <c r="L7" s="12"/>
      <c r="M7" s="12">
        <f t="shared" si="1"/>
        <v>47.384327374486766</v>
      </c>
      <c r="N7" s="12">
        <f>N5/N6</f>
        <v>1.2431497057652339</v>
      </c>
      <c r="O7" s="12">
        <f>O5/O6</f>
        <v>0.68202554205215427</v>
      </c>
      <c r="P7" s="12">
        <f>P5/P6</f>
        <v>0.87474552395575134</v>
      </c>
      <c r="Q7" s="12"/>
      <c r="R7" s="12"/>
      <c r="S7" s="12"/>
      <c r="T7" s="12"/>
      <c r="U7" s="12"/>
      <c r="V7" s="12"/>
      <c r="W7" s="12"/>
      <c r="X7" s="12">
        <f>X5/X6</f>
        <v>-0.36443767984216313</v>
      </c>
      <c r="Z7" t="s">
        <v>222</v>
      </c>
      <c r="AA7">
        <v>116</v>
      </c>
      <c r="AC7" s="45">
        <f>AA7/3</f>
        <v>38.666666666666664</v>
      </c>
      <c r="AE7" s="12"/>
      <c r="AF7" s="12"/>
      <c r="AH7" t="s">
        <v>226</v>
      </c>
    </row>
    <row r="8" spans="2:37" x14ac:dyDescent="0.25">
      <c r="B8" t="s">
        <v>166</v>
      </c>
      <c r="C8" s="12"/>
      <c r="D8" s="12"/>
      <c r="E8" s="5">
        <f t="array" ref="E8">STDEV(C24:C140-$C$5*C23:C139)*2</f>
        <v>2.8411674841143291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Z8" t="s">
        <v>178</v>
      </c>
      <c r="AA8">
        <v>198</v>
      </c>
      <c r="AE8" s="12">
        <v>5.36</v>
      </c>
      <c r="AF8" s="12">
        <v>6.6</v>
      </c>
    </row>
    <row r="9" spans="2:37" x14ac:dyDescent="0.25">
      <c r="B9" s="47" t="s">
        <v>167</v>
      </c>
      <c r="C9" s="48"/>
      <c r="D9" s="48"/>
      <c r="E9" s="49">
        <v>1.1359999999999999</v>
      </c>
      <c r="F9" s="47">
        <v>9.6000000000000002E-2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Z9" t="s">
        <v>176</v>
      </c>
      <c r="AF9" s="12"/>
    </row>
    <row r="10" spans="2:37" x14ac:dyDescent="0.25">
      <c r="B10" t="s">
        <v>171</v>
      </c>
      <c r="C10" s="12"/>
      <c r="D10" s="5"/>
      <c r="E10" s="5"/>
      <c r="F10" s="5">
        <f t="array" ref="F10:F11">TRANSPOSE(LINEST(F24:F140,$H$24:$H$140,TRUE,TRUE))</f>
        <v>0.67820319313820188</v>
      </c>
      <c r="G10" s="5"/>
      <c r="H10" s="5"/>
      <c r="I10" s="5">
        <f t="array" ref="I10:I11">TRANSPOSE(LINEST(I24:I140,$H$24:$H$140,TRUE,TRUE))</f>
        <v>1.1571540653529457</v>
      </c>
      <c r="J10" s="5">
        <f t="array" ref="J10:J11">TRANSPOSE(LINEST(J24:J140,$H$24:$H$140,TRUE,TRUE))</f>
        <v>0.97498124407068321</v>
      </c>
      <c r="K10" s="5">
        <f t="array" ref="K10:K11">TRANSPOSE(LINEST(K24:K140,$H$24:$H$140,TRUE,TRUE))</f>
        <v>1.150607651728957</v>
      </c>
      <c r="L10" s="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Z10" t="s">
        <v>177</v>
      </c>
      <c r="AA10" s="46">
        <f>SUM(AA5:AA7)*F10+F11*200+AA3</f>
        <v>879.85223851913747</v>
      </c>
      <c r="AF10" s="12"/>
      <c r="AG10" t="s">
        <v>221</v>
      </c>
      <c r="AH10">
        <v>2.1</v>
      </c>
      <c r="AI10">
        <v>2.5</v>
      </c>
      <c r="AJ10">
        <v>2.1</v>
      </c>
      <c r="AK10">
        <v>2.2999999999999998</v>
      </c>
    </row>
    <row r="11" spans="2:37" x14ac:dyDescent="0.25">
      <c r="B11" t="s">
        <v>172</v>
      </c>
      <c r="C11" s="12"/>
      <c r="D11" s="5"/>
      <c r="E11" s="5"/>
      <c r="F11" s="5">
        <v>1.6663305391911607</v>
      </c>
      <c r="G11" s="5"/>
      <c r="H11" s="5"/>
      <c r="I11" s="5">
        <v>-0.2611670692100887</v>
      </c>
      <c r="J11" s="5">
        <v>-0.94969065756833637</v>
      </c>
      <c r="K11" s="5">
        <v>0.19798672178053955</v>
      </c>
      <c r="L11" s="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Z11" t="s">
        <v>227</v>
      </c>
      <c r="AA11">
        <f>SUM(AA5:AA7)+AA3</f>
        <v>721</v>
      </c>
      <c r="AB11" s="45">
        <f>SUM($AA$5:$AA$7)*I10+$AA$3</f>
        <v>806.17750342129659</v>
      </c>
      <c r="AC11" s="45">
        <f>SUM($AA$5:$AA$7)*J10+$AA$3</f>
        <v>707.43983428631032</v>
      </c>
      <c r="AD11" s="45">
        <f>SUM($AA$5:$AA$7)*K10+$AA$3</f>
        <v>802.62934723709463</v>
      </c>
      <c r="AF11" s="12"/>
    </row>
    <row r="12" spans="2:37" s="54" customFormat="1" x14ac:dyDescent="0.25">
      <c r="C12" s="12"/>
      <c r="D12" s="5"/>
      <c r="E12" s="11">
        <v>0.3</v>
      </c>
      <c r="F12" s="11">
        <v>0.3</v>
      </c>
      <c r="G12" s="11">
        <v>0</v>
      </c>
      <c r="H12" s="11">
        <v>0.13398009999999999</v>
      </c>
      <c r="I12" s="11">
        <v>0.1146326</v>
      </c>
      <c r="J12" s="11">
        <v>3.6826589999999999E-2</v>
      </c>
      <c r="K12" s="11">
        <v>0.114561</v>
      </c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Z12" s="54" t="s">
        <v>249</v>
      </c>
      <c r="AA12" s="54">
        <v>96</v>
      </c>
      <c r="AB12" s="45"/>
      <c r="AC12" s="45"/>
      <c r="AD12" s="45"/>
      <c r="AE12" s="54">
        <v>5.4</v>
      </c>
      <c r="AF12" s="12">
        <v>5.94</v>
      </c>
    </row>
    <row r="13" spans="2:37" x14ac:dyDescent="0.25">
      <c r="C13" s="12"/>
      <c r="D13" s="5"/>
      <c r="E13" s="11">
        <v>0.3</v>
      </c>
      <c r="F13" s="11">
        <v>0.3</v>
      </c>
      <c r="G13" s="11">
        <v>2.5087999999999999E-2</v>
      </c>
      <c r="H13" s="11">
        <v>0.15948799999999999</v>
      </c>
      <c r="I13" s="11">
        <v>3.3910999999999997E-2</v>
      </c>
      <c r="J13" s="11">
        <v>0.12634999999999999</v>
      </c>
      <c r="K13" s="11">
        <v>5.5162999999999997E-2</v>
      </c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2:37" s="54" customFormat="1" x14ac:dyDescent="0.25">
      <c r="C14" s="12"/>
      <c r="D14" s="5"/>
      <c r="E14" s="5">
        <v>0.13793103448275859</v>
      </c>
      <c r="F14" s="5">
        <v>0.28735632183908044</v>
      </c>
      <c r="G14" s="5">
        <v>4.5977011494252866E-2</v>
      </c>
      <c r="H14" s="5">
        <v>0.23793103448275862</v>
      </c>
      <c r="I14" s="5">
        <v>2.6436781609195402E-2</v>
      </c>
      <c r="J14" s="5">
        <v>0.21149425287356322</v>
      </c>
      <c r="K14" s="5">
        <v>5.2873563218390804E-2</v>
      </c>
      <c r="L14" s="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2:37" x14ac:dyDescent="0.25">
      <c r="C15" s="12" t="s">
        <v>239</v>
      </c>
      <c r="D15" s="5"/>
      <c r="E15" s="5">
        <f t="shared" ref="E15:K15" si="2">CORREL(E27:E140,$W$27:$W$140)</f>
        <v>0.54430139019698776</v>
      </c>
      <c r="F15" s="5">
        <f t="shared" si="2"/>
        <v>0.7498356177632477</v>
      </c>
      <c r="G15" s="5">
        <f t="shared" si="2"/>
        <v>0.44273458886374861</v>
      </c>
      <c r="H15" s="5">
        <f t="shared" si="2"/>
        <v>0.86932450001817696</v>
      </c>
      <c r="I15" s="5">
        <f t="shared" si="2"/>
        <v>0.83300601588948475</v>
      </c>
      <c r="J15" s="5">
        <f t="shared" si="2"/>
        <v>0.82916403367277858</v>
      </c>
      <c r="K15" s="5">
        <f t="shared" si="2"/>
        <v>0.76784384115727122</v>
      </c>
      <c r="L15" s="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2:37" x14ac:dyDescent="0.25">
      <c r="C16" s="12" t="s">
        <v>238</v>
      </c>
      <c r="D16" s="5"/>
      <c r="E16" s="5">
        <f t="shared" ref="E16:K16" si="3">E18*E2*E15</f>
        <v>1.026522699775162E-2</v>
      </c>
      <c r="F16" s="5">
        <f t="shared" si="3"/>
        <v>1.0265224904534872E-2</v>
      </c>
      <c r="G16" s="5">
        <f t="shared" si="3"/>
        <v>1.0265236887545909E-2</v>
      </c>
      <c r="H16" s="5">
        <f t="shared" si="3"/>
        <v>1.0265226669415298E-2</v>
      </c>
      <c r="I16" s="5">
        <f t="shared" si="3"/>
        <v>1.0265224824002458E-2</v>
      </c>
      <c r="J16" s="5">
        <f t="shared" si="3"/>
        <v>1.0265228546408673E-2</v>
      </c>
      <c r="K16" s="5">
        <f t="shared" si="3"/>
        <v>1.0265230980941016E-2</v>
      </c>
      <c r="L16" s="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52">
        <f>STDEV(E16:K16)</f>
        <v>4.2532827453249936E-9</v>
      </c>
    </row>
    <row r="17" spans="1:48" x14ac:dyDescent="0.25">
      <c r="C17" s="12" t="s">
        <v>235</v>
      </c>
      <c r="D17" s="5"/>
      <c r="E17" s="5">
        <f>1/7</f>
        <v>0.14285714285714285</v>
      </c>
      <c r="F17" s="5">
        <f t="shared" ref="F17:K17" si="4">1/7</f>
        <v>0.14285714285714285</v>
      </c>
      <c r="G17" s="5">
        <f t="shared" si="4"/>
        <v>0.14285714285714285</v>
      </c>
      <c r="H17" s="5">
        <f t="shared" si="4"/>
        <v>0.14285714285714285</v>
      </c>
      <c r="I17" s="5">
        <f t="shared" si="4"/>
        <v>0.14285714285714285</v>
      </c>
      <c r="J17" s="5">
        <f t="shared" si="4"/>
        <v>0.14285714285714285</v>
      </c>
      <c r="K17" s="5">
        <f t="shared" si="4"/>
        <v>0.14285714285714285</v>
      </c>
      <c r="L17" s="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48" x14ac:dyDescent="0.25">
      <c r="C18" s="12" t="s">
        <v>236</v>
      </c>
      <c r="D18" s="5"/>
      <c r="E18" s="5">
        <v>0.20002292387557583</v>
      </c>
      <c r="F18" s="5">
        <v>9.867158112729793E-2</v>
      </c>
      <c r="G18" s="5">
        <v>0.44161397111549111</v>
      </c>
      <c r="H18" s="5">
        <v>7.8273958726098825E-2</v>
      </c>
      <c r="I18" s="5">
        <v>6.1847275212746973E-2</v>
      </c>
      <c r="J18" s="5">
        <v>6.7542313086274855E-2</v>
      </c>
      <c r="K18" s="5">
        <v>5.2027973721460584E-2</v>
      </c>
      <c r="L18" s="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>
        <f>SUM(E18:K18)</f>
        <v>0.99999999686494623</v>
      </c>
      <c r="X18" s="12"/>
    </row>
    <row r="19" spans="1:48" x14ac:dyDescent="0.25">
      <c r="C19" s="12" t="s">
        <v>234</v>
      </c>
      <c r="D19" s="5"/>
      <c r="E19" s="5">
        <f t="shared" ref="E19:K19" si="5">E20/$D$20</f>
        <v>0.13793103448275859</v>
      </c>
      <c r="F19" s="5">
        <f t="shared" si="5"/>
        <v>0.28735632183908044</v>
      </c>
      <c r="G19" s="5">
        <f t="shared" si="5"/>
        <v>4.5977011494252866E-2</v>
      </c>
      <c r="H19" s="5">
        <f t="shared" si="5"/>
        <v>0.23793103448275862</v>
      </c>
      <c r="I19" s="5">
        <f t="shared" si="5"/>
        <v>2.6436781609195402E-2</v>
      </c>
      <c r="J19" s="5">
        <f t="shared" si="5"/>
        <v>0.21149425287356322</v>
      </c>
      <c r="K19" s="5">
        <f t="shared" si="5"/>
        <v>5.2873563218390804E-2</v>
      </c>
      <c r="L19" s="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5">
        <v>0.46</v>
      </c>
      <c r="X19" s="12"/>
    </row>
    <row r="20" spans="1:48" x14ac:dyDescent="0.25">
      <c r="C20" s="12"/>
      <c r="D20" s="5">
        <f>SUM(E20:K20)</f>
        <v>0.87000000000000011</v>
      </c>
      <c r="E20" s="5">
        <v>0.12</v>
      </c>
      <c r="F20" s="5">
        <v>0.25</v>
      </c>
      <c r="G20" s="5">
        <v>0.04</v>
      </c>
      <c r="H20">
        <f>$W$19*H21</f>
        <v>0.20700000000000002</v>
      </c>
      <c r="I20">
        <f>$W$19*I21</f>
        <v>2.3000000000000003E-2</v>
      </c>
      <c r="J20">
        <f>$W$19*J21</f>
        <v>0.18400000000000002</v>
      </c>
      <c r="K20">
        <f>$W$19*K21</f>
        <v>4.6000000000000006E-2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48" x14ac:dyDescent="0.25">
      <c r="C21" s="12"/>
      <c r="D21" s="5"/>
      <c r="E21" s="5"/>
      <c r="F21" s="5"/>
      <c r="G21" s="5"/>
      <c r="H21" s="5">
        <v>0.45</v>
      </c>
      <c r="I21" s="5">
        <v>0.05</v>
      </c>
      <c r="J21" s="5">
        <v>0.4</v>
      </c>
      <c r="K21" s="5">
        <v>0.1</v>
      </c>
      <c r="L21" s="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48" ht="75" x14ac:dyDescent="0.25">
      <c r="B22" s="1" t="str">
        <f>_xll.Thomson.Reuters.AFOSpreadsheetFormulas.DSGRID("USNFIOERR"," ","1987-12-31","","Q","RowHeader=true;ColHeader=true;DispSeriesDescription=false;YearlyTSFormat=false;QuarterlyTSFormat=false","")</f>
        <v>Offline</v>
      </c>
      <c r="C22" s="2" t="s">
        <v>0</v>
      </c>
      <c r="D22" s="2" t="s">
        <v>122</v>
      </c>
      <c r="E22" s="16" t="s">
        <v>165</v>
      </c>
      <c r="F22" s="16" t="s">
        <v>164</v>
      </c>
      <c r="G22" s="16" t="s">
        <v>249</v>
      </c>
      <c r="H22" s="16" t="s">
        <v>152</v>
      </c>
      <c r="I22" s="16" t="s">
        <v>153</v>
      </c>
      <c r="J22" s="16" t="s">
        <v>154</v>
      </c>
      <c r="K22" s="16" t="s">
        <v>155</v>
      </c>
      <c r="L22" s="16" t="s">
        <v>250</v>
      </c>
      <c r="M22" s="16" t="s">
        <v>157</v>
      </c>
      <c r="N22" s="16" t="s">
        <v>245</v>
      </c>
      <c r="O22" s="16" t="s">
        <v>244</v>
      </c>
      <c r="P22" s="16" t="s">
        <v>246</v>
      </c>
      <c r="Q22" s="16"/>
      <c r="R22" s="16"/>
      <c r="S22" s="16"/>
      <c r="T22" s="16"/>
      <c r="U22" s="16"/>
      <c r="V22" s="16"/>
      <c r="W22" s="16" t="s">
        <v>237</v>
      </c>
      <c r="X22" s="16" t="s">
        <v>241</v>
      </c>
      <c r="Y22" t="str">
        <f>_xll.Thomson.Reuters.AFOSpreadsheetFormulas.DSGRID("LHYIELD","TOTR","1987-10-31","","M","RowHeader=true;TimeSeriesList=true;ColHeader=true;DispSeriesDescription=false;YearlyTSFormat=false;QuarterlyTSFormat=false","")</f>
        <v>Offline</v>
      </c>
      <c r="Z22" s="4" t="s">
        <v>123</v>
      </c>
      <c r="AA22" s="4" t="s">
        <v>168</v>
      </c>
      <c r="AB22" s="4" t="s">
        <v>169</v>
      </c>
      <c r="AC22" s="4" t="s">
        <v>170</v>
      </c>
      <c r="AD22" s="4" t="s">
        <v>612</v>
      </c>
      <c r="AE22" s="4" t="s">
        <v>613</v>
      </c>
      <c r="AF22" s="1" t="str">
        <f>_xll.Thomson.Reuters.AFOSpreadsheetFormulas.DSGRID("S&amp;PCOMP,FRUSS2L,MSEAFE$,MSEMKF$,SP500TR","RI","1987-12-31","","Q","RowHeader=true;ColHeader=true;DispSeriesDescription=false;YearlyTSFormat=false;QuarterlyTSFormat=false","")</f>
        <v>Name</v>
      </c>
      <c r="AG22" s="1" t="s">
        <v>148</v>
      </c>
      <c r="AH22" s="1" t="s">
        <v>149</v>
      </c>
      <c r="AI22" s="1" t="s">
        <v>151</v>
      </c>
      <c r="AJ22" s="1" t="s">
        <v>150</v>
      </c>
      <c r="AK22" t="s">
        <v>156</v>
      </c>
      <c r="AL22" s="1" t="str">
        <f>_xll.Thomson.Reuters.AFOSpreadsheetFormulas.DSGRID("S&amp;PCOMP,FRUSS2L","DSDY","1987-12-31","","Q","RowHeader=true;ColHeader=true;DispSeriesDescription=false;YearlyTSFormat=false;QuarterlyTSFormat=false","")</f>
        <v>Name</v>
      </c>
      <c r="AM22" s="1" t="s">
        <v>219</v>
      </c>
      <c r="AN22" s="1" t="s">
        <v>215</v>
      </c>
      <c r="AO22" s="1" t="str">
        <f>_xll.Thomson.Reuters.AFOSpreadsheetFormulas.DSGRID("MSEAFE$,MSEMKF$","DY","1987-12-31","","Q","RowHeader=true;ColHeader=true;DispSeriesDescription=false;YearlyTSFormat=false;QuarterlyTSFormat=false","")</f>
        <v>Name</v>
      </c>
      <c r="AP22" s="1" t="s">
        <v>216</v>
      </c>
      <c r="AQ22" s="1" t="s">
        <v>217</v>
      </c>
      <c r="AS22" s="1" t="str">
        <f>_xll.Thomson.Reuters.AFOSpreadsheetFormulas.DSGRID("MLUS3MT","RI","1987-12-31","","Q","RowHeader=true;ColHeader=true;DispSeriesDescription=false;YearlyTSFormat=false;QuarterlyTSFormat=false","")</f>
        <v>Name</v>
      </c>
      <c r="AT22" t="s">
        <v>158</v>
      </c>
      <c r="AU22" s="1" t="str">
        <f>_xll.Thomson.Reuters.AFOSpreadsheetFormulas.DSGRID("BMUS10Y","RI","1987-12-31","","Q","RowHeader=true;ColHeader=true;DispSeriesDescription=false;YearlyTSFormat=false;QuarterlyTSFormat=false","")</f>
        <v>Name</v>
      </c>
      <c r="AV22" s="1" t="s">
        <v>240</v>
      </c>
    </row>
    <row r="23" spans="1:48" x14ac:dyDescent="0.25">
      <c r="A23" s="3">
        <v>32142</v>
      </c>
      <c r="B23" s="1" t="s">
        <v>1</v>
      </c>
      <c r="C23" s="5">
        <v>1.46</v>
      </c>
      <c r="D23" s="5">
        <v>-2.66</v>
      </c>
      <c r="E23" s="5"/>
      <c r="F23" s="5"/>
      <c r="G23" s="5"/>
      <c r="H23" s="5" t="s">
        <v>121</v>
      </c>
      <c r="I23" s="5" t="s">
        <v>121</v>
      </c>
      <c r="J23" s="5" t="s">
        <v>121</v>
      </c>
      <c r="K23" s="5" t="s">
        <v>121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3">
        <v>32081</v>
      </c>
      <c r="Z23" s="1">
        <v>-3.27</v>
      </c>
      <c r="AA23" s="1"/>
      <c r="AB23" s="1"/>
      <c r="AC23" s="1"/>
      <c r="AF23" s="1" t="s">
        <v>1</v>
      </c>
      <c r="AG23" s="1" t="s">
        <v>121</v>
      </c>
      <c r="AH23" s="1">
        <v>382.17</v>
      </c>
      <c r="AI23" s="1">
        <v>1427.8820000000001</v>
      </c>
      <c r="AJ23" s="1">
        <v>100</v>
      </c>
      <c r="AK23">
        <v>534.61</v>
      </c>
      <c r="AL23" s="1" t="s">
        <v>1</v>
      </c>
      <c r="AM23" s="1">
        <v>3.78</v>
      </c>
      <c r="AN23" s="1" t="s">
        <v>218</v>
      </c>
      <c r="AO23" s="1" t="s">
        <v>1</v>
      </c>
      <c r="AP23" s="1">
        <v>2</v>
      </c>
      <c r="AQ23" s="1" t="s">
        <v>121</v>
      </c>
      <c r="AS23" s="1" t="s">
        <v>1</v>
      </c>
      <c r="AT23">
        <v>262.47000000000003</v>
      </c>
      <c r="AU23" s="1" t="s">
        <v>1</v>
      </c>
      <c r="AV23" s="1">
        <v>93.93</v>
      </c>
    </row>
    <row r="24" spans="1:48" x14ac:dyDescent="0.25">
      <c r="A24" s="13">
        <v>32233</v>
      </c>
      <c r="B24" s="1" t="s">
        <v>2</v>
      </c>
      <c r="C24" s="5">
        <v>1.6</v>
      </c>
      <c r="D24" s="5">
        <v>2.21</v>
      </c>
      <c r="E24" s="5">
        <f t="shared" ref="E24:E55" si="6">(C24-C23*$C$5)/((2*$E$8)/(1.25*$H$2*100))+$E$9</f>
        <v>2.2131676710637675</v>
      </c>
      <c r="F24" s="5">
        <f>(D24-D23*$D$5)/(1-$D$5)+$F$9</f>
        <v>5.2124358309072765</v>
      </c>
      <c r="G24" s="5"/>
      <c r="H24" s="5">
        <f>100*(AK24/AK23-1)</f>
        <v>5.6938702979742128</v>
      </c>
      <c r="I24" s="5">
        <f t="shared" ref="I24:I55" si="7">(AH24/AH23-1)*100</f>
        <v>19.088363817149421</v>
      </c>
      <c r="J24" s="5">
        <f t="shared" ref="J24:J55" si="8">(AI24/AI23-1)*100</f>
        <v>15.319753312948837</v>
      </c>
      <c r="K24" s="5">
        <f t="shared" ref="K24:K55" si="9">(AJ24/AJ23-1)*100</f>
        <v>22.04600000000001</v>
      </c>
      <c r="L24" s="5"/>
      <c r="M24" s="5">
        <f t="shared" ref="M24:M55" si="10">100*(AT24/AT23-1)</f>
        <v>1.5148397912142286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>
        <f t="shared" ref="X24:X55" si="11">100*(AV24/AV23-1)</f>
        <v>3.5909720004258405</v>
      </c>
      <c r="Y24" s="3">
        <v>32111</v>
      </c>
      <c r="Z24" s="1">
        <v>2.88</v>
      </c>
      <c r="AA24" s="1"/>
      <c r="AB24" s="1"/>
      <c r="AC24" s="1"/>
      <c r="AF24" s="1" t="s">
        <v>2</v>
      </c>
      <c r="AG24" s="1">
        <v>261.14999999999998</v>
      </c>
      <c r="AH24" s="1">
        <v>455.12</v>
      </c>
      <c r="AI24" s="1">
        <v>1646.63</v>
      </c>
      <c r="AJ24" s="1">
        <v>122.04600000000001</v>
      </c>
      <c r="AK24">
        <v>565.04999999999995</v>
      </c>
      <c r="AL24" s="1" t="s">
        <v>2</v>
      </c>
      <c r="AM24" s="1">
        <v>3.71</v>
      </c>
      <c r="AN24" s="1"/>
      <c r="AO24" s="1" t="s">
        <v>2</v>
      </c>
      <c r="AP24" s="1">
        <v>1.8</v>
      </c>
      <c r="AQ24" s="1" t="s">
        <v>121</v>
      </c>
      <c r="AS24" s="1" t="s">
        <v>2</v>
      </c>
      <c r="AT24">
        <v>266.44600000000003</v>
      </c>
      <c r="AU24" s="1" t="s">
        <v>2</v>
      </c>
      <c r="AV24" s="1">
        <v>97.302999999999997</v>
      </c>
    </row>
    <row r="25" spans="1:48" ht="30" x14ac:dyDescent="0.25">
      <c r="A25" s="3">
        <v>32324</v>
      </c>
      <c r="B25" s="1" t="s">
        <v>3</v>
      </c>
      <c r="C25" s="5">
        <v>1.74</v>
      </c>
      <c r="D25" s="5">
        <v>3.55</v>
      </c>
      <c r="E25" s="5">
        <f t="shared" si="6"/>
        <v>2.2719068996247511</v>
      </c>
      <c r="F25" s="5">
        <f t="shared" ref="F25:F88" si="12">(D25-D24*$D$5)/(1-$D$5)+$F$9</f>
        <v>4.4457174565535418</v>
      </c>
      <c r="G25" s="5"/>
      <c r="H25" s="5">
        <f t="shared" ref="H25:H56" si="13">(AG25/AG24-1)*100</f>
        <v>6.6590082328163991</v>
      </c>
      <c r="I25" s="5">
        <f t="shared" si="7"/>
        <v>6.6224292494287296</v>
      </c>
      <c r="J25" s="5">
        <f t="shared" si="8"/>
        <v>-4.3277481887248559</v>
      </c>
      <c r="K25" s="5">
        <f t="shared" si="9"/>
        <v>12.180653196335811</v>
      </c>
      <c r="L25" s="5"/>
      <c r="M25" s="5">
        <f t="shared" si="10"/>
        <v>1.5436523723381113</v>
      </c>
      <c r="N25" s="5"/>
      <c r="O25" s="5"/>
      <c r="P25" s="5"/>
      <c r="Q25" s="5"/>
      <c r="R25" s="5"/>
      <c r="S25" s="16" t="s">
        <v>244</v>
      </c>
      <c r="T25" s="58" t="s">
        <v>247</v>
      </c>
      <c r="U25" s="58" t="s">
        <v>248</v>
      </c>
      <c r="V25" s="16"/>
      <c r="W25" s="5"/>
      <c r="X25" s="5">
        <f t="shared" si="11"/>
        <v>0.41725332209696653</v>
      </c>
      <c r="Y25" s="3">
        <v>32142</v>
      </c>
      <c r="Z25" s="1">
        <v>2.41</v>
      </c>
      <c r="AA25" s="1">
        <f t="array" ref="AA25">FVSCHEDULE(1,Z23:Z25*0.01)-1</f>
        <v>1.9141553584000048E-2</v>
      </c>
      <c r="AB25" s="1"/>
      <c r="AC25" s="1"/>
      <c r="AF25" s="1" t="s">
        <v>3</v>
      </c>
      <c r="AG25" s="1">
        <v>278.54000000000002</v>
      </c>
      <c r="AH25" s="1">
        <v>485.26</v>
      </c>
      <c r="AI25" s="1">
        <v>1575.3679999999999</v>
      </c>
      <c r="AJ25" s="1">
        <v>136.91200000000001</v>
      </c>
      <c r="AK25">
        <v>602.69000000000005</v>
      </c>
      <c r="AL25" s="1" t="s">
        <v>3</v>
      </c>
      <c r="AM25" s="1">
        <v>3.59</v>
      </c>
      <c r="AN25" s="1"/>
      <c r="AO25" s="1" t="s">
        <v>3</v>
      </c>
      <c r="AP25" s="1">
        <v>1.8</v>
      </c>
      <c r="AQ25" s="1" t="s">
        <v>121</v>
      </c>
      <c r="AS25" s="1" t="s">
        <v>3</v>
      </c>
      <c r="AT25">
        <v>270.55900000000003</v>
      </c>
      <c r="AU25" s="1" t="s">
        <v>3</v>
      </c>
      <c r="AV25" s="1">
        <v>97.709000000000003</v>
      </c>
    </row>
    <row r="26" spans="1:48" x14ac:dyDescent="0.25">
      <c r="A26" s="3">
        <v>32416</v>
      </c>
      <c r="B26" s="1" t="s">
        <v>4</v>
      </c>
      <c r="C26" s="5">
        <v>1.98</v>
      </c>
      <c r="D26" s="5">
        <v>3.27</v>
      </c>
      <c r="E26" s="5">
        <f t="shared" si="6"/>
        <v>2.6625042927259939</v>
      </c>
      <c r="F26" s="5">
        <f t="shared" si="12"/>
        <v>3.1988948598246334</v>
      </c>
      <c r="G26" s="5"/>
      <c r="H26" s="5">
        <f t="shared" si="13"/>
        <v>0.34106412005456832</v>
      </c>
      <c r="I26" s="5">
        <f t="shared" si="7"/>
        <v>-0.91497341631290308</v>
      </c>
      <c r="J26" s="5">
        <f t="shared" si="8"/>
        <v>0.70548595629720268</v>
      </c>
      <c r="K26" s="5">
        <f t="shared" si="9"/>
        <v>0.99333878695804234</v>
      </c>
      <c r="L26" s="5"/>
      <c r="M26" s="5">
        <f t="shared" si="10"/>
        <v>1.7234688182614422</v>
      </c>
      <c r="N26" s="5"/>
      <c r="O26" s="5"/>
      <c r="P26" s="5"/>
      <c r="Q26" s="5"/>
      <c r="R26" s="3">
        <f>A26</f>
        <v>32416</v>
      </c>
      <c r="S26" s="5">
        <v>1</v>
      </c>
      <c r="T26" s="5">
        <v>1</v>
      </c>
      <c r="U26" s="5">
        <v>1</v>
      </c>
      <c r="V26" s="5"/>
      <c r="W26" s="5"/>
      <c r="X26" s="5">
        <f t="shared" si="11"/>
        <v>2.0468943495481451</v>
      </c>
      <c r="Y26" s="3">
        <v>32171</v>
      </c>
      <c r="Z26" s="1">
        <v>3.34</v>
      </c>
      <c r="AA26" s="1">
        <f t="array" ref="AA26">FVSCHEDULE(1,Z24:Z26*0.01)-1</f>
        <v>8.8784122272000054E-2</v>
      </c>
      <c r="AB26" s="1"/>
      <c r="AC26" s="1"/>
      <c r="AF26" s="1" t="s">
        <v>4</v>
      </c>
      <c r="AG26" s="1">
        <v>279.49</v>
      </c>
      <c r="AH26" s="1">
        <v>480.82</v>
      </c>
      <c r="AI26" s="1">
        <v>1586.482</v>
      </c>
      <c r="AJ26" s="1">
        <v>138.27199999999999</v>
      </c>
      <c r="AK26">
        <v>604.73</v>
      </c>
      <c r="AL26" s="1" t="s">
        <v>4</v>
      </c>
      <c r="AM26" s="1">
        <v>3.67</v>
      </c>
      <c r="AN26" s="1"/>
      <c r="AO26" s="1" t="s">
        <v>4</v>
      </c>
      <c r="AP26" s="1">
        <v>1.8</v>
      </c>
      <c r="AQ26" s="1" t="s">
        <v>121</v>
      </c>
      <c r="AS26" s="1" t="s">
        <v>4</v>
      </c>
      <c r="AT26">
        <v>275.22199999999998</v>
      </c>
      <c r="AU26" s="1" t="s">
        <v>4</v>
      </c>
      <c r="AV26" s="1">
        <v>99.709000000000003</v>
      </c>
    </row>
    <row r="27" spans="1:48" x14ac:dyDescent="0.25">
      <c r="A27" s="13">
        <v>32508</v>
      </c>
      <c r="B27" s="1" t="s">
        <v>5</v>
      </c>
      <c r="C27" s="5">
        <v>1.81</v>
      </c>
      <c r="D27" s="5">
        <v>2.85</v>
      </c>
      <c r="E27" s="5">
        <f t="shared" si="6"/>
        <v>1.4025816385011958</v>
      </c>
      <c r="F27" s="5">
        <f t="shared" si="12"/>
        <v>2.6953422897369497</v>
      </c>
      <c r="G27" s="5">
        <f>VLOOKUP(A27,$Y$25:$AE$381,7,TRUE)*100</f>
        <v>0.41934914769998777</v>
      </c>
      <c r="H27" s="5">
        <f t="shared" si="13"/>
        <v>3.0877670041862038</v>
      </c>
      <c r="I27" s="5">
        <f t="shared" si="7"/>
        <v>-0.63225323405848854</v>
      </c>
      <c r="J27" s="5">
        <f t="shared" si="8"/>
        <v>15.732293212277227</v>
      </c>
      <c r="K27" s="5">
        <f t="shared" si="9"/>
        <v>1.558522332793344</v>
      </c>
      <c r="L27" s="5"/>
      <c r="M27" s="5">
        <f t="shared" si="10"/>
        <v>1.9762228310236996</v>
      </c>
      <c r="N27" s="5">
        <f>SUMPRODUCT(E27:K27,$E$13:$K$13)</f>
        <v>3.7846672692475392</v>
      </c>
      <c r="O27" s="5">
        <f>SUMPRODUCT(E27:K27,$E$19:$K$19)</f>
        <v>5.1149186882909001</v>
      </c>
      <c r="P27" s="5">
        <f>SUMPRODUCT(E27:K27,$E$12:$K$12)</f>
        <v>2.3285122672459329</v>
      </c>
      <c r="Q27" s="5">
        <f>N27-O27</f>
        <v>-1.330251419043361</v>
      </c>
      <c r="R27" s="3">
        <f t="shared" ref="R27:R90" si="14">A27</f>
        <v>32508</v>
      </c>
      <c r="S27" s="5">
        <f t="shared" ref="S27:S58" si="15">S26*(1+O27*0.01)</f>
        <v>1.051149186882909</v>
      </c>
      <c r="T27" s="5">
        <f t="shared" ref="T27:T58" si="16">T26*(1+P27*0.01)</f>
        <v>1.0232851226724593</v>
      </c>
      <c r="U27" s="5">
        <f t="shared" ref="U27:U58" si="17">U26*(1+N27*0.01)</f>
        <v>1.0378466726924753</v>
      </c>
      <c r="V27" s="5"/>
      <c r="W27" s="5">
        <f t="shared" ref="W27:W58" si="18">SUMPRODUCT($E$18:$K$18,E27:K27)</f>
        <v>2.0779634480686124</v>
      </c>
      <c r="X27" s="5">
        <f t="shared" si="11"/>
        <v>0.29184928140890687</v>
      </c>
      <c r="Y27" s="3">
        <v>32202</v>
      </c>
      <c r="Z27" s="1">
        <v>3.24</v>
      </c>
      <c r="AA27" s="1">
        <f t="array" ref="AA27">FVSCHEDULE(1,Z25:Z27*0.01)-1</f>
        <v>9.2594020056000259E-2</v>
      </c>
      <c r="AB27" s="1"/>
      <c r="AC27" s="1"/>
      <c r="AF27" s="1" t="s">
        <v>5</v>
      </c>
      <c r="AG27" s="1">
        <v>288.12</v>
      </c>
      <c r="AH27" s="1">
        <v>477.78</v>
      </c>
      <c r="AI27" s="1">
        <v>1836.0719999999999</v>
      </c>
      <c r="AJ27" s="1">
        <v>140.42699999999999</v>
      </c>
      <c r="AK27">
        <v>623.4</v>
      </c>
      <c r="AL27" s="1" t="s">
        <v>5</v>
      </c>
      <c r="AM27" s="1">
        <v>3.68</v>
      </c>
      <c r="AN27" s="1"/>
      <c r="AO27" s="1" t="s">
        <v>5</v>
      </c>
      <c r="AP27" s="1">
        <v>1.7</v>
      </c>
      <c r="AQ27" s="1" t="s">
        <v>121</v>
      </c>
      <c r="AS27" s="1" t="s">
        <v>5</v>
      </c>
      <c r="AT27">
        <v>280.661</v>
      </c>
      <c r="AU27" s="1" t="s">
        <v>5</v>
      </c>
      <c r="AV27" s="1">
        <v>100</v>
      </c>
    </row>
    <row r="28" spans="1:48" x14ac:dyDescent="0.25">
      <c r="A28" s="3">
        <v>32598</v>
      </c>
      <c r="B28" s="1" t="s">
        <v>6</v>
      </c>
      <c r="C28" s="5">
        <v>1.69</v>
      </c>
      <c r="D28" s="5">
        <v>2.2200000000000002</v>
      </c>
      <c r="E28" s="5">
        <f t="shared" si="6"/>
        <v>1.4971845146615579</v>
      </c>
      <c r="F28" s="5">
        <f t="shared" si="12"/>
        <v>1.940013434605425</v>
      </c>
      <c r="G28" s="5">
        <f t="shared" ref="G28:G91" si="19">VLOOKUP(A28,$Y$25:$AE$381,7,TRUE)*100</f>
        <v>1.1677501147999925</v>
      </c>
      <c r="H28" s="5">
        <f t="shared" si="13"/>
        <v>7.0873247258086858</v>
      </c>
      <c r="I28" s="5">
        <f t="shared" si="7"/>
        <v>7.7106618108752967</v>
      </c>
      <c r="J28" s="5">
        <f t="shared" si="8"/>
        <v>0.33424615156705251</v>
      </c>
      <c r="K28" s="5">
        <f t="shared" si="9"/>
        <v>16.884217422575443</v>
      </c>
      <c r="L28" s="5"/>
      <c r="M28" s="5">
        <f t="shared" si="10"/>
        <v>2.1292591418116569</v>
      </c>
      <c r="N28" s="5">
        <f t="shared" ref="N28:N91" si="20">SUMPRODUCT(E28:K28,$E$13:$K$13)</f>
        <v>3.4258914851305908</v>
      </c>
      <c r="O28" s="5">
        <f t="shared" ref="O28:O91" si="21">SUMPRODUCT(E28:K28,$E$19:$K$19)</f>
        <v>3.6712324577265294</v>
      </c>
      <c r="P28" s="5">
        <f t="shared" ref="P28:P91" si="22">SUMPRODUCT(E28:K28,$E$12:$K$12)</f>
        <v>4.8111950495082612</v>
      </c>
      <c r="Q28" s="5">
        <f t="shared" ref="Q28:Q91" si="23">N28-O28</f>
        <v>-0.24534097259593857</v>
      </c>
      <c r="R28" s="3">
        <f t="shared" si="14"/>
        <v>32598</v>
      </c>
      <c r="S28" s="5">
        <f t="shared" si="15"/>
        <v>1.0897393170108829</v>
      </c>
      <c r="T28" s="5">
        <f t="shared" si="16"/>
        <v>1.0725173658368312</v>
      </c>
      <c r="U28" s="5">
        <f t="shared" si="17"/>
        <v>1.073402173480958</v>
      </c>
      <c r="V28" s="5"/>
      <c r="W28" s="5">
        <f t="shared" si="18"/>
        <v>2.9392539474141905</v>
      </c>
      <c r="X28" s="5">
        <f t="shared" si="11"/>
        <v>1.3479999999999936</v>
      </c>
      <c r="Y28" s="3">
        <v>32233</v>
      </c>
      <c r="Z28" s="1">
        <v>-1.04</v>
      </c>
      <c r="AA28" s="1">
        <f t="array" ref="AA28">FVSCHEDULE(1,Z26:Z28*0.01)-1</f>
        <v>5.5786585536000022E-2</v>
      </c>
      <c r="AB28" s="1"/>
      <c r="AC28" s="1"/>
      <c r="AF28" s="1" t="s">
        <v>6</v>
      </c>
      <c r="AG28" s="1">
        <v>308.54000000000002</v>
      </c>
      <c r="AH28" s="1">
        <v>514.62</v>
      </c>
      <c r="AI28" s="1">
        <v>1842.2090000000001</v>
      </c>
      <c r="AJ28" s="1">
        <v>164.137</v>
      </c>
      <c r="AK28">
        <v>667.6</v>
      </c>
      <c r="AL28" s="1" t="s">
        <v>6</v>
      </c>
      <c r="AM28" s="1">
        <v>3.64</v>
      </c>
      <c r="AN28" s="1"/>
      <c r="AO28" s="1" t="s">
        <v>6</v>
      </c>
      <c r="AP28" s="1">
        <v>1.7</v>
      </c>
      <c r="AQ28" s="1" t="s">
        <v>121</v>
      </c>
      <c r="AS28" s="1" t="s">
        <v>6</v>
      </c>
      <c r="AT28">
        <v>286.637</v>
      </c>
      <c r="AU28" s="1" t="s">
        <v>6</v>
      </c>
      <c r="AV28" s="1">
        <v>101.348</v>
      </c>
    </row>
    <row r="29" spans="1:48" x14ac:dyDescent="0.25">
      <c r="A29" s="3">
        <v>32689</v>
      </c>
      <c r="B29" s="1" t="s">
        <v>7</v>
      </c>
      <c r="C29" s="5">
        <v>1.4</v>
      </c>
      <c r="D29" s="5">
        <v>3.7</v>
      </c>
      <c r="E29" s="5">
        <f t="shared" si="6"/>
        <v>0.88267772474799022</v>
      </c>
      <c r="F29" s="5">
        <f t="shared" si="12"/>
        <v>4.6792700266412259</v>
      </c>
      <c r="G29" s="5">
        <f t="shared" si="19"/>
        <v>6.7768997568000033</v>
      </c>
      <c r="H29" s="5">
        <f t="shared" si="13"/>
        <v>8.828676994879082</v>
      </c>
      <c r="I29" s="5">
        <f t="shared" si="7"/>
        <v>6.3697485523298791</v>
      </c>
      <c r="J29" s="5">
        <f t="shared" si="8"/>
        <v>-6.1133671586665823</v>
      </c>
      <c r="K29" s="5">
        <f t="shared" si="9"/>
        <v>5.9517354405161482</v>
      </c>
      <c r="L29" s="5"/>
      <c r="M29" s="5">
        <f t="shared" si="10"/>
        <v>2.382455858803989</v>
      </c>
      <c r="N29" s="5">
        <f t="shared" si="20"/>
        <v>3.0185674078403668</v>
      </c>
      <c r="O29" s="5">
        <f t="shared" si="21"/>
        <v>3.0687074156490968</v>
      </c>
      <c r="P29" s="5">
        <f t="shared" si="22"/>
        <v>4.0383344878874654</v>
      </c>
      <c r="Q29" s="5">
        <f t="shared" si="23"/>
        <v>-5.0140007808729958E-2</v>
      </c>
      <c r="R29" s="3">
        <f t="shared" si="14"/>
        <v>32689</v>
      </c>
      <c r="S29" s="5">
        <f t="shared" si="15"/>
        <v>1.1231802282432397</v>
      </c>
      <c r="T29" s="5">
        <f t="shared" si="16"/>
        <v>1.1158292045100022</v>
      </c>
      <c r="U29" s="5">
        <f t="shared" si="17"/>
        <v>1.1058035416447043</v>
      </c>
      <c r="V29" s="5"/>
      <c r="W29" s="5">
        <f t="shared" si="18"/>
        <v>4.6127932317556697</v>
      </c>
      <c r="X29" s="5">
        <f t="shared" si="11"/>
        <v>9.9459288787149269</v>
      </c>
      <c r="Y29" s="3">
        <v>32262</v>
      </c>
      <c r="Z29" s="1">
        <v>0.76</v>
      </c>
      <c r="AA29" s="1">
        <f t="array" ref="AA29">FVSCHEDULE(1,Z27:Z29*0.01)-1</f>
        <v>2.9427679104000015E-2</v>
      </c>
      <c r="AB29" s="1"/>
      <c r="AC29" s="1"/>
      <c r="AF29" s="1" t="s">
        <v>7</v>
      </c>
      <c r="AG29" s="1">
        <v>335.78</v>
      </c>
      <c r="AH29" s="1">
        <v>547.4</v>
      </c>
      <c r="AI29" s="1">
        <v>1729.588</v>
      </c>
      <c r="AJ29" s="1">
        <v>173.90600000000001</v>
      </c>
      <c r="AK29">
        <v>726.53</v>
      </c>
      <c r="AL29" s="1" t="s">
        <v>7</v>
      </c>
      <c r="AM29" s="1">
        <v>3.45</v>
      </c>
      <c r="AN29" s="1"/>
      <c r="AO29" s="1" t="s">
        <v>7</v>
      </c>
      <c r="AP29" s="1">
        <v>1.7</v>
      </c>
      <c r="AQ29" s="1" t="s">
        <v>121</v>
      </c>
      <c r="AS29" s="1" t="s">
        <v>7</v>
      </c>
      <c r="AT29">
        <v>293.46600000000001</v>
      </c>
      <c r="AU29" s="1" t="s">
        <v>7</v>
      </c>
      <c r="AV29" s="1">
        <v>111.428</v>
      </c>
    </row>
    <row r="30" spans="1:48" x14ac:dyDescent="0.25">
      <c r="A30" s="3">
        <v>32781</v>
      </c>
      <c r="B30" s="1" t="s">
        <v>8</v>
      </c>
      <c r="C30" s="5">
        <v>2.1800000000000002</v>
      </c>
      <c r="D30" s="5">
        <v>2</v>
      </c>
      <c r="E30" s="5">
        <f t="shared" si="6"/>
        <v>4.3118859690238525</v>
      </c>
      <c r="F30" s="5">
        <f t="shared" si="12"/>
        <v>1.0814330775067005</v>
      </c>
      <c r="G30" s="5">
        <f t="shared" si="19"/>
        <v>1.3741745675999839</v>
      </c>
      <c r="H30" s="5">
        <f t="shared" si="13"/>
        <v>10.709393054976491</v>
      </c>
      <c r="I30" s="5">
        <f t="shared" si="7"/>
        <v>6.7336499817318263</v>
      </c>
      <c r="J30" s="5">
        <f t="shared" si="8"/>
        <v>12.454526742784999</v>
      </c>
      <c r="K30" s="5">
        <f t="shared" si="9"/>
        <v>22.796223247041514</v>
      </c>
      <c r="L30" s="5"/>
      <c r="M30" s="5">
        <f t="shared" si="10"/>
        <v>2.0973468817512053</v>
      </c>
      <c r="N30" s="5">
        <f t="shared" si="20"/>
        <v>6.4199730065211478</v>
      </c>
      <c r="O30" s="5">
        <f t="shared" si="21"/>
        <v>7.5341713452412087</v>
      </c>
      <c r="P30" s="5">
        <f t="shared" si="22"/>
        <v>6.894952952704994</v>
      </c>
      <c r="Q30" s="5">
        <f t="shared" si="23"/>
        <v>-1.1141983387200609</v>
      </c>
      <c r="R30" s="3">
        <f t="shared" si="14"/>
        <v>32781</v>
      </c>
      <c r="S30" s="5">
        <f t="shared" si="15"/>
        <v>1.2078025511549568</v>
      </c>
      <c r="T30" s="5">
        <f t="shared" si="16"/>
        <v>1.1927651031935091</v>
      </c>
      <c r="U30" s="5">
        <f t="shared" si="17"/>
        <v>1.1767958305234492</v>
      </c>
      <c r="V30" s="5"/>
      <c r="W30" s="5">
        <f t="shared" si="18"/>
        <v>4.8580107806083772</v>
      </c>
      <c r="X30" s="5">
        <f t="shared" si="11"/>
        <v>0.31589905589259892</v>
      </c>
      <c r="Y30" s="3">
        <v>32294</v>
      </c>
      <c r="Z30" s="1">
        <v>0.15</v>
      </c>
      <c r="AA30" s="1">
        <f t="array" ref="AA30">FVSCHEDULE(1,Z28:Z30*0.01)-1</f>
        <v>-1.3833585599999365E-3</v>
      </c>
      <c r="AB30" s="1"/>
      <c r="AC30" s="1"/>
      <c r="AF30" s="1" t="s">
        <v>8</v>
      </c>
      <c r="AG30" s="1">
        <v>371.74</v>
      </c>
      <c r="AH30" s="1">
        <v>584.26</v>
      </c>
      <c r="AI30" s="1">
        <v>1945</v>
      </c>
      <c r="AJ30" s="1">
        <v>213.55</v>
      </c>
      <c r="AK30">
        <v>804.33</v>
      </c>
      <c r="AL30" s="1" t="s">
        <v>8</v>
      </c>
      <c r="AM30" s="1">
        <v>3.2</v>
      </c>
      <c r="AN30" s="1"/>
      <c r="AO30" s="1" t="s">
        <v>8</v>
      </c>
      <c r="AP30" s="1">
        <v>1.7</v>
      </c>
      <c r="AQ30" s="1" t="s">
        <v>121</v>
      </c>
      <c r="AS30" s="1" t="s">
        <v>8</v>
      </c>
      <c r="AT30">
        <v>299.62099999999998</v>
      </c>
      <c r="AU30" s="1" t="s">
        <v>8</v>
      </c>
      <c r="AV30" s="1">
        <v>111.78</v>
      </c>
    </row>
    <row r="31" spans="1:48" x14ac:dyDescent="0.25">
      <c r="A31" s="3">
        <v>32873</v>
      </c>
      <c r="B31" s="1" t="s">
        <v>9</v>
      </c>
      <c r="C31" s="5">
        <v>1.29</v>
      </c>
      <c r="D31" s="5">
        <v>1.47</v>
      </c>
      <c r="E31" s="5">
        <f t="shared" si="6"/>
        <v>-0.90288396253011105</v>
      </c>
      <c r="F31" s="5">
        <f t="shared" si="12"/>
        <v>1.2496938418109127</v>
      </c>
      <c r="G31" s="5">
        <f t="shared" si="19"/>
        <v>3.4163895148999979</v>
      </c>
      <c r="H31" s="5">
        <f t="shared" si="13"/>
        <v>2.0632700274385352</v>
      </c>
      <c r="I31" s="5">
        <f t="shared" si="7"/>
        <v>-4.9258891589360809</v>
      </c>
      <c r="J31" s="5">
        <f t="shared" si="8"/>
        <v>4.5926478149100225</v>
      </c>
      <c r="K31" s="5">
        <f t="shared" si="9"/>
        <v>8.4757667993444095</v>
      </c>
      <c r="L31" s="5"/>
      <c r="M31" s="5">
        <f t="shared" si="10"/>
        <v>2.0926437065492909</v>
      </c>
      <c r="N31" s="5">
        <f t="shared" si="20"/>
        <v>1.3996081021676041</v>
      </c>
      <c r="O31" s="5">
        <f t="shared" si="21"/>
        <v>2.1718010129685617</v>
      </c>
      <c r="P31" s="5">
        <f t="shared" si="22"/>
        <v>0.95593648518058416</v>
      </c>
      <c r="Q31" s="5">
        <f t="shared" si="23"/>
        <v>-0.77219291080095753</v>
      </c>
      <c r="R31" s="3">
        <f t="shared" si="14"/>
        <v>32873</v>
      </c>
      <c r="S31" s="5">
        <f t="shared" si="15"/>
        <v>1.2340336191956003</v>
      </c>
      <c r="T31" s="5">
        <f t="shared" si="16"/>
        <v>1.2041671799974376</v>
      </c>
      <c r="U31" s="5">
        <f t="shared" si="17"/>
        <v>1.1932663603134257</v>
      </c>
      <c r="V31" s="5"/>
      <c r="W31" s="5">
        <f t="shared" si="18"/>
        <v>2.0594596371466878</v>
      </c>
      <c r="X31" s="5">
        <f t="shared" si="11"/>
        <v>4.1232778672392056</v>
      </c>
      <c r="Y31" s="3">
        <v>32324</v>
      </c>
      <c r="Z31" s="1">
        <v>1.46</v>
      </c>
      <c r="AA31" s="1">
        <f t="array" ref="AA31">FVSCHEDULE(1,Z29:Z31*0.01)-1</f>
        <v>2.3844426439999955E-2</v>
      </c>
      <c r="AB31" s="1"/>
      <c r="AC31" s="1"/>
      <c r="AF31" s="1" t="s">
        <v>9</v>
      </c>
      <c r="AG31" s="1">
        <v>379.41</v>
      </c>
      <c r="AH31" s="1">
        <v>555.48</v>
      </c>
      <c r="AI31" s="1">
        <v>2034.327</v>
      </c>
      <c r="AJ31" s="1">
        <v>231.65</v>
      </c>
      <c r="AK31">
        <v>820.93</v>
      </c>
      <c r="AL31" s="1" t="s">
        <v>9</v>
      </c>
      <c r="AM31" s="1">
        <v>3.22</v>
      </c>
      <c r="AN31" s="1"/>
      <c r="AO31" s="1" t="s">
        <v>9</v>
      </c>
      <c r="AP31" s="1">
        <v>1.7</v>
      </c>
      <c r="AQ31" s="1" t="s">
        <v>121</v>
      </c>
      <c r="AS31" s="1" t="s">
        <v>9</v>
      </c>
      <c r="AT31">
        <v>305.89100000000002</v>
      </c>
      <c r="AU31" s="1" t="s">
        <v>9</v>
      </c>
      <c r="AV31" s="1">
        <v>116.389</v>
      </c>
    </row>
    <row r="32" spans="1:48" x14ac:dyDescent="0.25">
      <c r="A32" s="3">
        <v>32963</v>
      </c>
      <c r="B32" s="1" t="s">
        <v>10</v>
      </c>
      <c r="C32" s="5">
        <v>1.34</v>
      </c>
      <c r="D32" s="5">
        <v>0.49</v>
      </c>
      <c r="E32" s="5">
        <f t="shared" si="6"/>
        <v>1.8431691168677693</v>
      </c>
      <c r="F32" s="5">
        <f t="shared" si="12"/>
        <v>1.1320093862156183E-3</v>
      </c>
      <c r="G32" s="5">
        <f t="shared" si="19"/>
        <v>-0.39330799840000541</v>
      </c>
      <c r="H32" s="5">
        <f t="shared" si="13"/>
        <v>-3.0073008091510589</v>
      </c>
      <c r="I32" s="5">
        <f t="shared" si="7"/>
        <v>-2.2431050622884752</v>
      </c>
      <c r="J32" s="5">
        <f t="shared" si="8"/>
        <v>-19.717036641601858</v>
      </c>
      <c r="K32" s="5">
        <f t="shared" si="9"/>
        <v>-7.18152385063674</v>
      </c>
      <c r="L32" s="5"/>
      <c r="M32" s="5">
        <f t="shared" si="10"/>
        <v>1.941214354132681</v>
      </c>
      <c r="N32" s="5">
        <f t="shared" si="20"/>
        <v>-2.8996732802438814</v>
      </c>
      <c r="O32" s="5">
        <f t="shared" si="21"/>
        <v>-5.0881109731910916</v>
      </c>
      <c r="P32" s="5">
        <f t="shared" si="22"/>
        <v>-1.6555948688952782</v>
      </c>
      <c r="Q32" s="5">
        <f t="shared" si="23"/>
        <v>2.1884376929472102</v>
      </c>
      <c r="R32" s="3">
        <f t="shared" si="14"/>
        <v>32963</v>
      </c>
      <c r="S32" s="5">
        <f t="shared" si="15"/>
        <v>1.1712446192044417</v>
      </c>
      <c r="T32" s="5">
        <f t="shared" si="16"/>
        <v>1.1842310499524791</v>
      </c>
      <c r="U32" s="5">
        <f t="shared" si="17"/>
        <v>1.1586655345012786</v>
      </c>
      <c r="V32" s="5"/>
      <c r="W32" s="5">
        <f t="shared" si="18"/>
        <v>-1.8844002056283804</v>
      </c>
      <c r="X32" s="5">
        <f t="shared" si="11"/>
        <v>-2.8078254817895165</v>
      </c>
      <c r="Y32" s="3">
        <v>32353</v>
      </c>
      <c r="Z32" s="1">
        <v>0.66</v>
      </c>
      <c r="AA32" s="1">
        <f t="array" ref="AA32">FVSCHEDULE(1,Z30:Z32*0.01)-1</f>
        <v>2.2828304539999955E-2</v>
      </c>
      <c r="AB32" s="1"/>
      <c r="AC32" s="1"/>
      <c r="AF32" s="1" t="s">
        <v>10</v>
      </c>
      <c r="AG32" s="1">
        <v>368</v>
      </c>
      <c r="AH32" s="1">
        <v>543.02</v>
      </c>
      <c r="AI32" s="1">
        <v>1633.2180000000001</v>
      </c>
      <c r="AJ32" s="1">
        <v>215.01400000000001</v>
      </c>
      <c r="AK32">
        <v>796.24</v>
      </c>
      <c r="AL32" s="1" t="s">
        <v>10</v>
      </c>
      <c r="AM32" s="1">
        <v>3.38</v>
      </c>
      <c r="AN32" s="1"/>
      <c r="AO32" s="1" t="s">
        <v>10</v>
      </c>
      <c r="AP32" s="1">
        <v>2.2000000000000002</v>
      </c>
      <c r="AQ32" s="1" t="s">
        <v>121</v>
      </c>
      <c r="AS32" s="1" t="s">
        <v>10</v>
      </c>
      <c r="AT32">
        <v>311.82900000000001</v>
      </c>
      <c r="AU32" s="1" t="s">
        <v>10</v>
      </c>
      <c r="AV32" s="1">
        <v>113.121</v>
      </c>
    </row>
    <row r="33" spans="1:48" x14ac:dyDescent="0.25">
      <c r="A33" s="3">
        <v>33054</v>
      </c>
      <c r="B33" s="1" t="s">
        <v>11</v>
      </c>
      <c r="C33" s="5">
        <v>1.3</v>
      </c>
      <c r="D33" s="5">
        <v>4.75</v>
      </c>
      <c r="E33" s="5">
        <f t="shared" si="6"/>
        <v>1.5654750646961741</v>
      </c>
      <c r="F33" s="5">
        <f t="shared" si="12"/>
        <v>7.3883853469537986</v>
      </c>
      <c r="G33" s="5">
        <f t="shared" si="19"/>
        <v>3.9107375291999924</v>
      </c>
      <c r="H33" s="5">
        <f t="shared" si="13"/>
        <v>6.288043478260863</v>
      </c>
      <c r="I33" s="5">
        <f t="shared" si="7"/>
        <v>3.791757209679214</v>
      </c>
      <c r="J33" s="5">
        <f t="shared" si="8"/>
        <v>9.6383948744135814</v>
      </c>
      <c r="K33" s="5">
        <f t="shared" si="9"/>
        <v>20.029393434846089</v>
      </c>
      <c r="L33" s="5"/>
      <c r="M33" s="5">
        <f t="shared" si="10"/>
        <v>2.1049998556901262</v>
      </c>
      <c r="N33" s="5">
        <f t="shared" si="20"/>
        <v>6.2384130860544325</v>
      </c>
      <c r="O33" s="5">
        <f t="shared" si="21"/>
        <v>7.2126839268823328</v>
      </c>
      <c r="P33" s="5">
        <f t="shared" si="22"/>
        <v>6.6128263626185362</v>
      </c>
      <c r="Q33" s="5">
        <f t="shared" si="23"/>
        <v>-0.97427084082790039</v>
      </c>
      <c r="R33" s="3">
        <f t="shared" si="14"/>
        <v>33054</v>
      </c>
      <c r="S33" s="5">
        <f t="shared" si="15"/>
        <v>1.2557227915982745</v>
      </c>
      <c r="T33" s="5">
        <f t="shared" si="16"/>
        <v>1.2625421930180507</v>
      </c>
      <c r="U33" s="5">
        <f t="shared" si="17"/>
        <v>1.230947876829209</v>
      </c>
      <c r="V33" s="5"/>
      <c r="W33" s="5">
        <f t="shared" si="18"/>
        <v>5.1889790410309278</v>
      </c>
      <c r="X33" s="5">
        <f t="shared" si="11"/>
        <v>3.3866390855809225</v>
      </c>
      <c r="Y33" s="3">
        <v>32386</v>
      </c>
      <c r="Z33" s="1">
        <v>-0.15</v>
      </c>
      <c r="AA33" s="1">
        <f t="array" ref="AA33">FVSCHEDULE(1,Z31:Z33*0.01)-1</f>
        <v>1.9764415459999851E-2</v>
      </c>
      <c r="AB33" s="1"/>
      <c r="AC33" s="1"/>
      <c r="AF33" s="1" t="s">
        <v>11</v>
      </c>
      <c r="AG33" s="1">
        <v>391.14</v>
      </c>
      <c r="AH33" s="1">
        <v>563.61</v>
      </c>
      <c r="AI33" s="1">
        <v>1790.634</v>
      </c>
      <c r="AJ33" s="1">
        <v>258.08</v>
      </c>
      <c r="AK33">
        <v>846.32</v>
      </c>
      <c r="AL33" s="1" t="s">
        <v>11</v>
      </c>
      <c r="AM33" s="1">
        <v>3.17</v>
      </c>
      <c r="AN33" s="1"/>
      <c r="AO33" s="1" t="s">
        <v>11</v>
      </c>
      <c r="AP33" s="1">
        <v>2.1</v>
      </c>
      <c r="AQ33" s="1" t="s">
        <v>121</v>
      </c>
      <c r="AS33" s="1" t="s">
        <v>11</v>
      </c>
      <c r="AT33">
        <v>318.39299999999997</v>
      </c>
      <c r="AU33" s="1" t="s">
        <v>11</v>
      </c>
      <c r="AV33" s="1">
        <v>116.952</v>
      </c>
    </row>
    <row r="34" spans="1:48" x14ac:dyDescent="0.25">
      <c r="A34" s="3">
        <v>33146</v>
      </c>
      <c r="B34" s="1" t="s">
        <v>12</v>
      </c>
      <c r="C34" s="5">
        <v>0.38</v>
      </c>
      <c r="D34" s="5">
        <v>-0.14000000000000001</v>
      </c>
      <c r="E34" s="5">
        <f t="shared" si="6"/>
        <v>-1.3716594199898033</v>
      </c>
      <c r="F34" s="5">
        <f t="shared" si="12"/>
        <v>-2.9623719123483738</v>
      </c>
      <c r="G34" s="5">
        <f t="shared" si="19"/>
        <v>0.49367774449999846</v>
      </c>
      <c r="H34" s="5">
        <f t="shared" si="13"/>
        <v>-13.741882701845887</v>
      </c>
      <c r="I34" s="5">
        <f t="shared" si="7"/>
        <v>-24.463724916165429</v>
      </c>
      <c r="J34" s="5">
        <f t="shared" si="8"/>
        <v>-21.128996768742248</v>
      </c>
      <c r="K34" s="5">
        <f t="shared" si="9"/>
        <v>-17.188081215127081</v>
      </c>
      <c r="L34" s="5"/>
      <c r="M34" s="5">
        <f t="shared" si="10"/>
        <v>2.052808949945506</v>
      </c>
      <c r="N34" s="5">
        <f t="shared" si="20"/>
        <v>-7.9268736422321577</v>
      </c>
      <c r="O34" s="5">
        <f t="shared" si="21"/>
        <v>-10.311571876326658</v>
      </c>
      <c r="P34" s="5">
        <f t="shared" si="22"/>
        <v>-8.6928812843078287</v>
      </c>
      <c r="Q34" s="5">
        <f t="shared" si="23"/>
        <v>2.3846982340945004</v>
      </c>
      <c r="R34" s="3">
        <f t="shared" si="14"/>
        <v>33146</v>
      </c>
      <c r="S34" s="5">
        <f t="shared" si="15"/>
        <v>1.1262380333752029</v>
      </c>
      <c r="T34" s="5">
        <f t="shared" si="16"/>
        <v>1.1527908990146949</v>
      </c>
      <c r="U34" s="5">
        <f t="shared" si="17"/>
        <v>1.133372194031218</v>
      </c>
      <c r="V34" s="5"/>
      <c r="W34" s="5">
        <f t="shared" si="18"/>
        <v>-5.2586588988048009</v>
      </c>
      <c r="X34" s="5">
        <f t="shared" si="11"/>
        <v>-0.51816129694233215</v>
      </c>
      <c r="Y34" s="3">
        <v>32416</v>
      </c>
      <c r="Z34" s="1">
        <v>1.26</v>
      </c>
      <c r="AA34" s="1">
        <f t="array" ref="AA34">FVSCHEDULE(1,Z32:Z34*0.01)-1</f>
        <v>1.7754235259999973E-2</v>
      </c>
      <c r="AB34" s="14"/>
      <c r="AC34" s="15"/>
      <c r="AF34" s="1" t="s">
        <v>12</v>
      </c>
      <c r="AG34" s="1">
        <v>337.39</v>
      </c>
      <c r="AH34" s="1">
        <v>425.73</v>
      </c>
      <c r="AI34" s="1">
        <v>1412.2909999999999</v>
      </c>
      <c r="AJ34" s="1">
        <v>213.721</v>
      </c>
      <c r="AK34">
        <v>730.01</v>
      </c>
      <c r="AL34" s="1" t="s">
        <v>12</v>
      </c>
      <c r="AM34" s="1">
        <v>3.77</v>
      </c>
      <c r="AN34" s="1"/>
      <c r="AO34" s="1" t="s">
        <v>12</v>
      </c>
      <c r="AP34" s="1">
        <v>2.9</v>
      </c>
      <c r="AQ34" s="1" t="s">
        <v>121</v>
      </c>
      <c r="AS34" s="1" t="s">
        <v>12</v>
      </c>
      <c r="AT34">
        <v>324.92899999999997</v>
      </c>
      <c r="AU34" s="1" t="s">
        <v>12</v>
      </c>
      <c r="AV34" s="1">
        <v>116.346</v>
      </c>
    </row>
    <row r="35" spans="1:48" x14ac:dyDescent="0.25">
      <c r="A35" s="3">
        <v>33238</v>
      </c>
      <c r="B35" s="1" t="s">
        <v>13</v>
      </c>
      <c r="C35" s="5">
        <v>-1.58</v>
      </c>
      <c r="D35" s="5">
        <v>0.18</v>
      </c>
      <c r="E35" s="5">
        <f t="shared" si="6"/>
        <v>-5.208984976037808</v>
      </c>
      <c r="F35" s="5">
        <f t="shared" si="12"/>
        <v>0.46697730305756224</v>
      </c>
      <c r="G35" s="5">
        <f t="shared" si="19"/>
        <v>3.09119834239997</v>
      </c>
      <c r="H35" s="5">
        <f t="shared" si="13"/>
        <v>8.9629212484068965</v>
      </c>
      <c r="I35" s="5">
        <f t="shared" si="7"/>
        <v>5.0642425950719883</v>
      </c>
      <c r="J35" s="5">
        <f t="shared" si="8"/>
        <v>10.632440481458861</v>
      </c>
      <c r="K35" s="5">
        <f t="shared" si="9"/>
        <v>-3.0469630967476236</v>
      </c>
      <c r="L35" s="5"/>
      <c r="M35" s="5">
        <f t="shared" si="10"/>
        <v>2.0641432436009355</v>
      </c>
      <c r="N35" s="5">
        <f t="shared" si="20"/>
        <v>1.4314908263539001</v>
      </c>
      <c r="O35" s="5">
        <f t="shared" si="21"/>
        <v>3.9118679156100864</v>
      </c>
      <c r="P35" s="5">
        <f t="shared" si="22"/>
        <v>0.40127146594703983</v>
      </c>
      <c r="Q35" s="5">
        <f t="shared" si="23"/>
        <v>-2.4803770892561863</v>
      </c>
      <c r="R35" s="3">
        <f t="shared" si="14"/>
        <v>33238</v>
      </c>
      <c r="S35" s="5">
        <f t="shared" si="15"/>
        <v>1.1702949776562055</v>
      </c>
      <c r="T35" s="5">
        <f t="shared" si="16"/>
        <v>1.1574167199544751</v>
      </c>
      <c r="U35" s="5">
        <f t="shared" si="17"/>
        <v>1.1495963130172209</v>
      </c>
      <c r="V35" s="5"/>
      <c r="W35" s="5">
        <f t="shared" si="18"/>
        <v>1.9436626003317374</v>
      </c>
      <c r="X35" s="5">
        <f t="shared" si="11"/>
        <v>6.7548519072421875</v>
      </c>
      <c r="Y35" s="3">
        <v>32447</v>
      </c>
      <c r="Z35" s="1">
        <v>1.21</v>
      </c>
      <c r="AA35" s="1">
        <f t="array" ref="AA35">FVSCHEDULE(1,Z33:Z35*0.01)-1</f>
        <v>2.3315181309999877E-2</v>
      </c>
      <c r="AB35" s="14">
        <v>0.88</v>
      </c>
      <c r="AC35" s="15"/>
      <c r="AD35" s="74">
        <f>'US Corp Custom'!M8</f>
        <v>1.23</v>
      </c>
      <c r="AF35" s="1" t="s">
        <v>13</v>
      </c>
      <c r="AG35" s="1">
        <v>367.63</v>
      </c>
      <c r="AH35" s="1">
        <v>447.29</v>
      </c>
      <c r="AI35" s="1">
        <v>1562.452</v>
      </c>
      <c r="AJ35" s="1">
        <v>207.209</v>
      </c>
      <c r="AK35">
        <v>795.45</v>
      </c>
      <c r="AL35" s="1" t="s">
        <v>13</v>
      </c>
      <c r="AM35" s="1">
        <v>3.5</v>
      </c>
      <c r="AN35" s="1"/>
      <c r="AO35" s="1" t="s">
        <v>13</v>
      </c>
      <c r="AP35" s="1">
        <v>2.7</v>
      </c>
      <c r="AQ35" s="1" t="s">
        <v>121</v>
      </c>
      <c r="AS35" s="1" t="s">
        <v>13</v>
      </c>
      <c r="AT35">
        <v>331.63600000000002</v>
      </c>
      <c r="AU35" s="1" t="s">
        <v>13</v>
      </c>
      <c r="AV35" s="1">
        <v>124.205</v>
      </c>
    </row>
    <row r="36" spans="1:48" x14ac:dyDescent="0.25">
      <c r="A36" s="3">
        <v>33328</v>
      </c>
      <c r="B36" s="1" t="s">
        <v>14</v>
      </c>
      <c r="C36" s="5">
        <v>-0.67</v>
      </c>
      <c r="D36" s="5">
        <v>2.77</v>
      </c>
      <c r="E36" s="5">
        <f t="shared" si="6"/>
        <v>3.4929951464138087</v>
      </c>
      <c r="F36" s="5">
        <f t="shared" si="12"/>
        <v>4.411722546622145</v>
      </c>
      <c r="G36" s="5">
        <f t="shared" si="19"/>
        <v>4.4738647999999603</v>
      </c>
      <c r="H36" s="5">
        <f t="shared" si="13"/>
        <v>14.525473981992754</v>
      </c>
      <c r="I36" s="5">
        <f t="shared" si="7"/>
        <v>29.734624069395686</v>
      </c>
      <c r="J36" s="5">
        <f t="shared" si="8"/>
        <v>7.5247111591268068</v>
      </c>
      <c r="K36" s="5">
        <f t="shared" si="9"/>
        <v>29.173925842989455</v>
      </c>
      <c r="L36" s="5"/>
      <c r="M36" s="5">
        <f t="shared" si="10"/>
        <v>1.6717123593337213</v>
      </c>
      <c r="N36" s="5">
        <f t="shared" si="20"/>
        <v>8.3686937855030195</v>
      </c>
      <c r="O36" s="5">
        <f t="shared" si="21"/>
        <v>9.3313351220122307</v>
      </c>
      <c r="P36" s="5">
        <f t="shared" si="22"/>
        <v>11.345400602887285</v>
      </c>
      <c r="Q36" s="5">
        <f t="shared" si="23"/>
        <v>-0.96264133650921124</v>
      </c>
      <c r="R36" s="3">
        <f t="shared" si="14"/>
        <v>33328</v>
      </c>
      <c r="S36" s="5">
        <f t="shared" si="15"/>
        <v>1.2794991239373841</v>
      </c>
      <c r="T36" s="5">
        <f t="shared" si="16"/>
        <v>1.2887302834781085</v>
      </c>
      <c r="U36" s="5">
        <f t="shared" si="17"/>
        <v>1.2458025082230648</v>
      </c>
      <c r="V36" s="5"/>
      <c r="W36" s="5">
        <f t="shared" si="18"/>
        <v>8.1117804152162698</v>
      </c>
      <c r="X36" s="5">
        <f t="shared" si="11"/>
        <v>1.8203776015458306</v>
      </c>
      <c r="Y36" s="3">
        <v>32477</v>
      </c>
      <c r="Z36" s="1">
        <v>0.59</v>
      </c>
      <c r="AA36" s="1">
        <f t="array" ref="AA36">FVSCHEDULE(1,Z34:Z36*0.01)-1</f>
        <v>3.0899089514E-2</v>
      </c>
      <c r="AB36" s="14">
        <v>0.1</v>
      </c>
      <c r="AC36" s="15"/>
      <c r="AD36" s="74">
        <f>'US Corp Custom'!M9</f>
        <v>-0.89</v>
      </c>
      <c r="AF36" s="1" t="s">
        <v>14</v>
      </c>
      <c r="AG36" s="1">
        <v>421.03</v>
      </c>
      <c r="AH36" s="1">
        <v>580.29</v>
      </c>
      <c r="AI36" s="1">
        <v>1680.0219999999999</v>
      </c>
      <c r="AJ36" s="1">
        <v>267.66000000000003</v>
      </c>
      <c r="AK36">
        <v>910.99</v>
      </c>
      <c r="AL36" s="1" t="s">
        <v>14</v>
      </c>
      <c r="AM36" s="1">
        <v>3</v>
      </c>
      <c r="AN36" s="1"/>
      <c r="AO36" s="1" t="s">
        <v>14</v>
      </c>
      <c r="AP36" s="1">
        <v>2.4</v>
      </c>
      <c r="AQ36" s="1" t="s">
        <v>121</v>
      </c>
      <c r="AS36" s="1" t="s">
        <v>14</v>
      </c>
      <c r="AT36">
        <v>337.18</v>
      </c>
      <c r="AU36" s="1" t="s">
        <v>14</v>
      </c>
      <c r="AV36" s="1">
        <v>126.46599999999999</v>
      </c>
    </row>
    <row r="37" spans="1:48" x14ac:dyDescent="0.25">
      <c r="A37" s="3">
        <v>33419</v>
      </c>
      <c r="B37" s="1" t="s">
        <v>15</v>
      </c>
      <c r="C37" s="5">
        <v>-0.97</v>
      </c>
      <c r="D37" s="5">
        <v>1.27</v>
      </c>
      <c r="E37" s="5">
        <f t="shared" si="6"/>
        <v>-0.14068365887691159</v>
      </c>
      <c r="F37" s="5">
        <f t="shared" si="12"/>
        <v>0.47079389191767684</v>
      </c>
      <c r="G37" s="5">
        <f t="shared" si="19"/>
        <v>2.2100734743999872</v>
      </c>
      <c r="H37" s="5">
        <f t="shared" si="13"/>
        <v>-0.22801225565873828</v>
      </c>
      <c r="I37" s="5">
        <f t="shared" si="7"/>
        <v>-1.587137465749866</v>
      </c>
      <c r="J37" s="5">
        <f t="shared" si="8"/>
        <v>-5.380465255812128</v>
      </c>
      <c r="K37" s="5">
        <f t="shared" si="9"/>
        <v>5.0889187775535971</v>
      </c>
      <c r="L37" s="5"/>
      <c r="M37" s="5">
        <f t="shared" si="10"/>
        <v>1.5665223322854249</v>
      </c>
      <c r="N37" s="5">
        <f t="shared" si="20"/>
        <v>-0.33480900253924134</v>
      </c>
      <c r="O37" s="5">
        <f t="shared" si="21"/>
        <v>-0.74758467706365805</v>
      </c>
      <c r="P37" s="5">
        <f t="shared" si="22"/>
        <v>0.27139370693180737</v>
      </c>
      <c r="Q37" s="5">
        <f t="shared" si="23"/>
        <v>0.41277567452441671</v>
      </c>
      <c r="R37" s="3">
        <f t="shared" si="14"/>
        <v>33419</v>
      </c>
      <c r="S37" s="5">
        <f t="shared" si="15"/>
        <v>1.2699337845436645</v>
      </c>
      <c r="T37" s="5">
        <f t="shared" si="16"/>
        <v>1.2922278163667926</v>
      </c>
      <c r="U37" s="5">
        <f t="shared" si="17"/>
        <v>1.2416314492716745</v>
      </c>
      <c r="V37" s="5"/>
      <c r="W37" s="5">
        <f t="shared" si="18"/>
        <v>0.77966285843545524</v>
      </c>
      <c r="X37" s="5">
        <f t="shared" si="11"/>
        <v>0.45941201587778036</v>
      </c>
      <c r="Y37" s="3">
        <v>32507</v>
      </c>
      <c r="Z37" s="1">
        <v>0.47</v>
      </c>
      <c r="AA37" s="1">
        <f t="array" ref="AA37">FVSCHEDULE(1,Z35:Z37*0.01)-1</f>
        <v>2.2856325532999877E-2</v>
      </c>
      <c r="AB37" s="14">
        <v>1.05</v>
      </c>
      <c r="AC37" s="1">
        <f t="array" ref="AC37">FVSCHEDULE(1,AB35:AB37*0.01)-1</f>
        <v>2.0411792399999795E-2</v>
      </c>
      <c r="AD37" s="74">
        <f>'US Corp Custom'!M10</f>
        <v>0.09</v>
      </c>
      <c r="AE37" s="1">
        <f t="array" ref="AE37">FVSCHEDULE(1,AD35:AD37*0.01)-1</f>
        <v>4.1934914769998777E-3</v>
      </c>
      <c r="AF37" s="1" t="s">
        <v>15</v>
      </c>
      <c r="AG37" s="1">
        <v>420.07</v>
      </c>
      <c r="AH37" s="1">
        <v>571.08000000000004</v>
      </c>
      <c r="AI37" s="1">
        <v>1589.6289999999999</v>
      </c>
      <c r="AJ37" s="1">
        <v>281.28100000000001</v>
      </c>
      <c r="AK37">
        <v>908.9</v>
      </c>
      <c r="AL37" s="1" t="s">
        <v>15</v>
      </c>
      <c r="AM37" s="1">
        <v>3</v>
      </c>
      <c r="AN37" s="1"/>
      <c r="AO37" s="1" t="s">
        <v>15</v>
      </c>
      <c r="AP37" s="1">
        <v>2.4</v>
      </c>
      <c r="AQ37" s="1" t="s">
        <v>121</v>
      </c>
      <c r="AS37" s="1" t="s">
        <v>15</v>
      </c>
      <c r="AT37">
        <v>342.46199999999999</v>
      </c>
      <c r="AU37" s="1" t="s">
        <v>15</v>
      </c>
      <c r="AV37" s="1">
        <v>127.047</v>
      </c>
    </row>
    <row r="38" spans="1:48" x14ac:dyDescent="0.25">
      <c r="A38" s="3">
        <v>33511</v>
      </c>
      <c r="B38" s="1" t="s">
        <v>16</v>
      </c>
      <c r="C38" s="5">
        <v>-1.29</v>
      </c>
      <c r="D38" s="5">
        <v>2.31</v>
      </c>
      <c r="E38" s="5">
        <f t="shared" si="6"/>
        <v>-0.33292506727278681</v>
      </c>
      <c r="F38" s="5">
        <f t="shared" si="12"/>
        <v>3.0266762349370779</v>
      </c>
      <c r="G38" s="5">
        <f t="shared" si="19"/>
        <v>5.961922827200028</v>
      </c>
      <c r="H38" s="5">
        <f t="shared" si="13"/>
        <v>5.3467279262980005</v>
      </c>
      <c r="I38" s="5">
        <f t="shared" si="7"/>
        <v>8.1809904041465042</v>
      </c>
      <c r="J38" s="5">
        <f t="shared" si="8"/>
        <v>8.661392060663232</v>
      </c>
      <c r="K38" s="5">
        <f t="shared" si="9"/>
        <v>3.2839047073922378</v>
      </c>
      <c r="L38" s="5"/>
      <c r="M38" s="5">
        <f t="shared" si="10"/>
        <v>1.5306807762613062</v>
      </c>
      <c r="N38" s="5">
        <f t="shared" si="20"/>
        <v>3.3633795015311869</v>
      </c>
      <c r="O38" s="5">
        <f t="shared" si="21"/>
        <v>4.5918231948168611</v>
      </c>
      <c r="P38" s="5">
        <f t="shared" si="22"/>
        <v>3.1574656345707126</v>
      </c>
      <c r="Q38" s="5">
        <f t="shared" si="23"/>
        <v>-1.2284436932856742</v>
      </c>
      <c r="R38" s="3">
        <f t="shared" si="14"/>
        <v>33511</v>
      </c>
      <c r="S38" s="5">
        <f t="shared" si="15"/>
        <v>1.328246898621156</v>
      </c>
      <c r="T38" s="5">
        <f t="shared" si="16"/>
        <v>1.3330294655889376</v>
      </c>
      <c r="U38" s="5">
        <f t="shared" si="17"/>
        <v>1.2833922269210425</v>
      </c>
      <c r="V38" s="5"/>
      <c r="W38" s="5">
        <f t="shared" si="18"/>
        <v>4.5452695876832792</v>
      </c>
      <c r="X38" s="5">
        <f t="shared" si="11"/>
        <v>7.1383031476540237</v>
      </c>
      <c r="Y38" s="3">
        <v>32539</v>
      </c>
      <c r="Z38" s="1">
        <v>1.76</v>
      </c>
      <c r="AA38" s="1">
        <f t="array" ref="AA38">FVSCHEDULE(1,Z36:Z38*0.01)-1</f>
        <v>2.8414778047999967E-2</v>
      </c>
      <c r="AB38" s="14">
        <v>1.66</v>
      </c>
      <c r="AC38" s="1">
        <f t="array" ref="AC38">FVSCHEDULE(1,AB36:AB38*0.01)-1</f>
        <v>2.8301574299999688E-2</v>
      </c>
      <c r="AD38" s="74">
        <f>'US Corp Custom'!M11</f>
        <v>1.26</v>
      </c>
      <c r="AE38" s="1">
        <f t="array" ref="AE38">FVSCHEDULE(1,AD36:AD38*0.01)-1</f>
        <v>4.4910890739999765E-3</v>
      </c>
      <c r="AF38" s="1" t="s">
        <v>16</v>
      </c>
      <c r="AG38" s="1">
        <v>442.53</v>
      </c>
      <c r="AH38" s="1">
        <v>617.79999999999995</v>
      </c>
      <c r="AI38" s="1">
        <v>1727.3130000000001</v>
      </c>
      <c r="AJ38" s="1">
        <v>290.51799999999997</v>
      </c>
      <c r="AK38">
        <v>957.51</v>
      </c>
      <c r="AL38" s="1" t="s">
        <v>16</v>
      </c>
      <c r="AM38" s="1">
        <v>2.85</v>
      </c>
      <c r="AN38" s="1"/>
      <c r="AO38" s="1" t="s">
        <v>16</v>
      </c>
      <c r="AP38" s="1">
        <v>2.4</v>
      </c>
      <c r="AQ38" s="1" t="s">
        <v>121</v>
      </c>
      <c r="AS38" s="1" t="s">
        <v>16</v>
      </c>
      <c r="AT38">
        <v>347.70400000000001</v>
      </c>
      <c r="AU38" s="1" t="s">
        <v>16</v>
      </c>
      <c r="AV38" s="1">
        <v>136.11600000000001</v>
      </c>
    </row>
    <row r="39" spans="1:48" x14ac:dyDescent="0.25">
      <c r="A39" s="3">
        <v>33603</v>
      </c>
      <c r="B39" s="1" t="s">
        <v>17</v>
      </c>
      <c r="C39" s="5">
        <v>-3.45</v>
      </c>
      <c r="D39" s="5">
        <v>3.15</v>
      </c>
      <c r="E39" s="5">
        <f t="shared" si="6"/>
        <v>-6.5733763886672074</v>
      </c>
      <c r="F39" s="5">
        <f t="shared" si="12"/>
        <v>3.7473154205261014</v>
      </c>
      <c r="G39" s="5">
        <f t="shared" si="19"/>
        <v>5.385695221400022</v>
      </c>
      <c r="H39" s="5">
        <f t="shared" si="13"/>
        <v>8.3836124104580634</v>
      </c>
      <c r="I39" s="5">
        <f t="shared" si="7"/>
        <v>5.7364842991259435</v>
      </c>
      <c r="J39" s="5">
        <f t="shared" si="8"/>
        <v>1.7597273916192258</v>
      </c>
      <c r="K39" s="5">
        <f t="shared" si="9"/>
        <v>14.0545508367812</v>
      </c>
      <c r="L39" s="5"/>
      <c r="M39" s="5">
        <f t="shared" si="10"/>
        <v>1.4667648344568907</v>
      </c>
      <c r="N39" s="5">
        <f t="shared" si="20"/>
        <v>1.8165462701993977</v>
      </c>
      <c r="O39" s="5">
        <f t="shared" si="21"/>
        <v>3.6794225100483331</v>
      </c>
      <c r="P39" s="5">
        <f t="shared" si="22"/>
        <v>2.6079152063154871</v>
      </c>
      <c r="Q39" s="5">
        <f t="shared" si="23"/>
        <v>-1.8628762398489354</v>
      </c>
      <c r="R39" s="3">
        <f t="shared" si="14"/>
        <v>33603</v>
      </c>
      <c r="S39" s="5">
        <f t="shared" si="15"/>
        <v>1.3771187139980416</v>
      </c>
      <c r="T39" s="5">
        <f t="shared" si="16"/>
        <v>1.3677937437266976</v>
      </c>
      <c r="U39" s="5">
        <f t="shared" si="17"/>
        <v>1.3067056405512059</v>
      </c>
      <c r="V39" s="5"/>
      <c r="W39" s="5">
        <f t="shared" si="18"/>
        <v>3.2944161414979876</v>
      </c>
      <c r="X39" s="5">
        <f t="shared" si="11"/>
        <v>6.9932998324957918</v>
      </c>
      <c r="Y39" s="3">
        <v>32567</v>
      </c>
      <c r="Z39" s="1">
        <v>0.22</v>
      </c>
      <c r="AA39" s="1">
        <f t="array" ref="AA39">FVSCHEDULE(1,Z37:Z39*0.01)-1</f>
        <v>2.4631961983999862E-2</v>
      </c>
      <c r="AB39" s="14">
        <v>0.64</v>
      </c>
      <c r="AC39" s="1">
        <f t="array" ref="AC39">FVSCHEDULE(1,AB37:AB39*0.01)-1</f>
        <v>3.3848855519999832E-2</v>
      </c>
      <c r="AD39" s="74">
        <f>'US Corp Custom'!M12</f>
        <v>-0.38</v>
      </c>
      <c r="AE39" s="1">
        <f t="array" ref="AE39">FVSCHEDULE(1,AD37:AD39*0.01)-1</f>
        <v>9.6599969079997905E-3</v>
      </c>
      <c r="AF39" s="1" t="s">
        <v>17</v>
      </c>
      <c r="AG39" s="1">
        <v>479.63</v>
      </c>
      <c r="AH39" s="1">
        <v>653.24</v>
      </c>
      <c r="AI39" s="1">
        <v>1757.7090000000001</v>
      </c>
      <c r="AJ39" s="1">
        <v>331.34899999999999</v>
      </c>
      <c r="AK39">
        <v>1037.79</v>
      </c>
      <c r="AL39" s="1" t="s">
        <v>17</v>
      </c>
      <c r="AM39" s="1">
        <v>2.64</v>
      </c>
      <c r="AN39" s="1"/>
      <c r="AO39" s="1" t="s">
        <v>17</v>
      </c>
      <c r="AP39" s="1">
        <v>2.6</v>
      </c>
      <c r="AQ39" s="1" t="s">
        <v>121</v>
      </c>
      <c r="AS39" s="1" t="s">
        <v>17</v>
      </c>
      <c r="AT39">
        <v>352.80399999999997</v>
      </c>
      <c r="AU39" s="1" t="s">
        <v>17</v>
      </c>
      <c r="AV39" s="1">
        <v>145.63499999999999</v>
      </c>
    </row>
    <row r="40" spans="1:48" x14ac:dyDescent="0.25">
      <c r="A40" s="3">
        <v>33694</v>
      </c>
      <c r="B40" s="1" t="s">
        <v>18</v>
      </c>
      <c r="C40" s="5">
        <v>-1.1200000000000001</v>
      </c>
      <c r="D40" s="5">
        <v>2.08</v>
      </c>
      <c r="E40" s="5">
        <f t="shared" si="6"/>
        <v>7.4207928156780358</v>
      </c>
      <c r="F40" s="5">
        <f t="shared" si="12"/>
        <v>1.5374196429012765</v>
      </c>
      <c r="G40" s="5">
        <f t="shared" si="19"/>
        <v>-0.55661261920000316</v>
      </c>
      <c r="H40" s="5">
        <f t="shared" si="13"/>
        <v>-2.5248629151637725</v>
      </c>
      <c r="I40" s="5">
        <f t="shared" si="7"/>
        <v>7.4903557651093022</v>
      </c>
      <c r="J40" s="5">
        <f t="shared" si="8"/>
        <v>-11.790461333474422</v>
      </c>
      <c r="K40" s="5">
        <f t="shared" si="9"/>
        <v>20.476597183030588</v>
      </c>
      <c r="L40" s="5"/>
      <c r="M40" s="5">
        <f t="shared" si="10"/>
        <v>0.9920522443056301</v>
      </c>
      <c r="N40" s="5">
        <f t="shared" si="20"/>
        <v>2.1646452988433085</v>
      </c>
      <c r="O40" s="5">
        <f t="shared" si="21"/>
        <v>-0.37391300223286272</v>
      </c>
      <c r="P40" s="5">
        <f t="shared" si="22"/>
        <v>5.1194382724397798</v>
      </c>
      <c r="Q40" s="5">
        <f t="shared" si="23"/>
        <v>2.5385583010761712</v>
      </c>
      <c r="R40" s="3">
        <f t="shared" si="14"/>
        <v>33694</v>
      </c>
      <c r="S40" s="5">
        <f t="shared" si="15"/>
        <v>1.3719694880702209</v>
      </c>
      <c r="T40" s="5">
        <f t="shared" si="16"/>
        <v>1.4378171001310789</v>
      </c>
      <c r="U40" s="5">
        <f t="shared" si="17"/>
        <v>1.3349911827691179</v>
      </c>
      <c r="V40" s="5"/>
      <c r="W40" s="5">
        <f t="shared" si="18"/>
        <v>1.9248483025121308</v>
      </c>
      <c r="X40" s="5">
        <f t="shared" si="11"/>
        <v>-3.8095238095238071</v>
      </c>
      <c r="Y40" s="3">
        <v>32598</v>
      </c>
      <c r="Z40" s="1">
        <v>-0.78</v>
      </c>
      <c r="AA40" s="1">
        <f t="array" ref="AA40">FVSCHEDULE(1,Z38:Z40*0.01)-1</f>
        <v>1.1883977984000094E-2</v>
      </c>
      <c r="AB40" s="14">
        <v>-0.09</v>
      </c>
      <c r="AC40" s="1">
        <f t="array" ref="AC40">FVSCHEDULE(1,AB38:AB40*0.01)-1</f>
        <v>2.2185444383999942E-2</v>
      </c>
      <c r="AD40" s="74">
        <f>'US Corp Custom'!M13</f>
        <v>0.28999999999999998</v>
      </c>
      <c r="AE40" s="1">
        <f t="array" ref="AE40">FVSCHEDULE(1,AD38:AD40*0.01)-1</f>
        <v>1.1677501147999925E-2</v>
      </c>
      <c r="AF40" s="1" t="s">
        <v>18</v>
      </c>
      <c r="AG40" s="1">
        <v>467.52</v>
      </c>
      <c r="AH40" s="1">
        <v>702.17</v>
      </c>
      <c r="AI40" s="1">
        <v>1550.4670000000001</v>
      </c>
      <c r="AJ40" s="1">
        <v>399.19799999999998</v>
      </c>
      <c r="AK40">
        <v>1011.57</v>
      </c>
      <c r="AL40" s="1" t="s">
        <v>18</v>
      </c>
      <c r="AM40" s="1">
        <v>2.77</v>
      </c>
      <c r="AN40" s="1"/>
      <c r="AO40" s="1" t="s">
        <v>18</v>
      </c>
      <c r="AP40" s="1">
        <v>2.7429999999999999</v>
      </c>
      <c r="AQ40" s="1" t="s">
        <v>121</v>
      </c>
      <c r="AS40" s="1" t="s">
        <v>18</v>
      </c>
      <c r="AT40">
        <v>356.30399999999997</v>
      </c>
      <c r="AU40" s="1" t="s">
        <v>18</v>
      </c>
      <c r="AV40" s="1">
        <v>140.08699999999999</v>
      </c>
    </row>
    <row r="41" spans="1:48" x14ac:dyDescent="0.25">
      <c r="A41" s="3">
        <v>33785</v>
      </c>
      <c r="B41" s="1" t="s">
        <v>19</v>
      </c>
      <c r="C41" s="5">
        <v>-1.21</v>
      </c>
      <c r="D41" s="5">
        <v>0.85</v>
      </c>
      <c r="E41" s="5">
        <f t="shared" si="6"/>
        <v>0.36741382342589468</v>
      </c>
      <c r="F41" s="5">
        <f t="shared" si="12"/>
        <v>0.21193099137249488</v>
      </c>
      <c r="G41" s="5">
        <f t="shared" si="19"/>
        <v>4.8609211832000065</v>
      </c>
      <c r="H41" s="5">
        <f t="shared" si="13"/>
        <v>1.9015229295003433</v>
      </c>
      <c r="I41" s="5">
        <f t="shared" si="7"/>
        <v>-6.844496347038465</v>
      </c>
      <c r="J41" s="5">
        <f t="shared" si="8"/>
        <v>2.2067544810692397</v>
      </c>
      <c r="K41" s="5">
        <f t="shared" si="9"/>
        <v>-10.86653740750203</v>
      </c>
      <c r="L41" s="5"/>
      <c r="M41" s="5">
        <f t="shared" si="10"/>
        <v>1.0948515874085185</v>
      </c>
      <c r="N41" s="5">
        <f t="shared" si="20"/>
        <v>4.6313234112432045E-2</v>
      </c>
      <c r="O41" s="5">
        <f t="shared" si="21"/>
        <v>0.49871630825122337</v>
      </c>
      <c r="P41" s="5">
        <f t="shared" si="22"/>
        <v>-1.5196468847010962</v>
      </c>
      <c r="Q41" s="5">
        <f t="shared" si="23"/>
        <v>-0.45240307413879133</v>
      </c>
      <c r="R41" s="3">
        <f t="shared" si="14"/>
        <v>33785</v>
      </c>
      <c r="S41" s="5">
        <f t="shared" si="15"/>
        <v>1.3788117236514579</v>
      </c>
      <c r="T41" s="5">
        <f t="shared" si="16"/>
        <v>1.4159673573612372</v>
      </c>
      <c r="U41" s="5">
        <f t="shared" si="17"/>
        <v>1.3356094603609741</v>
      </c>
      <c r="V41" s="5"/>
      <c r="W41" s="5">
        <f t="shared" si="18"/>
        <v>1.5502651176515643</v>
      </c>
      <c r="X41" s="5">
        <f t="shared" si="11"/>
        <v>4.2687758321614533</v>
      </c>
      <c r="Y41" s="3">
        <v>32626</v>
      </c>
      <c r="Z41" s="1">
        <v>0.42</v>
      </c>
      <c r="AA41" s="1">
        <f t="array" ref="AA41">FVSCHEDULE(1,Z39:Z41*0.01)-1</f>
        <v>-1.4407520720000067E-3</v>
      </c>
      <c r="AB41" s="14">
        <v>0.8</v>
      </c>
      <c r="AC41" s="1">
        <f t="array" ref="AC41">FVSCHEDULE(1,AB39:AB41*0.01)-1</f>
        <v>1.3538193919999886E-2</v>
      </c>
      <c r="AD41" s="74">
        <f>'US Corp Custom'!M14</f>
        <v>1.92</v>
      </c>
      <c r="AE41" s="1">
        <f t="array" ref="AE41">FVSCHEDULE(1,AD39:AD41*0.01)-1</f>
        <v>1.8271488416000015E-2</v>
      </c>
      <c r="AF41" s="1" t="s">
        <v>19</v>
      </c>
      <c r="AG41" s="1">
        <v>476.41</v>
      </c>
      <c r="AH41" s="1">
        <v>654.11</v>
      </c>
      <c r="AI41" s="1">
        <v>1584.682</v>
      </c>
      <c r="AJ41" s="1">
        <v>355.81900000000002</v>
      </c>
      <c r="AK41">
        <v>1030.81</v>
      </c>
      <c r="AL41" s="1" t="s">
        <v>19</v>
      </c>
      <c r="AM41" s="1">
        <v>2.78</v>
      </c>
      <c r="AN41" s="1"/>
      <c r="AO41" s="1" t="s">
        <v>19</v>
      </c>
      <c r="AP41" s="1">
        <v>2.8919999999999999</v>
      </c>
      <c r="AQ41" s="1" t="s">
        <v>121</v>
      </c>
      <c r="AS41" s="1" t="s">
        <v>19</v>
      </c>
      <c r="AT41">
        <v>360.20499999999998</v>
      </c>
      <c r="AU41" s="1" t="s">
        <v>19</v>
      </c>
      <c r="AV41" s="1">
        <v>146.06700000000001</v>
      </c>
    </row>
    <row r="42" spans="1:48" x14ac:dyDescent="0.25">
      <c r="A42" s="3">
        <v>33877</v>
      </c>
      <c r="B42" s="1" t="s">
        <v>20</v>
      </c>
      <c r="C42" s="5">
        <v>-1.86</v>
      </c>
      <c r="D42" s="5">
        <v>2.41</v>
      </c>
      <c r="E42" s="5">
        <f t="shared" si="6"/>
        <v>-1.5287528306458957</v>
      </c>
      <c r="F42" s="5">
        <f t="shared" si="12"/>
        <v>3.4370143524056167</v>
      </c>
      <c r="G42" s="5">
        <f t="shared" si="19"/>
        <v>4.9837222628000166</v>
      </c>
      <c r="H42" s="5">
        <f t="shared" si="13"/>
        <v>3.1527465838248503</v>
      </c>
      <c r="I42" s="5">
        <f t="shared" si="7"/>
        <v>2.8787207044686625</v>
      </c>
      <c r="J42" s="5">
        <f t="shared" si="8"/>
        <v>1.6061897592072105</v>
      </c>
      <c r="K42" s="5">
        <f t="shared" si="9"/>
        <v>-3.2952147018568523</v>
      </c>
      <c r="L42" s="5"/>
      <c r="M42" s="5">
        <f t="shared" si="10"/>
        <v>1.0138671034549906</v>
      </c>
      <c r="N42" s="5">
        <f t="shared" si="20"/>
        <v>1.319123773104639</v>
      </c>
      <c r="O42" s="5">
        <f t="shared" si="21"/>
        <v>1.9976325257461287</v>
      </c>
      <c r="P42" s="5">
        <f t="shared" si="22"/>
        <v>1.0065263983956021</v>
      </c>
      <c r="Q42" s="5">
        <f t="shared" si="23"/>
        <v>-0.67850875264148969</v>
      </c>
      <c r="R42" s="3">
        <f t="shared" si="14"/>
        <v>33877</v>
      </c>
      <c r="S42" s="5">
        <f t="shared" si="15"/>
        <v>1.4063553151119201</v>
      </c>
      <c r="T42" s="5">
        <f t="shared" si="16"/>
        <v>1.4302194426057426</v>
      </c>
      <c r="U42" s="5">
        <f t="shared" si="17"/>
        <v>1.3532278022684301</v>
      </c>
      <c r="V42" s="5"/>
      <c r="W42" s="5">
        <f t="shared" si="18"/>
        <v>2.5960928241756442</v>
      </c>
      <c r="X42" s="5">
        <f t="shared" si="11"/>
        <v>6.8899888407374599</v>
      </c>
      <c r="Y42" s="3">
        <v>32659</v>
      </c>
      <c r="Z42" s="1">
        <v>1.94</v>
      </c>
      <c r="AA42" s="1">
        <f t="array" ref="AA42">FVSCHEDULE(1,Z40:Z42*0.01)-1</f>
        <v>1.569676445599999E-2</v>
      </c>
      <c r="AB42" s="14">
        <v>1.95</v>
      </c>
      <c r="AC42" s="1">
        <f t="array" ref="AC42">FVSCHEDULE(1,AB40:AB42*0.01)-1</f>
        <v>2.6731109600000025E-2</v>
      </c>
      <c r="AD42" s="74">
        <f>'US Corp Custom'!M15</f>
        <v>2.2799999999999998</v>
      </c>
      <c r="AE42" s="1">
        <f t="array" ref="AE42">FVSCHEDULE(1,AD40:AD42*0.01)-1</f>
        <v>4.5460829503999989E-2</v>
      </c>
      <c r="AF42" s="1" t="s">
        <v>20</v>
      </c>
      <c r="AG42" s="1">
        <v>491.43</v>
      </c>
      <c r="AH42" s="1">
        <v>672.94</v>
      </c>
      <c r="AI42" s="1">
        <v>1610.135</v>
      </c>
      <c r="AJ42" s="1">
        <v>344.09399999999999</v>
      </c>
      <c r="AK42">
        <v>1063.31</v>
      </c>
      <c r="AL42" s="1" t="s">
        <v>20</v>
      </c>
      <c r="AM42" s="1">
        <v>2.75</v>
      </c>
      <c r="AN42" s="1"/>
      <c r="AO42" s="1" t="s">
        <v>20</v>
      </c>
      <c r="AP42" s="1">
        <v>2.9</v>
      </c>
      <c r="AQ42" s="1" t="s">
        <v>121</v>
      </c>
      <c r="AS42" s="1" t="s">
        <v>20</v>
      </c>
      <c r="AT42">
        <v>363.85700000000003</v>
      </c>
      <c r="AU42" s="1" t="s">
        <v>20</v>
      </c>
      <c r="AV42" s="1">
        <v>156.131</v>
      </c>
    </row>
    <row r="43" spans="1:48" x14ac:dyDescent="0.25">
      <c r="A43" s="3">
        <v>33969</v>
      </c>
      <c r="B43" s="1" t="s">
        <v>21</v>
      </c>
      <c r="C43" s="5">
        <v>-1.43</v>
      </c>
      <c r="D43" s="5">
        <v>9.15</v>
      </c>
      <c r="E43" s="5">
        <f t="shared" si="6"/>
        <v>1.7825974994986038</v>
      </c>
      <c r="F43" s="5">
        <f t="shared" si="12"/>
        <v>13.268459445649908</v>
      </c>
      <c r="G43" s="5">
        <f t="shared" si="19"/>
        <v>-0.76916752239999386</v>
      </c>
      <c r="H43" s="5">
        <f t="shared" si="13"/>
        <v>5.0363225688297319</v>
      </c>
      <c r="I43" s="5">
        <f t="shared" si="7"/>
        <v>14.943382768151681</v>
      </c>
      <c r="J43" s="5">
        <f t="shared" si="8"/>
        <v>-3.7700565480534243</v>
      </c>
      <c r="K43" s="5">
        <f t="shared" si="9"/>
        <v>7.2773718809395094</v>
      </c>
      <c r="L43" s="5"/>
      <c r="M43" s="5">
        <f t="shared" si="10"/>
        <v>0.77008275229004663</v>
      </c>
      <c r="N43" s="5">
        <f t="shared" si="20"/>
        <v>5.7310932958726069</v>
      </c>
      <c r="O43" s="5">
        <f t="shared" si="21"/>
        <v>5.2040748707505058</v>
      </c>
      <c r="P43" s="5">
        <f t="shared" si="22"/>
        <v>7.5979475777373739</v>
      </c>
      <c r="Q43" s="5">
        <f t="shared" si="23"/>
        <v>0.52701842512210106</v>
      </c>
      <c r="R43" s="3">
        <f t="shared" si="14"/>
        <v>33969</v>
      </c>
      <c r="S43" s="5">
        <f t="shared" si="15"/>
        <v>1.4795430986591236</v>
      </c>
      <c r="T43" s="5">
        <f t="shared" si="16"/>
        <v>1.5388867661015346</v>
      </c>
      <c r="U43" s="5">
        <f t="shared" si="17"/>
        <v>1.4307825501221203</v>
      </c>
      <c r="V43" s="5"/>
      <c r="W43" s="5">
        <f t="shared" si="18"/>
        <v>2.7685140973650118</v>
      </c>
      <c r="X43" s="5">
        <f t="shared" si="11"/>
        <v>-0.71414389198813932</v>
      </c>
      <c r="Y43" s="3">
        <v>32689</v>
      </c>
      <c r="Z43" s="1">
        <v>1.24</v>
      </c>
      <c r="AA43" s="1">
        <f t="array" ref="AA43">FVSCHEDULE(1,Z41:Z43*0.01)-1</f>
        <v>3.6375130351999907E-2</v>
      </c>
      <c r="AB43" s="14">
        <v>1.67</v>
      </c>
      <c r="AC43" s="1">
        <f t="array" ref="AC43">FVSCHEDULE(1,AB41:AB43*0.01)-1</f>
        <v>4.4817855200000034E-2</v>
      </c>
      <c r="AD43" s="74">
        <f>'US Corp Custom'!M16</f>
        <v>2.4300000000000002</v>
      </c>
      <c r="AE43" s="1">
        <f t="array" ref="AE43">FVSCHEDULE(1,AD41:AD43*0.01)-1</f>
        <v>6.7768997568000033E-2</v>
      </c>
      <c r="AF43" s="1" t="s">
        <v>21</v>
      </c>
      <c r="AG43" s="1">
        <v>516.17999999999995</v>
      </c>
      <c r="AH43" s="1">
        <v>773.5</v>
      </c>
      <c r="AI43" s="1">
        <v>1549.432</v>
      </c>
      <c r="AJ43" s="1">
        <v>369.13499999999999</v>
      </c>
      <c r="AK43">
        <v>1116.8599999999999</v>
      </c>
      <c r="AL43" s="1" t="s">
        <v>21</v>
      </c>
      <c r="AM43" s="1">
        <v>2.62</v>
      </c>
      <c r="AN43" s="1"/>
      <c r="AO43" s="1" t="s">
        <v>21</v>
      </c>
      <c r="AP43" s="1">
        <v>2.6549999999999998</v>
      </c>
      <c r="AQ43" s="1" t="s">
        <v>121</v>
      </c>
      <c r="AS43" s="1" t="s">
        <v>21</v>
      </c>
      <c r="AT43">
        <v>366.65899999999999</v>
      </c>
      <c r="AU43" s="1" t="s">
        <v>21</v>
      </c>
      <c r="AV43" s="1">
        <v>155.01599999999999</v>
      </c>
    </row>
    <row r="44" spans="1:48" x14ac:dyDescent="0.25">
      <c r="A44" s="3">
        <v>34059</v>
      </c>
      <c r="B44" s="1" t="s">
        <v>22</v>
      </c>
      <c r="C44" s="5">
        <v>0.13</v>
      </c>
      <c r="D44" s="5">
        <v>3.23</v>
      </c>
      <c r="E44" s="5">
        <f t="shared" si="6"/>
        <v>5.7130081036693952</v>
      </c>
      <c r="F44" s="5">
        <f t="shared" si="12"/>
        <v>-0.20708010656490214</v>
      </c>
      <c r="G44" s="5">
        <f t="shared" si="19"/>
        <v>5.7226480036999927</v>
      </c>
      <c r="H44" s="5">
        <f t="shared" si="13"/>
        <v>4.3666937889883517</v>
      </c>
      <c r="I44" s="5">
        <f t="shared" si="7"/>
        <v>4.2740788623141457</v>
      </c>
      <c r="J44" s="5">
        <f t="shared" si="8"/>
        <v>12.08249216487074</v>
      </c>
      <c r="K44" s="5">
        <f t="shared" si="9"/>
        <v>5.5472929957874673</v>
      </c>
      <c r="L44" s="5"/>
      <c r="M44" s="5">
        <f t="shared" si="10"/>
        <v>0.77565258182670238</v>
      </c>
      <c r="N44" s="5">
        <f t="shared" si="20"/>
        <v>4.4693499481243242</v>
      </c>
      <c r="O44" s="5">
        <f t="shared" si="21"/>
        <v>4.9922532531532822</v>
      </c>
      <c r="P44" s="5">
        <f t="shared" si="22"/>
        <v>3.8072376602658138</v>
      </c>
      <c r="Q44" s="5">
        <f t="shared" si="23"/>
        <v>-0.52290330502895799</v>
      </c>
      <c r="R44" s="3">
        <f t="shared" si="14"/>
        <v>34059</v>
      </c>
      <c r="S44" s="5">
        <f t="shared" si="15"/>
        <v>1.5534056371337386</v>
      </c>
      <c r="T44" s="5">
        <f t="shared" si="16"/>
        <v>1.5974758426093989</v>
      </c>
      <c r="U44" s="5">
        <f t="shared" si="17"/>
        <v>1.4947292292837753</v>
      </c>
      <c r="V44" s="5"/>
      <c r="W44" s="5">
        <f t="shared" si="18"/>
        <v>5.3603333976556833</v>
      </c>
      <c r="X44" s="5">
        <f t="shared" si="11"/>
        <v>5.8652010115084918</v>
      </c>
      <c r="Y44" s="3">
        <v>32720</v>
      </c>
      <c r="Z44" s="1">
        <v>-0.13</v>
      </c>
      <c r="AA44" s="1">
        <f t="array" ref="AA44">FVSCHEDULE(1,Z42:Z44*0.01)-1</f>
        <v>3.0698907272000087E-2</v>
      </c>
      <c r="AB44" s="14">
        <v>0.32</v>
      </c>
      <c r="AC44" s="1">
        <f t="array" ref="AC44">FVSCHEDULE(1,AB42:AB44*0.01)-1</f>
        <v>3.9842532079999993E-2</v>
      </c>
      <c r="AD44" s="74">
        <f>'US Corp Custom'!M17</f>
        <v>2.2799999999999998</v>
      </c>
      <c r="AE44" s="1">
        <f t="array" ref="AE44">FVSCHEDULE(1,AD42:AD44*0.01)-1</f>
        <v>7.1540552111999833E-2</v>
      </c>
      <c r="AF44" s="1" t="s">
        <v>22</v>
      </c>
      <c r="AG44" s="1">
        <v>538.72</v>
      </c>
      <c r="AH44" s="1">
        <v>806.56</v>
      </c>
      <c r="AI44" s="1">
        <v>1736.6420000000001</v>
      </c>
      <c r="AJ44" s="1">
        <v>389.61200000000002</v>
      </c>
      <c r="AK44">
        <v>1165.6300000000001</v>
      </c>
      <c r="AL44" s="1" t="s">
        <v>22</v>
      </c>
      <c r="AM44" s="1">
        <v>2.52</v>
      </c>
      <c r="AN44" s="1"/>
      <c r="AO44" s="1" t="s">
        <v>22</v>
      </c>
      <c r="AP44" s="1">
        <v>2.4</v>
      </c>
      <c r="AQ44" s="1" t="s">
        <v>121</v>
      </c>
      <c r="AS44" s="1" t="s">
        <v>22</v>
      </c>
      <c r="AT44">
        <v>369.50299999999999</v>
      </c>
      <c r="AU44" s="1" t="s">
        <v>22</v>
      </c>
      <c r="AV44" s="1">
        <v>164.108</v>
      </c>
    </row>
    <row r="45" spans="1:48" x14ac:dyDescent="0.25">
      <c r="A45" s="3">
        <v>34150</v>
      </c>
      <c r="B45" s="1" t="s">
        <v>23</v>
      </c>
      <c r="C45" s="5">
        <v>-0.74</v>
      </c>
      <c r="D45" s="5">
        <v>5.9</v>
      </c>
      <c r="E45" s="5">
        <f t="shared" si="6"/>
        <v>-1.6966224621221853</v>
      </c>
      <c r="F45" s="5">
        <f t="shared" si="12"/>
        <v>7.5894668723865362</v>
      </c>
      <c r="G45" s="5">
        <f t="shared" si="19"/>
        <v>3.343400547200015</v>
      </c>
      <c r="H45" s="5">
        <f t="shared" si="13"/>
        <v>0.48633798633799241</v>
      </c>
      <c r="I45" s="5">
        <f t="shared" si="7"/>
        <v>2.1920253917873556</v>
      </c>
      <c r="J45" s="5">
        <f t="shared" si="8"/>
        <v>10.138071058974729</v>
      </c>
      <c r="K45" s="5">
        <f t="shared" si="9"/>
        <v>8.2679691590608062</v>
      </c>
      <c r="L45" s="5"/>
      <c r="M45" s="5">
        <f t="shared" si="10"/>
        <v>0.7745539278436242</v>
      </c>
      <c r="N45" s="5">
        <f t="shared" si="20"/>
        <v>3.7406626628561619</v>
      </c>
      <c r="O45" s="5">
        <f t="shared" si="21"/>
        <v>4.8555497102082681</v>
      </c>
      <c r="P45" s="5">
        <f t="shared" si="22"/>
        <v>3.4048279061601643</v>
      </c>
      <c r="Q45" s="5">
        <f t="shared" si="23"/>
        <v>-1.1148870473521062</v>
      </c>
      <c r="R45" s="3">
        <f t="shared" si="14"/>
        <v>34150</v>
      </c>
      <c r="S45" s="5">
        <f t="shared" si="15"/>
        <v>1.6288320200459447</v>
      </c>
      <c r="T45" s="5">
        <f t="shared" si="16"/>
        <v>1.651867145892731</v>
      </c>
      <c r="U45" s="5">
        <f t="shared" si="17"/>
        <v>1.550642007474391</v>
      </c>
      <c r="V45" s="5"/>
      <c r="W45" s="5">
        <f t="shared" si="18"/>
        <v>3.1745465521460665</v>
      </c>
      <c r="X45" s="5">
        <f t="shared" si="11"/>
        <v>3.3014843883296452</v>
      </c>
      <c r="Y45" s="3">
        <v>32751</v>
      </c>
      <c r="Z45" s="1">
        <v>0.34</v>
      </c>
      <c r="AA45" s="1">
        <f t="array" ref="AA45">FVSCHEDULE(1,Z43:Z45*0.01)-1</f>
        <v>1.4521565192000097E-2</v>
      </c>
      <c r="AB45" s="14">
        <v>0.66</v>
      </c>
      <c r="AC45" s="1">
        <f t="array" ref="AC45">FVSCHEDULE(1,AB43:AB45*0.01)-1</f>
        <v>2.6685132704000081E-2</v>
      </c>
      <c r="AD45" s="74">
        <f>'US Corp Custom'!M18</f>
        <v>-1.31</v>
      </c>
      <c r="AE45" s="1">
        <f t="array" ref="AE45">FVSCHEDULE(1,AD43:AD45*0.01)-1</f>
        <v>3.3929772075999898E-2</v>
      </c>
      <c r="AF45" s="1" t="s">
        <v>23</v>
      </c>
      <c r="AG45" s="1">
        <v>541.34</v>
      </c>
      <c r="AH45" s="1">
        <v>824.24</v>
      </c>
      <c r="AI45" s="1">
        <v>1912.704</v>
      </c>
      <c r="AJ45" s="1">
        <v>421.82499999999999</v>
      </c>
      <c r="AK45">
        <v>1171.31</v>
      </c>
      <c r="AL45" s="1" t="s">
        <v>23</v>
      </c>
      <c r="AM45" s="1">
        <v>2.54</v>
      </c>
      <c r="AN45" s="1"/>
      <c r="AO45" s="1" t="s">
        <v>23</v>
      </c>
      <c r="AP45" s="1">
        <v>2.1</v>
      </c>
      <c r="AQ45" s="1" t="s">
        <v>121</v>
      </c>
      <c r="AS45" s="1" t="s">
        <v>23</v>
      </c>
      <c r="AT45">
        <v>372.36500000000001</v>
      </c>
      <c r="AU45" s="1" t="s">
        <v>23</v>
      </c>
      <c r="AV45" s="1">
        <v>169.52600000000001</v>
      </c>
    </row>
    <row r="46" spans="1:48" x14ac:dyDescent="0.25">
      <c r="A46" s="3">
        <v>34242</v>
      </c>
      <c r="B46" s="1" t="s">
        <v>24</v>
      </c>
      <c r="C46" s="5">
        <v>0.54</v>
      </c>
      <c r="D46" s="5">
        <v>6.34</v>
      </c>
      <c r="E46" s="5">
        <f t="shared" si="6"/>
        <v>5.073305726578667</v>
      </c>
      <c r="F46" s="5">
        <f t="shared" si="12"/>
        <v>6.6985937917041483</v>
      </c>
      <c r="G46" s="5">
        <f t="shared" si="19"/>
        <v>3.0070669099999892</v>
      </c>
      <c r="H46" s="5">
        <f t="shared" si="13"/>
        <v>2.5843277792145347</v>
      </c>
      <c r="I46" s="5">
        <f t="shared" si="7"/>
        <v>8.7450257206638895</v>
      </c>
      <c r="J46" s="5">
        <f t="shared" si="8"/>
        <v>6.7028667268955511</v>
      </c>
      <c r="K46" s="5">
        <f t="shared" si="9"/>
        <v>15.37936348011617</v>
      </c>
      <c r="L46" s="5"/>
      <c r="M46" s="5">
        <f t="shared" si="10"/>
        <v>0.81640326024194909</v>
      </c>
      <c r="N46" s="5">
        <f t="shared" si="20"/>
        <v>6.0110120247846259</v>
      </c>
      <c r="O46" s="5">
        <f t="shared" si="21"/>
        <v>5.8397671853129642</v>
      </c>
      <c r="P46" s="5">
        <f t="shared" si="22"/>
        <v>6.8890023696249738</v>
      </c>
      <c r="Q46" s="5">
        <f t="shared" si="23"/>
        <v>0.17124483947166169</v>
      </c>
      <c r="R46" s="3">
        <f t="shared" si="14"/>
        <v>34242</v>
      </c>
      <c r="S46" s="5">
        <f t="shared" si="15"/>
        <v>1.723952017856458</v>
      </c>
      <c r="T46" s="5">
        <f t="shared" si="16"/>
        <v>1.7656643127163376</v>
      </c>
      <c r="U46" s="5">
        <f t="shared" si="17"/>
        <v>1.6438512850050382</v>
      </c>
      <c r="V46" s="5"/>
      <c r="W46" s="5">
        <f t="shared" si="18"/>
        <v>4.9997268658902296</v>
      </c>
      <c r="X46" s="5">
        <f t="shared" si="11"/>
        <v>3.9887686844495729</v>
      </c>
      <c r="Y46" s="3">
        <v>32780</v>
      </c>
      <c r="Z46" s="1">
        <v>-1.68</v>
      </c>
      <c r="AA46" s="1">
        <f t="array" ref="AA46">FVSCHEDULE(1,Z44:Z46*0.01)-1</f>
        <v>-1.4739625743999785E-2</v>
      </c>
      <c r="AB46" s="14">
        <v>-1</v>
      </c>
      <c r="AC46" s="1">
        <f t="array" ref="AC46">FVSCHEDULE(1,AB44:AB46*0.01)-1</f>
        <v>-2.7709119999996812E-4</v>
      </c>
      <c r="AD46" s="74">
        <f>'US Corp Custom'!M19</f>
        <v>0.43</v>
      </c>
      <c r="AE46" s="1">
        <f t="array" ref="AE46">FVSCHEDULE(1,AD44:AD46*0.01)-1</f>
        <v>1.3741745675999839E-2</v>
      </c>
      <c r="AF46" s="1" t="s">
        <v>24</v>
      </c>
      <c r="AG46" s="1">
        <v>555.33000000000004</v>
      </c>
      <c r="AH46" s="1">
        <v>896.32</v>
      </c>
      <c r="AI46" s="1">
        <v>2040.91</v>
      </c>
      <c r="AJ46" s="1">
        <v>486.69900000000001</v>
      </c>
      <c r="AK46">
        <v>1201.57</v>
      </c>
      <c r="AL46" s="1" t="s">
        <v>24</v>
      </c>
      <c r="AM46" s="1">
        <v>2.5099999999999998</v>
      </c>
      <c r="AN46" s="1"/>
      <c r="AO46" s="1" t="s">
        <v>24</v>
      </c>
      <c r="AP46" s="1">
        <v>2</v>
      </c>
      <c r="AQ46" s="1" t="s">
        <v>121</v>
      </c>
      <c r="AS46" s="1" t="s">
        <v>24</v>
      </c>
      <c r="AT46">
        <v>375.40499999999997</v>
      </c>
      <c r="AU46" s="1" t="s">
        <v>24</v>
      </c>
      <c r="AV46" s="1">
        <v>176.28800000000001</v>
      </c>
    </row>
    <row r="47" spans="1:48" x14ac:dyDescent="0.25">
      <c r="A47" s="3">
        <v>34334</v>
      </c>
      <c r="B47" s="1" t="s">
        <v>25</v>
      </c>
      <c r="C47" s="5">
        <v>0.62</v>
      </c>
      <c r="D47" s="5">
        <v>6.94</v>
      </c>
      <c r="E47" s="5">
        <f t="shared" si="6"/>
        <v>1.6280521275102879</v>
      </c>
      <c r="F47" s="5">
        <f t="shared" si="12"/>
        <v>7.3940824432329304</v>
      </c>
      <c r="G47" s="5">
        <f t="shared" si="19"/>
        <v>0.19462673760000104</v>
      </c>
      <c r="H47" s="5">
        <f t="shared" si="13"/>
        <v>2.3175409216141807</v>
      </c>
      <c r="I47" s="5">
        <f t="shared" si="7"/>
        <v>2.5894769725098188</v>
      </c>
      <c r="J47" s="5">
        <f t="shared" si="8"/>
        <v>0.9300263117922869</v>
      </c>
      <c r="K47" s="5">
        <f t="shared" si="9"/>
        <v>32.604340670517097</v>
      </c>
      <c r="L47" s="5"/>
      <c r="M47" s="5">
        <f t="shared" si="10"/>
        <v>0.78421970938054031</v>
      </c>
      <c r="N47" s="5">
        <f t="shared" si="20"/>
        <v>5.0850169558397473</v>
      </c>
      <c r="O47" s="5">
        <f t="shared" si="21"/>
        <v>4.8987188378952817</v>
      </c>
      <c r="P47" s="5">
        <f t="shared" si="22"/>
        <v>7.0834187828825499</v>
      </c>
      <c r="Q47" s="5">
        <f t="shared" si="23"/>
        <v>0.1862981179444656</v>
      </c>
      <c r="R47" s="3">
        <f t="shared" si="14"/>
        <v>34334</v>
      </c>
      <c r="S47" s="5">
        <f t="shared" si="15"/>
        <v>1.8084035801114682</v>
      </c>
      <c r="T47" s="5">
        <f t="shared" si="16"/>
        <v>1.8907337102859407</v>
      </c>
      <c r="U47" s="5">
        <f t="shared" si="17"/>
        <v>1.7274414015763337</v>
      </c>
      <c r="V47" s="5"/>
      <c r="W47" s="5">
        <f t="shared" si="18"/>
        <v>3.2418925442637549</v>
      </c>
      <c r="X47" s="5">
        <f t="shared" si="11"/>
        <v>-1.542362497730998</v>
      </c>
      <c r="Y47" s="3">
        <v>32812</v>
      </c>
      <c r="Z47" s="1">
        <v>-2.37</v>
      </c>
      <c r="AA47" s="1">
        <f t="array" ref="AA47">FVSCHEDULE(1,Z45:Z47*0.01)-1</f>
        <v>-3.6838186255999994E-2</v>
      </c>
      <c r="AB47" s="14">
        <v>-1.1499999999999999</v>
      </c>
      <c r="AC47" s="1">
        <f t="array" ref="AC47">FVSCHEDULE(1,AB45:AB47*0.01)-1</f>
        <v>-1.4926141000000004E-2</v>
      </c>
      <c r="AD47" s="74">
        <f>'US Corp Custom'!M20</f>
        <v>2.33</v>
      </c>
      <c r="AE47" s="1">
        <f t="array" ref="AE47">FVSCHEDULE(1,AD45:AD47*0.01)-1</f>
        <v>1.4237317510999992E-2</v>
      </c>
      <c r="AF47" s="1" t="s">
        <v>25</v>
      </c>
      <c r="AG47" s="1">
        <v>568.20000000000005</v>
      </c>
      <c r="AH47" s="1">
        <v>919.53</v>
      </c>
      <c r="AI47" s="1">
        <v>2059.8910000000001</v>
      </c>
      <c r="AJ47" s="1">
        <v>645.38400000000001</v>
      </c>
      <c r="AK47">
        <v>1229.42</v>
      </c>
      <c r="AL47" s="1" t="s">
        <v>25</v>
      </c>
      <c r="AM47" s="1">
        <v>2.4900000000000002</v>
      </c>
      <c r="AN47" s="1"/>
      <c r="AO47" s="1" t="s">
        <v>25</v>
      </c>
      <c r="AP47" s="1">
        <v>1.9</v>
      </c>
      <c r="AQ47" s="1" t="s">
        <v>121</v>
      </c>
      <c r="AS47" s="1" t="s">
        <v>25</v>
      </c>
      <c r="AT47">
        <v>378.34899999999999</v>
      </c>
      <c r="AU47" s="1" t="s">
        <v>25</v>
      </c>
      <c r="AV47" s="1">
        <v>173.56899999999999</v>
      </c>
    </row>
    <row r="48" spans="1:48" x14ac:dyDescent="0.25">
      <c r="A48" s="3">
        <v>34424</v>
      </c>
      <c r="B48" s="1" t="s">
        <v>26</v>
      </c>
      <c r="C48" s="5">
        <v>1.28</v>
      </c>
      <c r="D48" s="5">
        <v>1.19</v>
      </c>
      <c r="E48" s="5">
        <f t="shared" si="6"/>
        <v>3.586394755307202</v>
      </c>
      <c r="F48" s="5">
        <f t="shared" si="12"/>
        <v>-2.145623414315573</v>
      </c>
      <c r="G48" s="5">
        <f t="shared" si="19"/>
        <v>-2.7340339510000145</v>
      </c>
      <c r="H48" s="5">
        <f t="shared" si="13"/>
        <v>-3.7926786342837193</v>
      </c>
      <c r="I48" s="5">
        <f t="shared" si="7"/>
        <v>-2.6633171294030644</v>
      </c>
      <c r="J48" s="5">
        <f t="shared" si="8"/>
        <v>3.560722387737969</v>
      </c>
      <c r="K48" s="5">
        <f t="shared" si="9"/>
        <v>-9.0415938418058168</v>
      </c>
      <c r="L48" s="5"/>
      <c r="M48" s="5">
        <f t="shared" si="10"/>
        <v>0.76463794010293018</v>
      </c>
      <c r="N48" s="5">
        <f t="shared" si="20"/>
        <v>-0.38042668606987051</v>
      </c>
      <c r="O48" s="5">
        <f t="shared" si="21"/>
        <v>-0.94538047084403587</v>
      </c>
      <c r="P48" s="5">
        <f t="shared" si="22"/>
        <v>-1.2858997961937861</v>
      </c>
      <c r="Q48" s="5">
        <f t="shared" si="23"/>
        <v>0.56495378477416536</v>
      </c>
      <c r="R48" s="3">
        <f t="shared" si="14"/>
        <v>34424</v>
      </c>
      <c r="S48" s="5">
        <f t="shared" si="15"/>
        <v>1.7913072858310499</v>
      </c>
      <c r="T48" s="5">
        <f t="shared" si="16"/>
        <v>1.8664207693588066</v>
      </c>
      <c r="U48" s="5">
        <f t="shared" si="17"/>
        <v>1.720869753498518</v>
      </c>
      <c r="V48" s="5"/>
      <c r="W48" s="5">
        <f t="shared" si="18"/>
        <v>-1.3932417387693667</v>
      </c>
      <c r="X48" s="5">
        <f t="shared" si="11"/>
        <v>-5.7613974845738607</v>
      </c>
      <c r="Y48" s="3">
        <v>32842</v>
      </c>
      <c r="Z48" s="1">
        <v>-0.2</v>
      </c>
      <c r="AA48" s="1">
        <f t="array" ref="AA48">FVSCHEDULE(1,Z46:Z48*0.01)-1</f>
        <v>-4.2021636320000111E-2</v>
      </c>
      <c r="AB48" s="14">
        <v>-0.45</v>
      </c>
      <c r="AC48" s="1">
        <f t="array" ref="AC48">FVSCHEDULE(1,AB46:AB48*0.01)-1</f>
        <v>-2.5788767499999921E-2</v>
      </c>
      <c r="AD48" s="74">
        <f>'US Corp Custom'!M21</f>
        <v>0.87</v>
      </c>
      <c r="AE48" s="1">
        <f t="array" ref="AE48">FVSCHEDULE(1,AD46:AD48*0.01)-1</f>
        <v>3.6641181652999899E-2</v>
      </c>
      <c r="AF48" s="1" t="s">
        <v>26</v>
      </c>
      <c r="AG48" s="1">
        <v>546.65</v>
      </c>
      <c r="AH48" s="1">
        <v>895.04</v>
      </c>
      <c r="AI48" s="1">
        <v>2133.2379999999998</v>
      </c>
      <c r="AJ48" s="1">
        <v>587.03099999999995</v>
      </c>
      <c r="AK48">
        <v>1182.8</v>
      </c>
      <c r="AL48" s="1" t="s">
        <v>26</v>
      </c>
      <c r="AM48" s="1">
        <v>2.64</v>
      </c>
      <c r="AN48" s="1"/>
      <c r="AO48" s="1" t="s">
        <v>26</v>
      </c>
      <c r="AP48" s="1">
        <v>2</v>
      </c>
      <c r="AQ48" s="1" t="s">
        <v>121</v>
      </c>
      <c r="AS48" s="1" t="s">
        <v>26</v>
      </c>
      <c r="AT48">
        <v>381.24200000000002</v>
      </c>
      <c r="AU48" s="1" t="s">
        <v>26</v>
      </c>
      <c r="AV48" s="1">
        <v>163.56899999999999</v>
      </c>
    </row>
    <row r="49" spans="1:48" x14ac:dyDescent="0.25">
      <c r="A49" s="3">
        <v>34515</v>
      </c>
      <c r="B49" s="1" t="s">
        <v>27</v>
      </c>
      <c r="C49" s="5">
        <v>1.42</v>
      </c>
      <c r="D49" s="5">
        <v>2.73</v>
      </c>
      <c r="E49" s="5">
        <f t="shared" si="6"/>
        <v>2.137645805771073</v>
      </c>
      <c r="F49" s="5">
        <f t="shared" si="12"/>
        <v>3.7450782709645192</v>
      </c>
      <c r="G49" s="5">
        <f t="shared" si="19"/>
        <v>-0.88950894189999685</v>
      </c>
      <c r="H49" s="5">
        <f t="shared" si="13"/>
        <v>0.42257385895911881</v>
      </c>
      <c r="I49" s="5">
        <f t="shared" si="7"/>
        <v>-3.9126742938863091</v>
      </c>
      <c r="J49" s="5">
        <f t="shared" si="8"/>
        <v>5.1773407374142044</v>
      </c>
      <c r="K49" s="5">
        <f t="shared" si="9"/>
        <v>-1.4399580260667677</v>
      </c>
      <c r="L49" s="5"/>
      <c r="M49" s="5">
        <f t="shared" si="10"/>
        <v>0.96054474585696159</v>
      </c>
      <c r="N49" s="5">
        <f t="shared" si="20"/>
        <v>2.2519385819043474</v>
      </c>
      <c r="O49" s="5">
        <f t="shared" si="21"/>
        <v>2.3460696704459236</v>
      </c>
      <c r="P49" s="5">
        <f t="shared" si="22"/>
        <v>1.3986144568428704</v>
      </c>
      <c r="Q49" s="5">
        <f t="shared" si="23"/>
        <v>-9.4131088541576258E-2</v>
      </c>
      <c r="R49" s="3">
        <f t="shared" si="14"/>
        <v>34515</v>
      </c>
      <c r="S49" s="5">
        <f t="shared" si="15"/>
        <v>1.8333326027684202</v>
      </c>
      <c r="T49" s="5">
        <f t="shared" si="16"/>
        <v>1.8925248000645767</v>
      </c>
      <c r="U49" s="5">
        <f t="shared" si="17"/>
        <v>1.7596226834218736</v>
      </c>
      <c r="V49" s="5"/>
      <c r="W49" s="5">
        <f t="shared" si="18"/>
        <v>0.47015113817066601</v>
      </c>
      <c r="X49" s="5">
        <f t="shared" si="11"/>
        <v>-2.3464103833855998</v>
      </c>
      <c r="Y49" s="3">
        <v>32871</v>
      </c>
      <c r="Z49" s="1">
        <v>0.16</v>
      </c>
      <c r="AA49" s="1">
        <f t="array" ref="AA49">FVSCHEDULE(1,Z47:Z49*0.01)-1</f>
        <v>-2.4093644159999927E-2</v>
      </c>
      <c r="AB49" s="14">
        <v>-0.38</v>
      </c>
      <c r="AC49" s="1">
        <f t="array" ref="AC49">FVSCHEDULE(1,AB47:AB49*0.01)-1</f>
        <v>-1.968764664999989E-2</v>
      </c>
      <c r="AD49" s="74">
        <f>'US Corp Custom'!M22</f>
        <v>0.19</v>
      </c>
      <c r="AE49" s="1">
        <f t="array" ref="AE49">FVSCHEDULE(1,AD47:AD49*0.01)-1</f>
        <v>3.4163895148999979E-2</v>
      </c>
      <c r="AF49" s="1" t="s">
        <v>27</v>
      </c>
      <c r="AG49" s="1">
        <v>548.96</v>
      </c>
      <c r="AH49" s="1">
        <v>860.02</v>
      </c>
      <c r="AI49" s="1">
        <v>2243.683</v>
      </c>
      <c r="AJ49" s="1">
        <v>578.57799999999997</v>
      </c>
      <c r="AK49">
        <v>1187.78</v>
      </c>
      <c r="AL49" s="1" t="s">
        <v>27</v>
      </c>
      <c r="AM49" s="1">
        <v>2.69</v>
      </c>
      <c r="AN49" s="1"/>
      <c r="AO49" s="1" t="s">
        <v>27</v>
      </c>
      <c r="AP49" s="1">
        <v>1.9</v>
      </c>
      <c r="AQ49" s="1" t="s">
        <v>121</v>
      </c>
      <c r="AS49" s="1" t="s">
        <v>27</v>
      </c>
      <c r="AT49">
        <v>384.904</v>
      </c>
      <c r="AU49" s="1" t="s">
        <v>27</v>
      </c>
      <c r="AV49" s="1">
        <v>159.73099999999999</v>
      </c>
    </row>
    <row r="50" spans="1:48" x14ac:dyDescent="0.25">
      <c r="A50" s="3">
        <v>34607</v>
      </c>
      <c r="B50" s="1" t="s">
        <v>28</v>
      </c>
      <c r="C50" s="5">
        <v>1.74</v>
      </c>
      <c r="D50" s="5">
        <v>1.94</v>
      </c>
      <c r="E50" s="5">
        <f t="shared" si="6"/>
        <v>2.7937297305045212</v>
      </c>
      <c r="F50" s="5">
        <f t="shared" si="12"/>
        <v>1.5645247830766431</v>
      </c>
      <c r="G50" s="5">
        <f t="shared" si="19"/>
        <v>0.99766368170000064</v>
      </c>
      <c r="H50" s="5">
        <f t="shared" si="13"/>
        <v>4.8874234916933768</v>
      </c>
      <c r="I50" s="5">
        <f t="shared" si="7"/>
        <v>6.9475128485384063</v>
      </c>
      <c r="J50" s="5">
        <f t="shared" si="8"/>
        <v>0.162901800298898</v>
      </c>
      <c r="K50" s="5">
        <f t="shared" si="9"/>
        <v>20.757788923878895</v>
      </c>
      <c r="L50" s="5"/>
      <c r="M50" s="5">
        <f t="shared" si="10"/>
        <v>1.0755928751065236</v>
      </c>
      <c r="N50" s="5">
        <f t="shared" si="20"/>
        <v>3.5132327994465151</v>
      </c>
      <c r="O50" s="5">
        <f t="shared" si="21"/>
        <v>3.3593183801701634</v>
      </c>
      <c r="P50" s="5">
        <f t="shared" si="22"/>
        <v>5.1427374783135011</v>
      </c>
      <c r="Q50" s="5">
        <f t="shared" si="23"/>
        <v>0.15391441927635174</v>
      </c>
      <c r="R50" s="3">
        <f t="shared" si="14"/>
        <v>34607</v>
      </c>
      <c r="S50" s="5">
        <f t="shared" si="15"/>
        <v>1.8949200818628718</v>
      </c>
      <c r="T50" s="5">
        <f t="shared" si="16"/>
        <v>1.9898523822438754</v>
      </c>
      <c r="U50" s="5">
        <f t="shared" si="17"/>
        <v>1.8214423246823517</v>
      </c>
      <c r="V50" s="5"/>
      <c r="W50" s="5">
        <f t="shared" si="18"/>
        <v>3.0569975284846187</v>
      </c>
      <c r="X50" s="5">
        <f t="shared" si="11"/>
        <v>-0.18781576525532806</v>
      </c>
      <c r="Y50" s="3">
        <v>32904</v>
      </c>
      <c r="Z50" s="1">
        <v>-2.15</v>
      </c>
      <c r="AA50" s="1">
        <f t="array" ref="AA50">FVSCHEDULE(1,Z48:Z50*0.01)-1</f>
        <v>-2.1894531199999956E-2</v>
      </c>
      <c r="AB50" s="14">
        <v>-1.66</v>
      </c>
      <c r="AC50" s="1">
        <f t="array" ref="AC50">FVSCHEDULE(1,AB48:AB50*0.01)-1</f>
        <v>-2.4745403859999904E-2</v>
      </c>
      <c r="AD50" s="74">
        <f>'US Corp Custom'!M23</f>
        <v>-0.84</v>
      </c>
      <c r="AE50" s="1">
        <f t="array" ref="AE50">FVSCHEDULE(1,AD48:AD50*0.01)-1</f>
        <v>2.1273511479997786E-3</v>
      </c>
      <c r="AF50" s="1" t="s">
        <v>28</v>
      </c>
      <c r="AG50" s="1">
        <v>575.79</v>
      </c>
      <c r="AH50" s="1">
        <v>919.77</v>
      </c>
      <c r="AI50" s="1">
        <v>2247.3380000000002</v>
      </c>
      <c r="AJ50" s="1">
        <v>698.678</v>
      </c>
      <c r="AK50">
        <v>1245.8499999999999</v>
      </c>
      <c r="AL50" s="1" t="s">
        <v>28</v>
      </c>
      <c r="AM50" s="1">
        <v>2.63</v>
      </c>
      <c r="AN50" s="1"/>
      <c r="AO50" s="1" t="s">
        <v>28</v>
      </c>
      <c r="AP50" s="1">
        <v>2</v>
      </c>
      <c r="AQ50" s="1" t="s">
        <v>121</v>
      </c>
      <c r="AS50" s="1" t="s">
        <v>28</v>
      </c>
      <c r="AT50">
        <v>389.04399999999998</v>
      </c>
      <c r="AU50" s="1" t="s">
        <v>28</v>
      </c>
      <c r="AV50" s="1">
        <v>159.43100000000001</v>
      </c>
    </row>
    <row r="51" spans="1:48" x14ac:dyDescent="0.25">
      <c r="A51" s="3">
        <v>34699</v>
      </c>
      <c r="B51" s="1" t="s">
        <v>29</v>
      </c>
      <c r="C51" s="5">
        <v>1.56</v>
      </c>
      <c r="D51" s="5">
        <v>6.31</v>
      </c>
      <c r="E51" s="5">
        <f t="shared" si="6"/>
        <v>1.2687000016569119</v>
      </c>
      <c r="F51" s="5">
        <f t="shared" si="12"/>
        <v>9.0140337948798361</v>
      </c>
      <c r="G51" s="5">
        <f t="shared" si="19"/>
        <v>-0.27314741199998549</v>
      </c>
      <c r="H51" s="5">
        <f t="shared" si="13"/>
        <v>-1.5630698692215006E-2</v>
      </c>
      <c r="I51" s="5">
        <f t="shared" si="7"/>
        <v>-1.8493753873250918</v>
      </c>
      <c r="J51" s="5">
        <f t="shared" si="8"/>
        <v>-0.95188173741557192</v>
      </c>
      <c r="K51" s="5">
        <f t="shared" si="9"/>
        <v>-14.386169308322295</v>
      </c>
      <c r="L51" s="5"/>
      <c r="M51" s="5">
        <f t="shared" si="10"/>
        <v>1.3268422080793041</v>
      </c>
      <c r="N51" s="5">
        <f t="shared" si="20"/>
        <v>2.0989058239787228</v>
      </c>
      <c r="O51" s="5">
        <f t="shared" si="21"/>
        <v>1.7380980873950944</v>
      </c>
      <c r="P51" s="5">
        <f t="shared" si="22"/>
        <v>1.187578726759088</v>
      </c>
      <c r="Q51" s="5">
        <f t="shared" si="23"/>
        <v>0.36080773658362841</v>
      </c>
      <c r="R51" s="3">
        <f t="shared" si="14"/>
        <v>34699</v>
      </c>
      <c r="S51" s="5">
        <f t="shared" si="15"/>
        <v>1.9278556515633958</v>
      </c>
      <c r="T51" s="5">
        <f t="shared" si="16"/>
        <v>2.0134834458293129</v>
      </c>
      <c r="U51" s="5">
        <f t="shared" si="17"/>
        <v>1.8596726837155229</v>
      </c>
      <c r="V51" s="5"/>
      <c r="W51" s="5">
        <f t="shared" si="18"/>
        <v>9.4194499143446908E-2</v>
      </c>
      <c r="X51" s="5">
        <f t="shared" si="11"/>
        <v>0.26845469199840988</v>
      </c>
      <c r="Y51" s="3">
        <v>32932</v>
      </c>
      <c r="Z51" s="1">
        <v>-2.06</v>
      </c>
      <c r="AA51" s="1">
        <f t="array" ref="AA51">FVSCHEDULE(1,Z49:Z51*0.01)-1</f>
        <v>-4.0123751359999904E-2</v>
      </c>
      <c r="AB51" s="14">
        <v>-1.06</v>
      </c>
      <c r="AC51" s="1">
        <f t="array" ref="AC51">FVSCHEDULE(1,AB49:AB51*0.01)-1</f>
        <v>-3.0721348648000024E-2</v>
      </c>
      <c r="AD51" s="74">
        <f>'US Corp Custom'!M24</f>
        <v>0.28000000000000003</v>
      </c>
      <c r="AE51" s="1">
        <f t="array" ref="AE51">FVSCHEDULE(1,AD49:AD51*0.01)-1</f>
        <v>-3.7342046880001201E-3</v>
      </c>
      <c r="AF51" s="1" t="s">
        <v>29</v>
      </c>
      <c r="AG51" s="1">
        <v>575.70000000000005</v>
      </c>
      <c r="AH51" s="1">
        <v>902.76</v>
      </c>
      <c r="AI51" s="1">
        <v>2225.9459999999999</v>
      </c>
      <c r="AJ51" s="1">
        <v>598.16499999999996</v>
      </c>
      <c r="AK51">
        <v>1245.6600000000001</v>
      </c>
      <c r="AL51" s="1" t="s">
        <v>29</v>
      </c>
      <c r="AM51" s="1">
        <v>2.68</v>
      </c>
      <c r="AN51" s="1"/>
      <c r="AO51" s="1" t="s">
        <v>29</v>
      </c>
      <c r="AP51" s="1">
        <v>2</v>
      </c>
      <c r="AQ51" s="1" t="s">
        <v>121</v>
      </c>
      <c r="AS51" s="1" t="s">
        <v>29</v>
      </c>
      <c r="AT51">
        <v>394.20600000000002</v>
      </c>
      <c r="AU51" s="1" t="s">
        <v>29</v>
      </c>
      <c r="AV51" s="1">
        <v>159.85900000000001</v>
      </c>
    </row>
    <row r="52" spans="1:48" x14ac:dyDescent="0.25">
      <c r="A52" s="3">
        <v>34789</v>
      </c>
      <c r="B52" s="1" t="s">
        <v>30</v>
      </c>
      <c r="C52" s="5">
        <v>2.34</v>
      </c>
      <c r="D52" s="5">
        <v>3.89</v>
      </c>
      <c r="E52" s="5">
        <f t="shared" si="6"/>
        <v>4.3790165159506902</v>
      </c>
      <c r="F52" s="5">
        <f t="shared" si="12"/>
        <v>2.5417341456271862</v>
      </c>
      <c r="G52" s="5">
        <f t="shared" si="19"/>
        <v>5.8050916999999869</v>
      </c>
      <c r="H52" s="5">
        <f t="shared" si="13"/>
        <v>9.7377106131665734</v>
      </c>
      <c r="I52" s="5">
        <f t="shared" si="7"/>
        <v>4.6169524569099174</v>
      </c>
      <c r="J52" s="5">
        <f t="shared" si="8"/>
        <v>1.9410174370806832</v>
      </c>
      <c r="K52" s="5">
        <f t="shared" si="9"/>
        <v>-12.377855608402355</v>
      </c>
      <c r="L52" s="5"/>
      <c r="M52" s="5">
        <f t="shared" si="10"/>
        <v>1.4989624713982019</v>
      </c>
      <c r="N52" s="5">
        <f t="shared" si="20"/>
        <v>3.4939247083307898</v>
      </c>
      <c r="O52" s="5">
        <f t="shared" si="21"/>
        <v>3.7963000461972705</v>
      </c>
      <c r="P52" s="5">
        <f t="shared" si="22"/>
        <v>2.5635994413924932</v>
      </c>
      <c r="Q52" s="5">
        <f t="shared" si="23"/>
        <v>-0.30237533786648063</v>
      </c>
      <c r="R52" s="3">
        <f t="shared" si="14"/>
        <v>34789</v>
      </c>
      <c r="S52" s="5">
        <f t="shared" si="15"/>
        <v>2.0010428365543134</v>
      </c>
      <c r="T52" s="5">
        <f t="shared" si="16"/>
        <v>2.0651010961991232</v>
      </c>
      <c r="U52" s="5">
        <f t="shared" si="17"/>
        <v>1.9246482471059378</v>
      </c>
      <c r="V52" s="5"/>
      <c r="W52" s="5">
        <f t="shared" si="18"/>
        <v>4.2251713614883437</v>
      </c>
      <c r="X52" s="5">
        <f t="shared" si="11"/>
        <v>6.2392483375975027</v>
      </c>
      <c r="Y52" s="3">
        <v>32962</v>
      </c>
      <c r="Z52" s="1">
        <v>2.62</v>
      </c>
      <c r="AA52" s="1">
        <f t="array" ref="AA52">FVSCHEDULE(1,Z50:Z52*0.01)-1</f>
        <v>-1.6548516019999848E-2</v>
      </c>
      <c r="AB52" s="14">
        <v>1.25</v>
      </c>
      <c r="AC52" s="1">
        <f t="array" ref="AC52">FVSCHEDULE(1,AB50:AB52*0.01)-1</f>
        <v>-1.4861840500000056E-2</v>
      </c>
      <c r="AD52" s="74">
        <f>'US Corp Custom'!M25</f>
        <v>0.17</v>
      </c>
      <c r="AE52" s="1">
        <f t="array" ref="AE52">FVSCHEDULE(1,AD50:AD52*0.01)-1</f>
        <v>-3.9330799840000541E-3</v>
      </c>
      <c r="AF52" s="1" t="s">
        <v>30</v>
      </c>
      <c r="AG52" s="1">
        <v>631.76</v>
      </c>
      <c r="AH52" s="1">
        <v>944.44</v>
      </c>
      <c r="AI52" s="1">
        <v>2269.152</v>
      </c>
      <c r="AJ52" s="1">
        <v>524.125</v>
      </c>
      <c r="AK52">
        <v>1366.95</v>
      </c>
      <c r="AL52" s="1" t="s">
        <v>30</v>
      </c>
      <c r="AM52" s="1">
        <v>2.4700000000000002</v>
      </c>
      <c r="AN52" s="1"/>
      <c r="AO52" s="1" t="s">
        <v>30</v>
      </c>
      <c r="AP52" s="1">
        <v>2.2000000000000002</v>
      </c>
      <c r="AQ52" s="1" t="s">
        <v>121</v>
      </c>
      <c r="AS52" s="1" t="s">
        <v>30</v>
      </c>
      <c r="AT52">
        <v>400.11500000000001</v>
      </c>
      <c r="AU52" s="1" t="s">
        <v>30</v>
      </c>
      <c r="AV52" s="1">
        <v>169.833</v>
      </c>
    </row>
    <row r="53" spans="1:48" x14ac:dyDescent="0.25">
      <c r="A53" s="3">
        <v>34880</v>
      </c>
      <c r="B53" s="1" t="s">
        <v>31</v>
      </c>
      <c r="C53" s="5">
        <v>2.2200000000000002</v>
      </c>
      <c r="D53" s="5">
        <v>4.1100000000000003</v>
      </c>
      <c r="E53" s="5">
        <f t="shared" si="6"/>
        <v>1.7195544513567129</v>
      </c>
      <c r="F53" s="5">
        <f t="shared" si="12"/>
        <v>4.3372968958520755</v>
      </c>
      <c r="G53" s="5">
        <f t="shared" si="19"/>
        <v>6.9961085767999975</v>
      </c>
      <c r="H53" s="5">
        <f t="shared" si="13"/>
        <v>9.5463467139420111</v>
      </c>
      <c r="I53" s="5">
        <f t="shared" si="7"/>
        <v>9.3752911778408166</v>
      </c>
      <c r="J53" s="5">
        <f t="shared" si="8"/>
        <v>0.80545507749150147</v>
      </c>
      <c r="K53" s="5">
        <f t="shared" si="9"/>
        <v>10.370236107798704</v>
      </c>
      <c r="L53" s="5"/>
      <c r="M53" s="5">
        <f t="shared" si="10"/>
        <v>1.5035677242792644</v>
      </c>
      <c r="N53" s="5">
        <f t="shared" si="20"/>
        <v>4.5068496034378889</v>
      </c>
      <c r="O53" s="5">
        <f t="shared" si="21"/>
        <v>5.0430749003348687</v>
      </c>
      <c r="P53" s="5">
        <f t="shared" si="22"/>
        <v>5.3884766776519388</v>
      </c>
      <c r="Q53" s="5">
        <f t="shared" si="23"/>
        <v>-0.53622529689697984</v>
      </c>
      <c r="R53" s="3">
        <f t="shared" si="14"/>
        <v>34880</v>
      </c>
      <c r="S53" s="5">
        <f t="shared" si="15"/>
        <v>2.101956925589533</v>
      </c>
      <c r="T53" s="5">
        <f t="shared" si="16"/>
        <v>2.1763785871377475</v>
      </c>
      <c r="U53" s="5">
        <f t="shared" si="17"/>
        <v>2.0113892489982059</v>
      </c>
      <c r="V53" s="5"/>
      <c r="W53" s="5">
        <f t="shared" si="18"/>
        <v>5.7825087756821096</v>
      </c>
      <c r="X53" s="5">
        <f t="shared" si="11"/>
        <v>8.5301443182420389</v>
      </c>
      <c r="Y53" s="3">
        <v>32993</v>
      </c>
      <c r="Z53" s="1">
        <v>-0.17</v>
      </c>
      <c r="AA53" s="1">
        <f t="array" ref="AA53">FVSCHEDULE(1,Z51:Z53*0.01)-1</f>
        <v>3.3516775240001184E-3</v>
      </c>
      <c r="AB53" s="14">
        <v>4.17</v>
      </c>
      <c r="AC53" s="1">
        <f t="array" ref="AC53">FVSCHEDULE(1,AB51:AB53*0.01)-1</f>
        <v>4.3541204749999896E-2</v>
      </c>
      <c r="AD53" s="74">
        <f>'US Corp Custom'!M26</f>
        <v>-0.54</v>
      </c>
      <c r="AE53" s="1">
        <f t="array" ref="AE53">FVSCHEDULE(1,AD51:AD53*0.01)-1</f>
        <v>-9.1956570400009152E-4</v>
      </c>
      <c r="AF53" s="1" t="s">
        <v>31</v>
      </c>
      <c r="AG53" s="1">
        <v>692.07</v>
      </c>
      <c r="AH53" s="1">
        <v>1032.9839999999999</v>
      </c>
      <c r="AI53" s="1">
        <v>2287.4290000000001</v>
      </c>
      <c r="AJ53" s="1">
        <v>578.47799999999995</v>
      </c>
      <c r="AK53">
        <v>1497.43</v>
      </c>
      <c r="AL53" s="1" t="s">
        <v>31</v>
      </c>
      <c r="AM53" s="1">
        <v>2.31</v>
      </c>
      <c r="AN53" s="1"/>
      <c r="AO53" s="1" t="s">
        <v>31</v>
      </c>
      <c r="AP53" s="1">
        <v>2.2999999999999998</v>
      </c>
      <c r="AQ53" s="1" t="s">
        <v>121</v>
      </c>
      <c r="AS53" s="1" t="s">
        <v>31</v>
      </c>
      <c r="AT53">
        <v>406.13099999999997</v>
      </c>
      <c r="AU53" s="1" t="s">
        <v>31</v>
      </c>
      <c r="AV53" s="1">
        <v>184.32</v>
      </c>
    </row>
    <row r="54" spans="1:48" x14ac:dyDescent="0.25">
      <c r="A54" s="3">
        <v>34972</v>
      </c>
      <c r="B54" s="1" t="s">
        <v>32</v>
      </c>
      <c r="C54" s="5">
        <v>2.12</v>
      </c>
      <c r="D54" s="5">
        <v>4.33</v>
      </c>
      <c r="E54" s="5">
        <f t="shared" si="6"/>
        <v>1.7355781740696345</v>
      </c>
      <c r="F54" s="5">
        <f t="shared" si="12"/>
        <v>4.5572968958520743</v>
      </c>
      <c r="G54" s="5">
        <f t="shared" si="19"/>
        <v>2.0570429375000199</v>
      </c>
      <c r="H54" s="5">
        <f t="shared" si="13"/>
        <v>7.9471729738321173</v>
      </c>
      <c r="I54" s="5">
        <f t="shared" si="7"/>
        <v>9.8757579981877832</v>
      </c>
      <c r="J54" s="5">
        <f t="shared" si="8"/>
        <v>4.2485253094194375</v>
      </c>
      <c r="K54" s="5">
        <f t="shared" si="9"/>
        <v>-0.63753504886961965</v>
      </c>
      <c r="L54" s="5"/>
      <c r="M54" s="5">
        <f t="shared" si="10"/>
        <v>1.4236785667678831</v>
      </c>
      <c r="N54" s="5">
        <f t="shared" si="20"/>
        <v>4.0434779938639469</v>
      </c>
      <c r="O54" s="5">
        <f t="shared" si="21"/>
        <v>4.6603271339978347</v>
      </c>
      <c r="P54" s="5">
        <f t="shared" si="22"/>
        <v>4.1681314139719587</v>
      </c>
      <c r="Q54" s="5">
        <f t="shared" si="23"/>
        <v>-0.61684914013388781</v>
      </c>
      <c r="R54" s="3">
        <f t="shared" si="14"/>
        <v>34972</v>
      </c>
      <c r="S54" s="5">
        <f t="shared" si="15"/>
        <v>2.1999149945377288</v>
      </c>
      <c r="T54" s="5">
        <f t="shared" si="16"/>
        <v>2.2670929067151953</v>
      </c>
      <c r="U54" s="5">
        <f t="shared" si="17"/>
        <v>2.0927193306523937</v>
      </c>
      <c r="V54" s="5"/>
      <c r="W54" s="5">
        <f t="shared" si="18"/>
        <v>3.1918809937827328</v>
      </c>
      <c r="X54" s="5">
        <f t="shared" si="11"/>
        <v>1.5744357638888928</v>
      </c>
      <c r="Y54" s="3">
        <v>33024</v>
      </c>
      <c r="Z54" s="1">
        <v>1.93</v>
      </c>
      <c r="AA54" s="1">
        <f t="array" ref="AA54">FVSCHEDULE(1,Z52:Z54*0.01)-1</f>
        <v>4.4227450378000022E-2</v>
      </c>
      <c r="AB54" s="14">
        <v>2.19</v>
      </c>
      <c r="AC54" s="1">
        <f t="array" ref="AC54">FVSCHEDULE(1,AB52:AB54*0.01)-1</f>
        <v>7.781964537500019E-2</v>
      </c>
      <c r="AD54" s="74">
        <f>'US Corp Custom'!M27</f>
        <v>2.86</v>
      </c>
      <c r="AE54" s="1">
        <f t="array" ref="AE54">FVSCHEDULE(1,AD52:AD54*0.01)-1</f>
        <v>2.478473745200005E-2</v>
      </c>
      <c r="AF54" s="1" t="s">
        <v>32</v>
      </c>
      <c r="AG54" s="1">
        <v>747.07</v>
      </c>
      <c r="AH54" s="1">
        <v>1134.999</v>
      </c>
      <c r="AI54" s="1">
        <v>2384.6109999999999</v>
      </c>
      <c r="AJ54" s="1">
        <v>574.79</v>
      </c>
      <c r="AK54">
        <v>1616.44</v>
      </c>
      <c r="AL54" s="1" t="s">
        <v>32</v>
      </c>
      <c r="AM54" s="1">
        <v>2.1800000000000002</v>
      </c>
      <c r="AN54" s="1"/>
      <c r="AO54" s="1" t="s">
        <v>32</v>
      </c>
      <c r="AP54" s="1">
        <v>2.2000000000000002</v>
      </c>
      <c r="AQ54" s="1">
        <v>2.1269999999999998</v>
      </c>
      <c r="AS54" s="1" t="s">
        <v>32</v>
      </c>
      <c r="AT54">
        <v>411.91300000000001</v>
      </c>
      <c r="AU54" s="1" t="s">
        <v>32</v>
      </c>
      <c r="AV54" s="1">
        <v>187.22200000000001</v>
      </c>
    </row>
    <row r="55" spans="1:48" x14ac:dyDescent="0.25">
      <c r="A55" s="3">
        <v>35064</v>
      </c>
      <c r="B55" s="1" t="s">
        <v>33</v>
      </c>
      <c r="C55" s="5">
        <v>0.26</v>
      </c>
      <c r="D55" s="5">
        <v>10.220000000000001</v>
      </c>
      <c r="E55" s="5">
        <f t="shared" si="6"/>
        <v>-4.1470821136681755</v>
      </c>
      <c r="F55" s="5">
        <f t="shared" si="12"/>
        <v>13.831175984403258</v>
      </c>
      <c r="G55" s="5">
        <f t="shared" si="19"/>
        <v>4.6082584389999681</v>
      </c>
      <c r="H55" s="5">
        <f t="shared" si="13"/>
        <v>6.0195162434577565</v>
      </c>
      <c r="I55" s="5">
        <f t="shared" si="7"/>
        <v>2.1676671080767429</v>
      </c>
      <c r="J55" s="5">
        <f t="shared" si="8"/>
        <v>4.1288495272394643</v>
      </c>
      <c r="K55" s="5">
        <f t="shared" si="9"/>
        <v>-1.3537117903930085</v>
      </c>
      <c r="L55" s="5"/>
      <c r="M55" s="5">
        <f t="shared" si="10"/>
        <v>1.4733693765430989</v>
      </c>
      <c r="N55" s="5">
        <f t="shared" si="20"/>
        <v>4.5013938491499941</v>
      </c>
      <c r="O55" s="5">
        <f t="shared" si="21"/>
        <v>5.905526731673719</v>
      </c>
      <c r="P55" s="5">
        <f t="shared" si="22"/>
        <v>3.9571777382960653</v>
      </c>
      <c r="Q55" s="5">
        <f t="shared" si="23"/>
        <v>-1.4041328825237249</v>
      </c>
      <c r="R55" s="3">
        <f t="shared" si="14"/>
        <v>35064</v>
      </c>
      <c r="S55" s="5">
        <f t="shared" si="15"/>
        <v>2.3298315626142529</v>
      </c>
      <c r="T55" s="5">
        <f t="shared" si="16"/>
        <v>2.3568058025262184</v>
      </c>
      <c r="U55" s="5">
        <f t="shared" si="17"/>
        <v>2.1869208698823535</v>
      </c>
      <c r="V55" s="5"/>
      <c r="W55" s="5">
        <f t="shared" si="18"/>
        <v>3.3839806586684817</v>
      </c>
      <c r="X55" s="5">
        <f t="shared" si="11"/>
        <v>5.6371580263003374</v>
      </c>
      <c r="Y55" s="3">
        <v>33053</v>
      </c>
      <c r="Z55" s="1">
        <v>2.42</v>
      </c>
      <c r="AA55" s="1">
        <f t="array" ref="AA55">FVSCHEDULE(1,Z53:Z55*0.01)-1</f>
        <v>4.2192315997999996E-2</v>
      </c>
      <c r="AB55" s="14">
        <v>2.1</v>
      </c>
      <c r="AC55" s="1">
        <f t="array" ref="AC55">FVSCHEDULE(1,AB53:AB55*0.01)-1</f>
        <v>8.6868007830000149E-2</v>
      </c>
      <c r="AD55" s="74">
        <f>'US Corp Custom'!M28</f>
        <v>1.57</v>
      </c>
      <c r="AE55" s="1">
        <f t="array" ref="AE55">FVSCHEDULE(1,AD53:AD55*0.01)-1</f>
        <v>3.9107375291999924E-2</v>
      </c>
      <c r="AF55" s="1" t="s">
        <v>33</v>
      </c>
      <c r="AG55" s="1">
        <v>792.04</v>
      </c>
      <c r="AH55" s="1">
        <v>1159.6020000000001</v>
      </c>
      <c r="AI55" s="1">
        <v>2483.0680000000002</v>
      </c>
      <c r="AJ55" s="1">
        <v>567.00900000000001</v>
      </c>
      <c r="AK55">
        <v>1713.75</v>
      </c>
      <c r="AL55" s="1" t="s">
        <v>33</v>
      </c>
      <c r="AM55" s="1">
        <v>2.1</v>
      </c>
      <c r="AN55" s="1"/>
      <c r="AO55" s="1" t="s">
        <v>33</v>
      </c>
      <c r="AP55" s="1">
        <v>2.1</v>
      </c>
      <c r="AQ55" s="1">
        <v>2.11</v>
      </c>
      <c r="AS55" s="1" t="s">
        <v>33</v>
      </c>
      <c r="AT55">
        <v>417.98200000000003</v>
      </c>
      <c r="AU55" s="1" t="s">
        <v>33</v>
      </c>
      <c r="AV55" s="1">
        <v>197.77600000000001</v>
      </c>
    </row>
    <row r="56" spans="1:48" x14ac:dyDescent="0.25">
      <c r="A56" s="3">
        <v>35155</v>
      </c>
      <c r="B56" s="1" t="s">
        <v>34</v>
      </c>
      <c r="C56" s="5">
        <v>2.4</v>
      </c>
      <c r="D56" s="5">
        <v>5.95</v>
      </c>
      <c r="E56" s="5">
        <f t="shared" ref="E56:E87" si="24">(C56-C55*$C$5)/((2*$E$8)/(1.25*$H$2*100))+$E$9</f>
        <v>8.346851859917626</v>
      </c>
      <c r="F56" s="5">
        <f t="shared" si="12"/>
        <v>3.4976466123256538</v>
      </c>
      <c r="G56" s="5">
        <f t="shared" si="19"/>
        <v>-2.1072962307999932</v>
      </c>
      <c r="H56" s="5">
        <f t="shared" si="13"/>
        <v>5.3671531740821177</v>
      </c>
      <c r="I56" s="5">
        <f t="shared" ref="I56:I87" si="25">(AH56/AH55-1)*100</f>
        <v>5.1027852659791817</v>
      </c>
      <c r="J56" s="5">
        <f t="shared" ref="J56:J87" si="26">(AI56/AI55-1)*100</f>
        <v>2.9650013612192438</v>
      </c>
      <c r="K56" s="5">
        <f t="shared" ref="K56:K87" si="27">(AJ56/AJ55-1)*100</f>
        <v>6.226179831360712</v>
      </c>
      <c r="L56" s="5"/>
      <c r="M56" s="5">
        <f t="shared" ref="M56:M87" si="28">100*(AT56/AT55-1)</f>
        <v>1.2299572708872608</v>
      </c>
      <c r="N56" s="5">
        <f t="shared" si="20"/>
        <v>5.2476014504447042</v>
      </c>
      <c r="O56" s="5">
        <f t="shared" si="21"/>
        <v>4.4276681814930825</v>
      </c>
      <c r="P56" s="5">
        <f t="shared" si="22"/>
        <v>5.6798550800722865</v>
      </c>
      <c r="Q56" s="5">
        <f t="shared" si="23"/>
        <v>0.81993326895162166</v>
      </c>
      <c r="R56" s="3">
        <f t="shared" si="14"/>
        <v>35155</v>
      </c>
      <c r="S56" s="5">
        <f t="shared" si="15"/>
        <v>2.432988773394507</v>
      </c>
      <c r="T56" s="5">
        <f t="shared" si="16"/>
        <v>2.4906689566284426</v>
      </c>
      <c r="U56" s="5">
        <f t="shared" si="17"/>
        <v>2.3016817611703777</v>
      </c>
      <c r="V56" s="5"/>
      <c r="W56" s="5">
        <f t="shared" si="18"/>
        <v>2.3439688404525731</v>
      </c>
      <c r="X56" s="5">
        <f t="shared" ref="X56:X87" si="29">100*(AV56/AV55-1)</f>
        <v>-4.2088018768708046</v>
      </c>
      <c r="Y56" s="3">
        <v>33085</v>
      </c>
      <c r="Z56" s="1">
        <v>2.69</v>
      </c>
      <c r="AA56" s="1">
        <f t="array" ref="AA56">FVSCHEDULE(1,Z54:Z56*0.01)-1</f>
        <v>7.2049773914000026E-2</v>
      </c>
      <c r="AB56" s="14">
        <v>1.38</v>
      </c>
      <c r="AC56" s="1">
        <f t="array" ref="AC56">FVSCHEDULE(1,AB54:AB56*0.01)-1</f>
        <v>5.7758266620000054E-2</v>
      </c>
      <c r="AD56" s="74">
        <f>'US Corp Custom'!M29</f>
        <v>1.49</v>
      </c>
      <c r="AE56" s="1">
        <f t="array" ref="AE56">FVSCHEDULE(1,AD54:AD56*0.01)-1</f>
        <v>6.0315780397999896E-2</v>
      </c>
      <c r="AF56" s="1" t="s">
        <v>34</v>
      </c>
      <c r="AG56" s="1">
        <v>834.55</v>
      </c>
      <c r="AH56" s="1">
        <v>1218.7739999999999</v>
      </c>
      <c r="AI56" s="1">
        <v>2556.6909999999998</v>
      </c>
      <c r="AJ56" s="1">
        <v>602.31200000000001</v>
      </c>
      <c r="AK56">
        <v>1805.72</v>
      </c>
      <c r="AL56" s="1" t="s">
        <v>34</v>
      </c>
      <c r="AM56" s="1">
        <v>2.0499999999999998</v>
      </c>
      <c r="AN56" s="1"/>
      <c r="AO56" s="1" t="s">
        <v>34</v>
      </c>
      <c r="AP56" s="1">
        <v>2.1</v>
      </c>
      <c r="AQ56" s="1">
        <v>2.0449999999999999</v>
      </c>
      <c r="AS56" s="1" t="s">
        <v>34</v>
      </c>
      <c r="AT56">
        <v>423.12299999999999</v>
      </c>
      <c r="AU56" s="1" t="s">
        <v>34</v>
      </c>
      <c r="AV56" s="1">
        <v>189.452</v>
      </c>
    </row>
    <row r="57" spans="1:48" x14ac:dyDescent="0.25">
      <c r="A57" s="3">
        <v>35246</v>
      </c>
      <c r="B57" s="1" t="s">
        <v>35</v>
      </c>
      <c r="C57" s="5">
        <v>3.24</v>
      </c>
      <c r="D57" s="5">
        <v>6.45</v>
      </c>
      <c r="E57" s="5">
        <f t="shared" si="24"/>
        <v>4.9305667860407523</v>
      </c>
      <c r="F57" s="5">
        <f t="shared" si="12"/>
        <v>6.844402036027442</v>
      </c>
      <c r="G57" s="5">
        <f t="shared" si="19"/>
        <v>0.54900944900000415</v>
      </c>
      <c r="H57" s="5">
        <f t="shared" ref="H57:H88" si="30">(AG57/AG56-1)*100</f>
        <v>4.4886465759990557</v>
      </c>
      <c r="I57" s="5">
        <f t="shared" si="25"/>
        <v>5.0021579062238031</v>
      </c>
      <c r="J57" s="5">
        <f t="shared" si="26"/>
        <v>1.6559294807233282</v>
      </c>
      <c r="K57" s="5">
        <f t="shared" si="27"/>
        <v>4.1803915578636941</v>
      </c>
      <c r="L57" s="5"/>
      <c r="M57" s="5">
        <f t="shared" si="28"/>
        <v>1.2880415387487743</v>
      </c>
      <c r="N57" s="5">
        <f t="shared" si="20"/>
        <v>4.8716072669436912</v>
      </c>
      <c r="O57" s="5">
        <f t="shared" si="21"/>
        <v>4.4435832304385343</v>
      </c>
      <c r="P57" s="5">
        <f t="shared" si="22"/>
        <v>5.2471824034543939</v>
      </c>
      <c r="Q57" s="5">
        <f t="shared" si="23"/>
        <v>0.42802403650515686</v>
      </c>
      <c r="R57" s="3">
        <f t="shared" si="14"/>
        <v>35246</v>
      </c>
      <c r="S57" s="5">
        <f t="shared" si="15"/>
        <v>2.5411006545275177</v>
      </c>
      <c r="T57" s="5">
        <f t="shared" si="16"/>
        <v>2.6213588998489512</v>
      </c>
      <c r="U57" s="5">
        <f t="shared" si="17"/>
        <v>2.4138106571094715</v>
      </c>
      <c r="V57" s="5"/>
      <c r="W57" s="5">
        <f t="shared" si="18"/>
        <v>2.8940811816896082</v>
      </c>
      <c r="X57" s="5">
        <f t="shared" si="29"/>
        <v>-0.86512678673226207</v>
      </c>
      <c r="Y57" s="3">
        <v>33116</v>
      </c>
      <c r="Z57" s="1">
        <v>-5.69</v>
      </c>
      <c r="AA57" s="1">
        <f t="array" ref="AA57">FVSCHEDULE(1,Z55:Z57*0.01)-1</f>
        <v>-8.0936507619999709E-3</v>
      </c>
      <c r="AB57" s="14">
        <v>-4.37</v>
      </c>
      <c r="AC57" s="1">
        <f t="array" ref="AC57">FVSCHEDULE(1,AB55:AB57*0.01)-1</f>
        <v>-1.0143624260000039E-2</v>
      </c>
      <c r="AD57" s="74">
        <f>'US Corp Custom'!M30</f>
        <v>-1.1299999999999999</v>
      </c>
      <c r="AE57" s="1">
        <f t="array" ref="AE57">FVSCHEDULE(1,AD55:AD57*0.01)-1</f>
        <v>1.9185506591000046E-2</v>
      </c>
      <c r="AF57" s="1" t="s">
        <v>35</v>
      </c>
      <c r="AG57" s="1">
        <v>872.01</v>
      </c>
      <c r="AH57" s="1">
        <v>1279.739</v>
      </c>
      <c r="AI57" s="1">
        <v>2599.0279999999998</v>
      </c>
      <c r="AJ57" s="1">
        <v>627.49099999999999</v>
      </c>
      <c r="AK57">
        <v>1886.77</v>
      </c>
      <c r="AL57" s="1" t="s">
        <v>35</v>
      </c>
      <c r="AM57" s="1">
        <v>2</v>
      </c>
      <c r="AN57" s="1"/>
      <c r="AO57" s="1" t="s">
        <v>35</v>
      </c>
      <c r="AP57" s="1">
        <v>2.0830000000000002</v>
      </c>
      <c r="AQ57" s="1">
        <v>1.9990000000000001</v>
      </c>
      <c r="AS57" s="1" t="s">
        <v>35</v>
      </c>
      <c r="AT57">
        <v>428.57299999999998</v>
      </c>
      <c r="AU57" s="1" t="s">
        <v>35</v>
      </c>
      <c r="AV57" s="1">
        <v>187.81299999999999</v>
      </c>
    </row>
    <row r="58" spans="1:48" x14ac:dyDescent="0.25">
      <c r="A58" s="3">
        <v>35338</v>
      </c>
      <c r="B58" s="1" t="s">
        <v>36</v>
      </c>
      <c r="C58" s="5">
        <v>2.72</v>
      </c>
      <c r="D58" s="5">
        <v>6.33</v>
      </c>
      <c r="E58" s="5">
        <f t="shared" si="24"/>
        <v>0.7697311196591512</v>
      </c>
      <c r="F58" s="5">
        <f t="shared" si="12"/>
        <v>6.3543835113534142</v>
      </c>
      <c r="G58" s="5">
        <f t="shared" si="19"/>
        <v>1.9288856960000045</v>
      </c>
      <c r="H58" s="5">
        <f t="shared" si="30"/>
        <v>3.0917076639029428</v>
      </c>
      <c r="I58" s="5">
        <f t="shared" si="25"/>
        <v>0.33827210079555581</v>
      </c>
      <c r="J58" s="5">
        <f t="shared" si="26"/>
        <v>-4.9403084537746889E-2</v>
      </c>
      <c r="K58" s="5">
        <f t="shared" si="27"/>
        <v>-3.6218846166717888</v>
      </c>
      <c r="L58" s="5"/>
      <c r="M58" s="5">
        <f t="shared" si="28"/>
        <v>1.3817949334185897</v>
      </c>
      <c r="N58" s="5">
        <f t="shared" si="20"/>
        <v>2.4841515899148376</v>
      </c>
      <c r="O58" s="5">
        <f t="shared" si="21"/>
        <v>2.5634320975423108</v>
      </c>
      <c r="P58" s="5">
        <f t="shared" si="22"/>
        <v>2.1734926309963649</v>
      </c>
      <c r="Q58" s="5">
        <f t="shared" si="23"/>
        <v>-7.9280507627473185E-2</v>
      </c>
      <c r="R58" s="3">
        <f t="shared" si="14"/>
        <v>35338</v>
      </c>
      <c r="S58" s="5">
        <f t="shared" si="15"/>
        <v>2.6062400443365337</v>
      </c>
      <c r="T58" s="5">
        <f t="shared" si="16"/>
        <v>2.6783339423691355</v>
      </c>
      <c r="U58" s="5">
        <f t="shared" si="17"/>
        <v>2.4737733729255904</v>
      </c>
      <c r="V58" s="5"/>
      <c r="W58" s="5">
        <f t="shared" si="18"/>
        <v>1.7039290988757076</v>
      </c>
      <c r="X58" s="5">
        <f t="shared" si="29"/>
        <v>1.7687806488368762</v>
      </c>
      <c r="Y58" s="3">
        <v>33144</v>
      </c>
      <c r="Z58" s="1">
        <v>-7.3</v>
      </c>
      <c r="AA58" s="1">
        <f t="array" ref="AA58">FVSCHEDULE(1,Z56:Z58*0.01)-1</f>
        <v>-0.10222887546999992</v>
      </c>
      <c r="AB58" s="14">
        <v>-5.26</v>
      </c>
      <c r="AC58" s="1">
        <f t="array" ref="AC58">FVSCHEDULE(1,AB56:AB58*0.01)-1</f>
        <v>-8.149859904399992E-2</v>
      </c>
      <c r="AD58" s="74">
        <f>'US Corp Custom'!M31</f>
        <v>0.15</v>
      </c>
      <c r="AE58" s="1">
        <f t="array" ref="AE58">FVSCHEDULE(1,AD56:AD58*0.01)-1</f>
        <v>4.9367774449999846E-3</v>
      </c>
      <c r="AF58" s="1" t="s">
        <v>36</v>
      </c>
      <c r="AG58" s="1">
        <v>898.97</v>
      </c>
      <c r="AH58" s="1">
        <v>1284.068</v>
      </c>
      <c r="AI58" s="1">
        <v>2597.7440000000001</v>
      </c>
      <c r="AJ58" s="1">
        <v>604.76400000000001</v>
      </c>
      <c r="AK58">
        <v>1945.1</v>
      </c>
      <c r="AL58" s="1" t="s">
        <v>36</v>
      </c>
      <c r="AM58" s="1">
        <v>1.96</v>
      </c>
      <c r="AN58" s="1"/>
      <c r="AO58" s="1" t="s">
        <v>36</v>
      </c>
      <c r="AP58" s="1">
        <v>2.1219999999999999</v>
      </c>
      <c r="AQ58" s="1">
        <v>1.998</v>
      </c>
      <c r="AS58" s="1" t="s">
        <v>36</v>
      </c>
      <c r="AT58">
        <v>434.495</v>
      </c>
      <c r="AU58" s="1" t="s">
        <v>36</v>
      </c>
      <c r="AV58" s="1">
        <v>191.13499999999999</v>
      </c>
    </row>
    <row r="59" spans="1:48" x14ac:dyDescent="0.25">
      <c r="A59" s="3">
        <v>35430</v>
      </c>
      <c r="B59" s="1" t="s">
        <v>37</v>
      </c>
      <c r="C59" s="5">
        <v>2.86</v>
      </c>
      <c r="D59" s="5">
        <v>7.08</v>
      </c>
      <c r="E59" s="5">
        <f t="shared" si="24"/>
        <v>2.7418207281126241</v>
      </c>
      <c r="F59" s="5">
        <f t="shared" si="12"/>
        <v>7.6236030540411619</v>
      </c>
      <c r="G59" s="5">
        <f t="shared" si="19"/>
        <v>3.0820572012000058</v>
      </c>
      <c r="H59" s="5">
        <f t="shared" si="30"/>
        <v>8.3350946082739075</v>
      </c>
      <c r="I59" s="5">
        <f t="shared" si="25"/>
        <v>5.2023724600254839</v>
      </c>
      <c r="J59" s="5">
        <f t="shared" si="26"/>
        <v>1.6655605787175176</v>
      </c>
      <c r="K59" s="5">
        <f t="shared" si="27"/>
        <v>-0.58849402411518259</v>
      </c>
      <c r="L59" s="5"/>
      <c r="M59" s="5">
        <f t="shared" si="28"/>
        <v>1.302891862967348</v>
      </c>
      <c r="N59" s="5">
        <f t="shared" si="20"/>
        <v>4.8706954903548469</v>
      </c>
      <c r="O59" s="5">
        <f t="shared" si="21"/>
        <v>5.1524288629882928</v>
      </c>
      <c r="P59" s="5">
        <f t="shared" si="22"/>
        <v>4.8166438776891844</v>
      </c>
      <c r="Q59" s="5">
        <f t="shared" si="23"/>
        <v>-0.28173337263344589</v>
      </c>
      <c r="R59" s="3">
        <f t="shared" si="14"/>
        <v>35430</v>
      </c>
      <c r="S59" s="5">
        <f t="shared" ref="S59:S90" si="31">S58*(1+O59*0.01)</f>
        <v>2.7405247086196884</v>
      </c>
      <c r="T59" s="5">
        <f t="shared" ref="T59:T90" si="32">T58*(1+P59*0.01)</f>
        <v>2.8073397502283299</v>
      </c>
      <c r="U59" s="5">
        <f t="shared" ref="U59:U90" si="33">U58*(1+N59*0.01)</f>
        <v>2.594263341042276</v>
      </c>
      <c r="V59" s="5"/>
      <c r="W59" s="5">
        <f t="shared" ref="W59:W90" si="34">SUMPRODUCT($E$18:$K$18,E59:K59)</f>
        <v>3.7177905609264839</v>
      </c>
      <c r="X59" s="5">
        <f t="shared" si="29"/>
        <v>3.552986109294487</v>
      </c>
      <c r="Y59" s="3">
        <v>33177</v>
      </c>
      <c r="Z59" s="1">
        <v>-5.25</v>
      </c>
      <c r="AA59" s="1">
        <f t="array" ref="AA59">FVSCHEDULE(1,Z57:Z59*0.01)-1</f>
        <v>-0.17164461924999985</v>
      </c>
      <c r="AB59" s="14">
        <v>-3.59</v>
      </c>
      <c r="AC59" s="1">
        <f t="array" ref="AC59">FVSCHEDULE(1,AB57:AB59*0.01)-1</f>
        <v>-0.126526730458</v>
      </c>
      <c r="AD59" s="74">
        <f>'US Corp Custom'!M32</f>
        <v>-0.09</v>
      </c>
      <c r="AE59" s="1">
        <f t="array" ref="AE59">FVSCHEDULE(1,AD57:AD59*0.01)-1</f>
        <v>-1.0708114744999997E-2</v>
      </c>
      <c r="AF59" s="1" t="s">
        <v>37</v>
      </c>
      <c r="AG59" s="1">
        <v>973.9</v>
      </c>
      <c r="AH59" s="1">
        <v>1350.87</v>
      </c>
      <c r="AI59" s="1">
        <v>2641.011</v>
      </c>
      <c r="AJ59" s="1">
        <v>601.20500000000004</v>
      </c>
      <c r="AK59">
        <v>2107.23</v>
      </c>
      <c r="AL59" s="1" t="s">
        <v>37</v>
      </c>
      <c r="AM59" s="1">
        <v>1.85</v>
      </c>
      <c r="AN59" s="1"/>
      <c r="AO59" s="1" t="s">
        <v>37</v>
      </c>
      <c r="AP59" s="1">
        <v>2.15</v>
      </c>
      <c r="AQ59" s="1">
        <v>1.986</v>
      </c>
      <c r="AS59" s="1" t="s">
        <v>37</v>
      </c>
      <c r="AT59">
        <v>440.15600000000001</v>
      </c>
      <c r="AU59" s="1" t="s">
        <v>37</v>
      </c>
      <c r="AV59" s="1">
        <v>197.92599999999999</v>
      </c>
    </row>
    <row r="60" spans="1:48" x14ac:dyDescent="0.25">
      <c r="A60" s="3">
        <v>35520</v>
      </c>
      <c r="B60" s="1" t="s">
        <v>38</v>
      </c>
      <c r="C60" s="5">
        <v>2.85</v>
      </c>
      <c r="D60" s="5">
        <v>0.95</v>
      </c>
      <c r="E60" s="5">
        <f t="shared" si="24"/>
        <v>2.3027727098632238</v>
      </c>
      <c r="F60" s="5">
        <f t="shared" si="12"/>
        <v>-2.6124089616964272</v>
      </c>
      <c r="G60" s="5">
        <f t="shared" si="19"/>
        <v>-0.60783493200000649</v>
      </c>
      <c r="H60" s="5">
        <f t="shared" si="30"/>
        <v>2.6799466064277633</v>
      </c>
      <c r="I60" s="5">
        <f t="shared" si="25"/>
        <v>-5.1708158446038377</v>
      </c>
      <c r="J60" s="5">
        <f t="shared" si="26"/>
        <v>-1.4950713950074523</v>
      </c>
      <c r="K60" s="5">
        <f t="shared" si="27"/>
        <v>8.4694904400329349</v>
      </c>
      <c r="L60" s="5"/>
      <c r="M60" s="5">
        <f t="shared" si="28"/>
        <v>1.2752296912912797</v>
      </c>
      <c r="N60" s="5">
        <f t="shared" si="20"/>
        <v>0.42223178031995839</v>
      </c>
      <c r="O60" s="5">
        <f t="shared" si="21"/>
        <v>0.1715410277520486</v>
      </c>
      <c r="P60" s="5">
        <f t="shared" si="22"/>
        <v>0.58863948740170302</v>
      </c>
      <c r="Q60" s="5">
        <f t="shared" si="23"/>
        <v>0.25069075256790979</v>
      </c>
      <c r="R60" s="3">
        <f t="shared" si="14"/>
        <v>35520</v>
      </c>
      <c r="S60" s="5">
        <f t="shared" si="31"/>
        <v>2.7452258328706538</v>
      </c>
      <c r="T60" s="5">
        <f t="shared" si="32"/>
        <v>2.8238648605436985</v>
      </c>
      <c r="U60" s="5">
        <f t="shared" si="33"/>
        <v>2.6052171453333464</v>
      </c>
      <c r="V60" s="5"/>
      <c r="W60" s="5">
        <f t="shared" si="34"/>
        <v>0.16404741478707574</v>
      </c>
      <c r="X60" s="5">
        <f t="shared" si="29"/>
        <v>-2.2872184553823116</v>
      </c>
      <c r="Y60" s="3">
        <v>33207</v>
      </c>
      <c r="Z60" s="1">
        <v>3.12</v>
      </c>
      <c r="AA60" s="1">
        <f t="array" ref="AA60">FVSCHEDULE(1,Z58:Z60*0.01)-1</f>
        <v>-9.4263525999999986E-2</v>
      </c>
      <c r="AB60" s="14">
        <v>6.49</v>
      </c>
      <c r="AC60" s="1">
        <f t="array" ref="AC60">FVSCHEDULE(1,AB58:AB60*0.01)-1</f>
        <v>-2.7332756734000041E-2</v>
      </c>
      <c r="AD60" s="74">
        <f>'US Corp Custom'!M33</f>
        <v>1.88</v>
      </c>
      <c r="AE60" s="1">
        <f t="array" ref="AE60">FVSCHEDULE(1,AD58:AD60*0.01)-1</f>
        <v>1.9409904620000029E-2</v>
      </c>
      <c r="AF60" s="1" t="s">
        <v>38</v>
      </c>
      <c r="AG60" s="1">
        <v>1000</v>
      </c>
      <c r="AH60" s="1">
        <v>1281.019</v>
      </c>
      <c r="AI60" s="1">
        <v>2601.5259999999998</v>
      </c>
      <c r="AJ60" s="1">
        <v>652.12400000000002</v>
      </c>
      <c r="AK60">
        <v>2163.71</v>
      </c>
      <c r="AL60" s="1" t="s">
        <v>38</v>
      </c>
      <c r="AM60" s="1">
        <v>1.85</v>
      </c>
      <c r="AN60" s="1"/>
      <c r="AO60" s="1" t="s">
        <v>38</v>
      </c>
      <c r="AP60" s="1">
        <v>2.16</v>
      </c>
      <c r="AQ60" s="1">
        <v>1.931</v>
      </c>
      <c r="AS60" s="1" t="s">
        <v>38</v>
      </c>
      <c r="AT60">
        <v>445.76900000000001</v>
      </c>
      <c r="AU60" s="1" t="s">
        <v>38</v>
      </c>
      <c r="AV60" s="1">
        <v>193.399</v>
      </c>
    </row>
    <row r="61" spans="1:48" x14ac:dyDescent="0.25">
      <c r="A61" s="3">
        <v>35611</v>
      </c>
      <c r="B61" s="1" t="s">
        <v>39</v>
      </c>
      <c r="C61" s="5">
        <v>3.61</v>
      </c>
      <c r="D61" s="5">
        <v>10.99</v>
      </c>
      <c r="E61" s="5">
        <f t="shared" si="24"/>
        <v>4.8538849176402792</v>
      </c>
      <c r="F61" s="5">
        <f t="shared" si="12"/>
        <v>17.077912883431019</v>
      </c>
      <c r="G61" s="5">
        <f t="shared" si="19"/>
        <v>3.7557352127999932</v>
      </c>
      <c r="H61" s="5">
        <f t="shared" si="30"/>
        <v>17.459000000000003</v>
      </c>
      <c r="I61" s="5">
        <f t="shared" si="25"/>
        <v>16.210298207911045</v>
      </c>
      <c r="J61" s="5">
        <f t="shared" si="26"/>
        <v>13.055145326243146</v>
      </c>
      <c r="K61" s="5">
        <f t="shared" si="27"/>
        <v>8.5583416650820929</v>
      </c>
      <c r="L61" s="5"/>
      <c r="M61" s="5">
        <f t="shared" si="28"/>
        <v>1.3610188236508058</v>
      </c>
      <c r="N61" s="5">
        <f t="shared" si="20"/>
        <v>12.129593053110332</v>
      </c>
      <c r="O61" s="5">
        <f t="shared" si="21"/>
        <v>13.545809350449494</v>
      </c>
      <c r="P61" s="5">
        <f t="shared" si="22"/>
        <v>12.238155200383016</v>
      </c>
      <c r="Q61" s="5">
        <f t="shared" si="23"/>
        <v>-1.4162162973391617</v>
      </c>
      <c r="R61" s="3">
        <f t="shared" si="14"/>
        <v>35611</v>
      </c>
      <c r="S61" s="5">
        <f t="shared" si="31"/>
        <v>3.1170888904306016</v>
      </c>
      <c r="T61" s="5">
        <f t="shared" si="32"/>
        <v>3.1694538248261153</v>
      </c>
      <c r="U61" s="5">
        <f t="shared" si="33"/>
        <v>2.9212193832121391</v>
      </c>
      <c r="V61" s="5"/>
      <c r="W61" s="5">
        <f t="shared" si="34"/>
        <v>8.0107737699336834</v>
      </c>
      <c r="X61" s="5">
        <f t="shared" si="29"/>
        <v>4.8262917595230492</v>
      </c>
      <c r="Y61" s="3">
        <v>33238</v>
      </c>
      <c r="Z61" s="1">
        <v>0.56000000000000005</v>
      </c>
      <c r="AA61" s="1">
        <f t="array" ref="AA61">FVSCHEDULE(1,Z59:Z61*0.01)-1</f>
        <v>-1.7466452800000032E-2</v>
      </c>
      <c r="AB61" s="14">
        <v>1.62</v>
      </c>
      <c r="AC61" s="1">
        <f t="array" ref="AC61">FVSCHEDULE(1,AB59:AB61*0.01)-1</f>
        <v>4.3302145457999819E-2</v>
      </c>
      <c r="AD61" s="74">
        <f>'US Corp Custom'!M34</f>
        <v>1.28</v>
      </c>
      <c r="AE61" s="1">
        <f t="array" ref="AE61">FVSCHEDULE(1,AD59:AD61*0.01)-1</f>
        <v>3.09119834239997E-2</v>
      </c>
      <c r="AF61" s="1" t="s">
        <v>39</v>
      </c>
      <c r="AG61" s="1">
        <v>1174.5899999999999</v>
      </c>
      <c r="AH61" s="1">
        <v>1488.6759999999999</v>
      </c>
      <c r="AI61" s="1">
        <v>2941.1590000000001</v>
      </c>
      <c r="AJ61" s="1">
        <v>707.93499999999995</v>
      </c>
      <c r="AK61">
        <v>2541.46</v>
      </c>
      <c r="AL61" s="1" t="s">
        <v>39</v>
      </c>
      <c r="AM61" s="1">
        <v>1.6</v>
      </c>
      <c r="AN61" s="1"/>
      <c r="AO61" s="1" t="s">
        <v>39</v>
      </c>
      <c r="AP61" s="1">
        <v>1.921</v>
      </c>
      <c r="AQ61" s="1">
        <v>1.877</v>
      </c>
      <c r="AS61" s="1" t="s">
        <v>39</v>
      </c>
      <c r="AT61">
        <v>451.83600000000001</v>
      </c>
      <c r="AU61" s="1" t="s">
        <v>39</v>
      </c>
      <c r="AV61" s="1">
        <v>202.733</v>
      </c>
    </row>
    <row r="62" spans="1:48" x14ac:dyDescent="0.25">
      <c r="A62" s="3">
        <v>35703</v>
      </c>
      <c r="B62" s="1" t="s">
        <v>40</v>
      </c>
      <c r="C62" s="5">
        <v>3.62</v>
      </c>
      <c r="D62" s="5">
        <v>7.84</v>
      </c>
      <c r="E62" s="5">
        <f t="shared" si="24"/>
        <v>2.683818781490833</v>
      </c>
      <c r="F62" s="5">
        <f t="shared" si="12"/>
        <v>6.0560671730271212</v>
      </c>
      <c r="G62" s="5">
        <f t="shared" si="19"/>
        <v>3.4250192000000013</v>
      </c>
      <c r="H62" s="5">
        <f t="shared" si="30"/>
        <v>7.4894218408125379</v>
      </c>
      <c r="I62" s="5">
        <f t="shared" si="25"/>
        <v>14.883090746408234</v>
      </c>
      <c r="J62" s="5">
        <f t="shared" si="26"/>
        <v>-0.64073380595881524</v>
      </c>
      <c r="K62" s="5">
        <f t="shared" si="27"/>
        <v>-8.9677724649861901</v>
      </c>
      <c r="L62" s="5"/>
      <c r="M62" s="5">
        <f t="shared" si="28"/>
        <v>1.3418585504475056</v>
      </c>
      <c r="N62" s="5">
        <f t="shared" si="20"/>
        <v>3.8314201200250162</v>
      </c>
      <c r="O62" s="5">
        <f t="shared" si="21"/>
        <v>3.8336605397304342</v>
      </c>
      <c r="P62" s="5">
        <f t="shared" si="22"/>
        <v>4.280533639293882</v>
      </c>
      <c r="Q62" s="5">
        <f t="shared" si="23"/>
        <v>-2.2404197054179953E-3</v>
      </c>
      <c r="R62" s="3">
        <f t="shared" si="14"/>
        <v>35703</v>
      </c>
      <c r="S62" s="5">
        <f t="shared" si="31"/>
        <v>3.2365874972113611</v>
      </c>
      <c r="T62" s="5">
        <f t="shared" si="32"/>
        <v>3.3051233619796836</v>
      </c>
      <c r="U62" s="5">
        <f t="shared" si="33"/>
        <v>3.0331435704106</v>
      </c>
      <c r="V62" s="5"/>
      <c r="W62" s="5">
        <f t="shared" si="34"/>
        <v>3.6437769652446277</v>
      </c>
      <c r="X62" s="5">
        <f t="shared" si="29"/>
        <v>4.1808684328648926</v>
      </c>
      <c r="Y62" s="3">
        <v>33269</v>
      </c>
      <c r="Z62" s="1">
        <v>2.75</v>
      </c>
      <c r="AA62" s="1">
        <f t="array" ref="AA62">FVSCHEDULE(1,Z60:Z62*0.01)-1</f>
        <v>6.5491524800000089E-2</v>
      </c>
      <c r="AB62" s="14">
        <v>0.75</v>
      </c>
      <c r="AC62" s="1">
        <f t="array" ref="AC62">FVSCHEDULE(1,AB60:AB62*0.01)-1</f>
        <v>9.0267515350000105E-2</v>
      </c>
      <c r="AD62" s="74">
        <f>'US Corp Custom'!M35</f>
        <v>1.28</v>
      </c>
      <c r="AE62" s="1">
        <f t="array" ref="AE62">FVSCHEDULE(1,AD60:AD62*0.01)-1</f>
        <v>4.5048200191999621E-2</v>
      </c>
      <c r="AF62" s="1" t="s">
        <v>40</v>
      </c>
      <c r="AG62" s="1">
        <v>1262.56</v>
      </c>
      <c r="AH62" s="1">
        <v>1710.2370000000001</v>
      </c>
      <c r="AI62" s="1">
        <v>2922.3139999999999</v>
      </c>
      <c r="AJ62" s="1">
        <v>644.44899999999996</v>
      </c>
      <c r="AK62">
        <v>2731.82</v>
      </c>
      <c r="AL62" s="1" t="s">
        <v>40</v>
      </c>
      <c r="AM62" s="1">
        <v>1.51</v>
      </c>
      <c r="AN62" s="1"/>
      <c r="AO62" s="1" t="s">
        <v>40</v>
      </c>
      <c r="AP62" s="1">
        <v>1.7849999999999999</v>
      </c>
      <c r="AQ62" s="1">
        <v>1.956</v>
      </c>
      <c r="AS62" s="1" t="s">
        <v>40</v>
      </c>
      <c r="AT62">
        <v>457.899</v>
      </c>
      <c r="AU62" s="1" t="s">
        <v>40</v>
      </c>
      <c r="AV62" s="1">
        <v>211.209</v>
      </c>
    </row>
    <row r="63" spans="1:48" x14ac:dyDescent="0.25">
      <c r="A63" s="3">
        <v>35795</v>
      </c>
      <c r="B63" s="1" t="s">
        <v>41</v>
      </c>
      <c r="C63" s="5">
        <v>4.24</v>
      </c>
      <c r="D63" s="5">
        <v>8.2200000000000006</v>
      </c>
      <c r="E63" s="5">
        <f t="shared" si="24"/>
        <v>4.7123492443693324</v>
      </c>
      <c r="F63" s="5">
        <f t="shared" si="12"/>
        <v>8.5427855473808574</v>
      </c>
      <c r="G63" s="5">
        <f t="shared" si="19"/>
        <v>2.7010361229999891</v>
      </c>
      <c r="H63" s="5">
        <f t="shared" si="30"/>
        <v>2.8719427195539327</v>
      </c>
      <c r="I63" s="5">
        <f t="shared" si="25"/>
        <v>-3.3484832803874598</v>
      </c>
      <c r="J63" s="5">
        <f t="shared" si="26"/>
        <v>-7.7661743399237704</v>
      </c>
      <c r="K63" s="5">
        <f t="shared" si="27"/>
        <v>-17.517910649252311</v>
      </c>
      <c r="L63" s="5"/>
      <c r="M63" s="5">
        <f t="shared" si="28"/>
        <v>1.2507124933664349</v>
      </c>
      <c r="N63" s="5">
        <f t="shared" si="20"/>
        <v>2.441197382719805</v>
      </c>
      <c r="O63" s="5">
        <f t="shared" si="21"/>
        <v>1.2550537933065589</v>
      </c>
      <c r="P63" s="5">
        <f t="shared" si="22"/>
        <v>1.6846071856239342</v>
      </c>
      <c r="Q63" s="5">
        <f t="shared" si="23"/>
        <v>1.1861435894132462</v>
      </c>
      <c r="R63" s="3">
        <f t="shared" si="14"/>
        <v>35795</v>
      </c>
      <c r="S63" s="5">
        <f t="shared" si="31"/>
        <v>3.2772084113687976</v>
      </c>
      <c r="T63" s="5">
        <f t="shared" si="32"/>
        <v>3.3608017076293288</v>
      </c>
      <c r="U63" s="5">
        <f t="shared" si="33"/>
        <v>3.1071885918655973</v>
      </c>
      <c r="V63" s="5"/>
      <c r="W63" s="5">
        <f t="shared" si="34"/>
        <v>1.5600603050202881</v>
      </c>
      <c r="X63" s="5">
        <f t="shared" si="29"/>
        <v>4.2109947966232575</v>
      </c>
      <c r="Y63" s="3">
        <v>33297</v>
      </c>
      <c r="Z63" s="1">
        <v>10.94</v>
      </c>
      <c r="AA63" s="1">
        <f t="array" ref="AA63">FVSCHEDULE(1,Z61:Z63*0.01)-1</f>
        <v>0.14629198760000017</v>
      </c>
      <c r="AB63" s="14">
        <v>8</v>
      </c>
      <c r="AC63" s="1">
        <f t="array" ref="AC63">FVSCHEDULE(1,AB61:AB63*0.01)-1</f>
        <v>0.10572722000000034</v>
      </c>
      <c r="AD63" s="74">
        <f>'US Corp Custom'!M36</f>
        <v>1.88</v>
      </c>
      <c r="AE63" s="1">
        <f t="array" ref="AE63">FVSCHEDULE(1,AD61:AD63*0.01)-1</f>
        <v>4.5048200191999621E-2</v>
      </c>
      <c r="AF63" s="1" t="s">
        <v>41</v>
      </c>
      <c r="AG63" s="1">
        <v>1298.82</v>
      </c>
      <c r="AH63" s="1">
        <v>1652.97</v>
      </c>
      <c r="AI63" s="1">
        <v>2695.3620000000001</v>
      </c>
      <c r="AJ63" s="1">
        <v>531.55499999999995</v>
      </c>
      <c r="AK63">
        <v>2810.27</v>
      </c>
      <c r="AL63" s="1" t="s">
        <v>41</v>
      </c>
      <c r="AM63" s="1">
        <v>1.49</v>
      </c>
      <c r="AN63" s="1"/>
      <c r="AO63" s="1" t="s">
        <v>41</v>
      </c>
      <c r="AP63" s="1">
        <v>1.9259999999999999</v>
      </c>
      <c r="AQ63" s="1">
        <v>2.1240000000000001</v>
      </c>
      <c r="AS63" s="1" t="s">
        <v>41</v>
      </c>
      <c r="AT63">
        <v>463.62599999999998</v>
      </c>
      <c r="AU63" s="1" t="s">
        <v>41</v>
      </c>
      <c r="AV63" s="1">
        <v>220.10300000000001</v>
      </c>
    </row>
    <row r="64" spans="1:48" x14ac:dyDescent="0.25">
      <c r="A64" s="3">
        <v>35885</v>
      </c>
      <c r="B64" s="1" t="s">
        <v>42</v>
      </c>
      <c r="C64" s="5">
        <v>3.81</v>
      </c>
      <c r="D64" s="5">
        <v>9.61</v>
      </c>
      <c r="E64" s="5">
        <f t="shared" si="24"/>
        <v>1.4879693860381269</v>
      </c>
      <c r="F64" s="5">
        <f t="shared" si="12"/>
        <v>10.535557660156286</v>
      </c>
      <c r="G64" s="5">
        <f t="shared" si="19"/>
        <v>1.7131908919999717</v>
      </c>
      <c r="H64" s="5">
        <f t="shared" si="30"/>
        <v>13.949585007930288</v>
      </c>
      <c r="I64" s="5">
        <f t="shared" si="25"/>
        <v>10.0582587705766</v>
      </c>
      <c r="J64" s="5">
        <f t="shared" si="26"/>
        <v>14.78569483431167</v>
      </c>
      <c r="K64" s="5">
        <f t="shared" si="27"/>
        <v>6.192585903622394</v>
      </c>
      <c r="L64" s="5"/>
      <c r="M64" s="5">
        <f t="shared" si="28"/>
        <v>1.3012643812038149</v>
      </c>
      <c r="N64" s="5">
        <f t="shared" si="20"/>
        <v>8.4256898323874303</v>
      </c>
      <c r="O64" s="5">
        <f t="shared" si="21"/>
        <v>10.35092439826259</v>
      </c>
      <c r="P64" s="5">
        <f t="shared" si="22"/>
        <v>7.8829648177565215</v>
      </c>
      <c r="Q64" s="5">
        <f t="shared" si="23"/>
        <v>-1.9252345658751597</v>
      </c>
      <c r="R64" s="3">
        <f t="shared" si="14"/>
        <v>35885</v>
      </c>
      <c r="S64" s="5">
        <f t="shared" si="31"/>
        <v>3.6164297764030846</v>
      </c>
      <c r="T64" s="5">
        <f t="shared" si="32"/>
        <v>3.6257325238363092</v>
      </c>
      <c r="U64" s="5">
        <f t="shared" si="33"/>
        <v>3.3689906651235191</v>
      </c>
      <c r="V64" s="5"/>
      <c r="W64" s="5">
        <f t="shared" si="34"/>
        <v>5.1285700185736935</v>
      </c>
      <c r="X64" s="5">
        <f t="shared" si="29"/>
        <v>1.3725392202741382</v>
      </c>
      <c r="Y64" s="3">
        <v>33326</v>
      </c>
      <c r="Z64" s="1">
        <v>5.89</v>
      </c>
      <c r="AA64" s="1">
        <f t="array" ref="AA64">FVSCHEDULE(1,Z62:Z64*0.01)-1</f>
        <v>0.20704911064999987</v>
      </c>
      <c r="AB64" s="14">
        <v>4.7</v>
      </c>
      <c r="AC64" s="1">
        <f t="array" ref="AC64">FVSCHEDULE(1,AB62:AB64*0.01)-1</f>
        <v>0.1392407</v>
      </c>
      <c r="AD64" s="74">
        <f>'US Corp Custom'!M37</f>
        <v>1.25</v>
      </c>
      <c r="AE64" s="1">
        <f t="array" ref="AE64">FVSCHEDULE(1,AD62:AD64*0.01)-1</f>
        <v>4.4738647999999603E-2</v>
      </c>
      <c r="AF64" s="1" t="s">
        <v>42</v>
      </c>
      <c r="AG64" s="1">
        <v>1480</v>
      </c>
      <c r="AH64" s="1">
        <v>1819.23</v>
      </c>
      <c r="AI64" s="1">
        <v>3093.89</v>
      </c>
      <c r="AJ64" s="1">
        <v>564.47199999999998</v>
      </c>
      <c r="AK64">
        <v>3202.29</v>
      </c>
      <c r="AL64" s="1" t="s">
        <v>42</v>
      </c>
      <c r="AM64" s="1">
        <v>1.33</v>
      </c>
      <c r="AN64" s="1"/>
      <c r="AO64" s="1" t="s">
        <v>42</v>
      </c>
      <c r="AP64" s="1">
        <v>1.792</v>
      </c>
      <c r="AQ64" s="1">
        <v>2.08</v>
      </c>
      <c r="AS64" s="1" t="s">
        <v>42</v>
      </c>
      <c r="AT64">
        <v>469.65899999999999</v>
      </c>
      <c r="AU64" s="1" t="s">
        <v>42</v>
      </c>
      <c r="AV64" s="1">
        <v>223.124</v>
      </c>
    </row>
    <row r="65" spans="1:48" x14ac:dyDescent="0.25">
      <c r="A65" s="3">
        <v>35976</v>
      </c>
      <c r="B65" s="1" t="s">
        <v>43</v>
      </c>
      <c r="C65" s="5">
        <v>5.0199999999999996</v>
      </c>
      <c r="D65" s="5">
        <v>5.1100000000000003</v>
      </c>
      <c r="E65" s="5">
        <f t="shared" si="24"/>
        <v>6.7500299396324728</v>
      </c>
      <c r="F65" s="5">
        <f t="shared" si="12"/>
        <v>2.5203816757530317</v>
      </c>
      <c r="G65" s="5">
        <f t="shared" si="19"/>
        <v>2.1545326004000165</v>
      </c>
      <c r="H65" s="5">
        <f t="shared" si="30"/>
        <v>3.3020270270270213</v>
      </c>
      <c r="I65" s="5">
        <f t="shared" si="25"/>
        <v>-4.6618624363054639</v>
      </c>
      <c r="J65" s="5">
        <f t="shared" si="26"/>
        <v>1.1298397809876848</v>
      </c>
      <c r="K65" s="5">
        <f t="shared" si="27"/>
        <v>-23.597627517396791</v>
      </c>
      <c r="L65" s="5"/>
      <c r="M65" s="5">
        <f t="shared" si="28"/>
        <v>1.2896590930866925</v>
      </c>
      <c r="N65" s="5">
        <f t="shared" si="20"/>
        <v>2.0447609974890528</v>
      </c>
      <c r="O65" s="5">
        <f t="shared" si="21"/>
        <v>1.4080192277829933</v>
      </c>
      <c r="P65" s="5">
        <f t="shared" si="22"/>
        <v>2.7368324343034267E-2</v>
      </c>
      <c r="Q65" s="5">
        <f t="shared" si="23"/>
        <v>0.63674176970605956</v>
      </c>
      <c r="R65" s="3">
        <f t="shared" si="14"/>
        <v>35976</v>
      </c>
      <c r="S65" s="5">
        <f t="shared" si="31"/>
        <v>3.6673498030141096</v>
      </c>
      <c r="T65" s="5">
        <f t="shared" si="32"/>
        <v>3.6267248260732434</v>
      </c>
      <c r="U65" s="5">
        <f t="shared" si="33"/>
        <v>3.4378784722530118</v>
      </c>
      <c r="V65" s="5"/>
      <c r="W65" s="5">
        <f t="shared" si="34"/>
        <v>1.3690369533089088</v>
      </c>
      <c r="X65" s="5">
        <f t="shared" si="29"/>
        <v>2.9333464799842224</v>
      </c>
      <c r="Y65" s="3">
        <v>33358</v>
      </c>
      <c r="Z65" s="1">
        <v>4.0999999999999996</v>
      </c>
      <c r="AA65" s="1">
        <f t="array" ref="AA65">FVSCHEDULE(1,Z63:Z65*0.01)-1</f>
        <v>0.22290815005999987</v>
      </c>
      <c r="AB65" s="14">
        <v>3.94</v>
      </c>
      <c r="AC65" s="1">
        <f t="array" ref="AC65">FVSCHEDULE(1,AB63:AB65*0.01)-1</f>
        <v>0.17531194400000016</v>
      </c>
      <c r="AD65" s="74">
        <f>'US Corp Custom'!M38</f>
        <v>1.47</v>
      </c>
      <c r="AE65" s="1">
        <f t="array" ref="AE65">FVSCHEDULE(1,AD63:AD65*0.01)-1</f>
        <v>4.6698564499999762E-2</v>
      </c>
      <c r="AF65" s="1" t="s">
        <v>43</v>
      </c>
      <c r="AG65" s="1">
        <v>1528.87</v>
      </c>
      <c r="AH65" s="1">
        <v>1734.42</v>
      </c>
      <c r="AI65" s="1">
        <v>3128.846</v>
      </c>
      <c r="AJ65" s="1">
        <v>431.27</v>
      </c>
      <c r="AK65">
        <v>3308.03</v>
      </c>
      <c r="AL65" s="1" t="s">
        <v>43</v>
      </c>
      <c r="AM65" s="1">
        <v>1.32</v>
      </c>
      <c r="AN65" s="1"/>
      <c r="AO65" s="1" t="s">
        <v>43</v>
      </c>
      <c r="AP65" s="1">
        <v>1.8069999999999999</v>
      </c>
      <c r="AQ65" s="1">
        <v>2.7719999999999998</v>
      </c>
      <c r="AS65" s="1" t="s">
        <v>43</v>
      </c>
      <c r="AT65">
        <v>475.71600000000001</v>
      </c>
      <c r="AU65" s="1" t="s">
        <v>43</v>
      </c>
      <c r="AV65" s="1">
        <v>229.66900000000001</v>
      </c>
    </row>
    <row r="66" spans="1:48" x14ac:dyDescent="0.25">
      <c r="A66" s="3">
        <v>36068</v>
      </c>
      <c r="B66" s="1" t="s">
        <v>44</v>
      </c>
      <c r="C66" s="5">
        <v>3.83</v>
      </c>
      <c r="D66" s="5">
        <v>-6.6</v>
      </c>
      <c r="E66" s="5">
        <f t="shared" si="24"/>
        <v>-0.70689124819948868</v>
      </c>
      <c r="F66" s="5">
        <f t="shared" si="12"/>
        <v>-13.49257568376267</v>
      </c>
      <c r="G66" s="5">
        <f t="shared" si="19"/>
        <v>4.9130307008000251</v>
      </c>
      <c r="H66" s="5">
        <f t="shared" si="30"/>
        <v>-9.9472159176385073</v>
      </c>
      <c r="I66" s="5">
        <f t="shared" si="25"/>
        <v>-20.145639464489573</v>
      </c>
      <c r="J66" s="5">
        <f t="shared" si="26"/>
        <v>-14.150328907207331</v>
      </c>
      <c r="K66" s="5">
        <f t="shared" si="27"/>
        <v>-22.007790943028716</v>
      </c>
      <c r="L66" s="5"/>
      <c r="M66" s="5">
        <f t="shared" si="28"/>
        <v>1.4168117111890366</v>
      </c>
      <c r="N66" s="5">
        <f t="shared" si="20"/>
        <v>-9.4081121467355509</v>
      </c>
      <c r="O66" s="5">
        <f t="shared" si="21"/>
        <v>-10.80447350302587</v>
      </c>
      <c r="P66" s="5">
        <f t="shared" si="22"/>
        <v>-10.944258992687679</v>
      </c>
      <c r="Q66" s="5">
        <f t="shared" si="23"/>
        <v>1.3963613562903188</v>
      </c>
      <c r="R66" s="3">
        <f t="shared" si="14"/>
        <v>36068</v>
      </c>
      <c r="S66" s="5">
        <f t="shared" si="31"/>
        <v>3.2711119652841787</v>
      </c>
      <c r="T66" s="5">
        <f t="shared" si="32"/>
        <v>3.2298066681556858</v>
      </c>
      <c r="U66" s="5">
        <f t="shared" si="33"/>
        <v>3.1144390101149697</v>
      </c>
      <c r="V66" s="5"/>
      <c r="W66" s="5">
        <f t="shared" si="34"/>
        <v>-3.4283928231804417</v>
      </c>
      <c r="X66" s="5">
        <f t="shared" si="29"/>
        <v>9.2084695801348815</v>
      </c>
      <c r="Y66" s="3">
        <v>33389</v>
      </c>
      <c r="Z66" s="1">
        <v>0.18</v>
      </c>
      <c r="AA66" s="1">
        <f t="array" ref="AA66">FVSCHEDULE(1,Z64:Z66*0.01)-1</f>
        <v>0.1042990668199999</v>
      </c>
      <c r="AB66" s="14">
        <v>0.8</v>
      </c>
      <c r="AC66" s="1">
        <f t="array" ref="AC66">FVSCHEDULE(1,AB64:AB66*0.01)-1</f>
        <v>9.6957814400000064E-2</v>
      </c>
      <c r="AD66" s="74">
        <f>'US Corp Custom'!M39</f>
        <v>0.81</v>
      </c>
      <c r="AE66" s="1">
        <f t="array" ref="AE66">FVSCHEDULE(1,AD64:AD66*0.01)-1</f>
        <v>3.5705558374999891E-2</v>
      </c>
      <c r="AF66" s="1" t="s">
        <v>44</v>
      </c>
      <c r="AG66" s="1">
        <v>1376.79</v>
      </c>
      <c r="AH66" s="1">
        <v>1385.01</v>
      </c>
      <c r="AI66" s="1">
        <v>2686.1039999999998</v>
      </c>
      <c r="AJ66" s="1">
        <v>336.35700000000003</v>
      </c>
      <c r="AK66">
        <v>2978.98</v>
      </c>
      <c r="AL66" s="1" t="s">
        <v>44</v>
      </c>
      <c r="AM66" s="1">
        <v>1.49</v>
      </c>
      <c r="AN66" s="1"/>
      <c r="AO66" s="1" t="s">
        <v>44</v>
      </c>
      <c r="AP66" s="1">
        <v>2.1829999999999998</v>
      </c>
      <c r="AQ66" s="1">
        <v>3.569</v>
      </c>
      <c r="AS66" s="1" t="s">
        <v>44</v>
      </c>
      <c r="AT66">
        <v>482.45600000000002</v>
      </c>
      <c r="AU66" s="1" t="s">
        <v>44</v>
      </c>
      <c r="AV66" s="1">
        <v>250.81800000000001</v>
      </c>
    </row>
    <row r="67" spans="1:48" x14ac:dyDescent="0.25">
      <c r="A67" s="3">
        <v>36160</v>
      </c>
      <c r="B67" s="1" t="s">
        <v>45</v>
      </c>
      <c r="C67" s="5">
        <v>2.84</v>
      </c>
      <c r="D67" s="5">
        <v>7.38</v>
      </c>
      <c r="E67" s="5">
        <f t="shared" si="24"/>
        <v>-0.54245836188734131</v>
      </c>
      <c r="F67" s="5">
        <f t="shared" si="12"/>
        <v>15.819320927327253</v>
      </c>
      <c r="G67" s="5">
        <f t="shared" si="19"/>
        <v>-0.32102751000002705</v>
      </c>
      <c r="H67" s="5">
        <f t="shared" si="30"/>
        <v>21.297365611313278</v>
      </c>
      <c r="I67" s="5">
        <f t="shared" si="25"/>
        <v>16.309268525137011</v>
      </c>
      <c r="J67" s="5">
        <f t="shared" si="26"/>
        <v>20.74793083216435</v>
      </c>
      <c r="K67" s="5">
        <f t="shared" si="27"/>
        <v>17.987733271494278</v>
      </c>
      <c r="L67" s="5"/>
      <c r="M67" s="5">
        <f t="shared" si="28"/>
        <v>1.1248694181438257</v>
      </c>
      <c r="N67" s="5">
        <f t="shared" si="20"/>
        <v>12.138501074133551</v>
      </c>
      <c r="O67" s="5">
        <f t="shared" si="21"/>
        <v>15.293812631301503</v>
      </c>
      <c r="P67" s="5">
        <f t="shared" si="22"/>
        <v>12.130824052527039</v>
      </c>
      <c r="Q67" s="5">
        <f t="shared" si="23"/>
        <v>-3.155311557167952</v>
      </c>
      <c r="R67" s="3">
        <f t="shared" si="14"/>
        <v>36160</v>
      </c>
      <c r="S67" s="5">
        <f t="shared" si="31"/>
        <v>3.7713897002148249</v>
      </c>
      <c r="T67" s="5">
        <f t="shared" si="32"/>
        <v>3.6216088323064377</v>
      </c>
      <c r="U67" s="5">
        <f t="shared" si="33"/>
        <v>3.4924852228110095</v>
      </c>
      <c r="V67" s="5"/>
      <c r="W67" s="5">
        <f t="shared" si="34"/>
        <v>6.3235845570493199</v>
      </c>
      <c r="X67" s="5">
        <f t="shared" si="29"/>
        <v>-0.79141050482820496</v>
      </c>
      <c r="Y67" s="3">
        <v>33417</v>
      </c>
      <c r="Z67" s="1">
        <v>2.96</v>
      </c>
      <c r="AA67" s="1">
        <f t="array" ref="AA67">FVSCHEDULE(1,Z65:Z67*0.01)-1</f>
        <v>7.3742864480000003E-2</v>
      </c>
      <c r="AB67" s="14">
        <v>2.39</v>
      </c>
      <c r="AC67" s="1">
        <f t="array" ref="AC67">FVSCHEDULE(1,AB65:AB67*0.01)-1</f>
        <v>7.2755593280000141E-2</v>
      </c>
      <c r="AD67" s="74">
        <f>'US Corp Custom'!M40</f>
        <v>-0.08</v>
      </c>
      <c r="AE67" s="1">
        <f t="array" ref="AE67">FVSCHEDULE(1,AD65:AD67*0.01)-1</f>
        <v>2.2100734743999872E-2</v>
      </c>
      <c r="AF67" s="1" t="s">
        <v>45</v>
      </c>
      <c r="AG67" s="1">
        <v>1670.01</v>
      </c>
      <c r="AH67" s="1">
        <v>1610.895</v>
      </c>
      <c r="AI67" s="1">
        <v>3243.415</v>
      </c>
      <c r="AJ67" s="1">
        <v>396.86</v>
      </c>
      <c r="AK67">
        <v>3613.41</v>
      </c>
      <c r="AL67" s="1" t="s">
        <v>45</v>
      </c>
      <c r="AM67" s="1">
        <v>1.26</v>
      </c>
      <c r="AN67" s="1"/>
      <c r="AO67" s="1" t="s">
        <v>45</v>
      </c>
      <c r="AP67" s="1">
        <v>1.831</v>
      </c>
      <c r="AQ67" s="1">
        <v>3.129</v>
      </c>
      <c r="AS67" s="1" t="s">
        <v>45</v>
      </c>
      <c r="AT67">
        <v>487.88299999999998</v>
      </c>
      <c r="AU67" s="1" t="s">
        <v>45</v>
      </c>
      <c r="AV67" s="1">
        <v>248.833</v>
      </c>
    </row>
    <row r="68" spans="1:48" x14ac:dyDescent="0.25">
      <c r="A68" s="3">
        <v>36250</v>
      </c>
      <c r="B68" s="1" t="s">
        <v>46</v>
      </c>
      <c r="C68" s="5">
        <v>3.01</v>
      </c>
      <c r="D68" s="5">
        <v>5.53</v>
      </c>
      <c r="E68" s="5">
        <f t="shared" si="24"/>
        <v>2.8917260876698307</v>
      </c>
      <c r="F68" s="5">
        <f t="shared" si="12"/>
        <v>4.5219124666984696</v>
      </c>
      <c r="G68" s="5">
        <f t="shared" si="19"/>
        <v>-0.36649767999999971</v>
      </c>
      <c r="H68" s="5">
        <f t="shared" si="30"/>
        <v>4.9820060957718848</v>
      </c>
      <c r="I68" s="5">
        <f t="shared" si="25"/>
        <v>-5.4244379677136028</v>
      </c>
      <c r="J68" s="5">
        <f t="shared" si="26"/>
        <v>1.4617925859009784</v>
      </c>
      <c r="K68" s="5">
        <f t="shared" si="27"/>
        <v>12.436123570024682</v>
      </c>
      <c r="L68" s="5"/>
      <c r="M68" s="5">
        <f t="shared" si="28"/>
        <v>1.0572206861071187</v>
      </c>
      <c r="N68" s="5">
        <f t="shared" si="20"/>
        <v>3.6962303225158406</v>
      </c>
      <c r="O68" s="5">
        <f t="shared" si="21"/>
        <v>3.6900805156198615</v>
      </c>
      <c r="P68" s="5">
        <f t="shared" si="22"/>
        <v>3.7482914019765028</v>
      </c>
      <c r="Q68" s="5">
        <f t="shared" si="23"/>
        <v>6.1498068959791041E-3</v>
      </c>
      <c r="R68" s="3">
        <f t="shared" si="14"/>
        <v>36250</v>
      </c>
      <c r="S68" s="5">
        <f t="shared" si="31"/>
        <v>3.9105570167105461</v>
      </c>
      <c r="T68" s="5">
        <f t="shared" si="32"/>
        <v>3.7573572847810013</v>
      </c>
      <c r="U68" s="5">
        <f t="shared" si="33"/>
        <v>3.6215755206259352</v>
      </c>
      <c r="V68" s="5"/>
      <c r="W68" s="5">
        <f t="shared" si="34"/>
        <v>1.6629790584941269</v>
      </c>
      <c r="X68" s="5">
        <f t="shared" si="29"/>
        <v>-3.2431389727246795</v>
      </c>
      <c r="Y68" s="3">
        <v>33450</v>
      </c>
      <c r="Z68" s="1">
        <v>3.2</v>
      </c>
      <c r="AA68" s="1">
        <f t="array" ref="AA68">FVSCHEDULE(1,Z66:Z68*0.01)-1</f>
        <v>6.4459784960000155E-2</v>
      </c>
      <c r="AB68" s="14">
        <v>2.95</v>
      </c>
      <c r="AC68" s="1">
        <f t="array" ref="AC68">FVSCHEDULE(1,AB66:AB68*0.01)-1</f>
        <v>6.2537890400000018E-2</v>
      </c>
      <c r="AD68" s="74">
        <f>'US Corp Custom'!M41</f>
        <v>1.34</v>
      </c>
      <c r="AE68" s="1">
        <f t="array" ref="AE68">FVSCHEDULE(1,AD66:AD68*0.01)-1</f>
        <v>2.0791253168000123E-2</v>
      </c>
      <c r="AF68" s="1" t="s">
        <v>46</v>
      </c>
      <c r="AG68" s="1">
        <v>1753.21</v>
      </c>
      <c r="AH68" s="1">
        <v>1523.5129999999999</v>
      </c>
      <c r="AI68" s="1">
        <v>3290.8270000000002</v>
      </c>
      <c r="AJ68" s="1">
        <v>446.214</v>
      </c>
      <c r="AK68">
        <v>3793.44</v>
      </c>
      <c r="AL68" s="1" t="s">
        <v>46</v>
      </c>
      <c r="AM68" s="1">
        <v>1.2</v>
      </c>
      <c r="AN68" s="1"/>
      <c r="AO68" s="1" t="s">
        <v>46</v>
      </c>
      <c r="AP68" s="1">
        <v>1.823</v>
      </c>
      <c r="AQ68" s="1">
        <v>2.4449999999999998</v>
      </c>
      <c r="AS68" s="1" t="s">
        <v>46</v>
      </c>
      <c r="AT68">
        <v>493.041</v>
      </c>
      <c r="AU68" s="1" t="s">
        <v>46</v>
      </c>
      <c r="AV68" s="1">
        <v>240.76300000000001</v>
      </c>
    </row>
    <row r="69" spans="1:48" x14ac:dyDescent="0.25">
      <c r="A69" s="3">
        <v>36341</v>
      </c>
      <c r="B69" s="1" t="s">
        <v>47</v>
      </c>
      <c r="C69" s="5">
        <v>3.19</v>
      </c>
      <c r="D69" s="5">
        <v>10.09</v>
      </c>
      <c r="E69" s="5">
        <f t="shared" si="24"/>
        <v>2.9962381102336244</v>
      </c>
      <c r="F69" s="5">
        <f t="shared" si="12"/>
        <v>12.907426568570264</v>
      </c>
      <c r="G69" s="5">
        <f t="shared" si="19"/>
        <v>-1.1456339572000096</v>
      </c>
      <c r="H69" s="5">
        <f t="shared" si="30"/>
        <v>7.0482144181244655</v>
      </c>
      <c r="I69" s="5">
        <f t="shared" si="25"/>
        <v>15.551426210344133</v>
      </c>
      <c r="J69" s="5">
        <f t="shared" si="26"/>
        <v>2.6102253324164382</v>
      </c>
      <c r="K69" s="5">
        <f t="shared" si="27"/>
        <v>24.397486407867074</v>
      </c>
      <c r="L69" s="5"/>
      <c r="M69" s="5">
        <f t="shared" si="28"/>
        <v>1.1743445271285902</v>
      </c>
      <c r="N69" s="5">
        <f t="shared" si="20"/>
        <v>8.0694682877277355</v>
      </c>
      <c r="O69" s="5">
        <f t="shared" si="21"/>
        <v>7.9997803222974593</v>
      </c>
      <c r="P69" s="5">
        <f t="shared" si="22"/>
        <v>10.389246434898993</v>
      </c>
      <c r="Q69" s="5">
        <f t="shared" si="23"/>
        <v>6.9687965430276222E-2</v>
      </c>
      <c r="R69" s="3">
        <f t="shared" si="14"/>
        <v>36341</v>
      </c>
      <c r="S69" s="5">
        <f t="shared" si="31"/>
        <v>4.2233929874255791</v>
      </c>
      <c r="T69" s="5">
        <f t="shared" si="32"/>
        <v>4.1477183925365297</v>
      </c>
      <c r="U69" s="5">
        <f t="shared" si="33"/>
        <v>3.9138174087789559</v>
      </c>
      <c r="V69" s="5"/>
      <c r="W69" s="5">
        <f t="shared" si="34"/>
        <v>4.3261419535226757</v>
      </c>
      <c r="X69" s="5">
        <f t="shared" si="29"/>
        <v>-3.4473735582294718</v>
      </c>
      <c r="Y69" s="3">
        <v>33480</v>
      </c>
      <c r="Z69" s="1">
        <v>2.2999999999999998</v>
      </c>
      <c r="AA69" s="1">
        <f t="array" ref="AA69">FVSCHEDULE(1,Z67:Z69*0.01)-1</f>
        <v>8.6985785600000032E-2</v>
      </c>
      <c r="AB69" s="14">
        <v>2.4900000000000002</v>
      </c>
      <c r="AC69" s="1">
        <f t="array" ref="AC69">FVSCHEDULE(1,AB67:AB69*0.01)-1</f>
        <v>8.0352265745000206E-2</v>
      </c>
      <c r="AD69" s="74">
        <f>'US Corp Custom'!M42</f>
        <v>2.3199999999999998</v>
      </c>
      <c r="AE69" s="1">
        <f t="array" ref="AE69">FVSCHEDULE(1,AD67:AD69*0.01)-1</f>
        <v>3.6081351296000097E-2</v>
      </c>
      <c r="AF69" s="1" t="s">
        <v>47</v>
      </c>
      <c r="AG69" s="1">
        <v>1876.78</v>
      </c>
      <c r="AH69" s="1">
        <v>1760.441</v>
      </c>
      <c r="AI69" s="1">
        <v>3376.7249999999999</v>
      </c>
      <c r="AJ69" s="1">
        <v>555.07899999999995</v>
      </c>
      <c r="AK69">
        <v>4060.82</v>
      </c>
      <c r="AL69" s="1" t="s">
        <v>47</v>
      </c>
      <c r="AM69" s="1">
        <v>1.1399999999999999</v>
      </c>
      <c r="AN69" s="1"/>
      <c r="AO69" s="1" t="s">
        <v>47</v>
      </c>
      <c r="AP69" s="1">
        <v>1.7609999999999999</v>
      </c>
      <c r="AQ69" s="1">
        <v>1.8520000000000001</v>
      </c>
      <c r="AS69" s="1" t="s">
        <v>47</v>
      </c>
      <c r="AT69">
        <v>498.83100000000002</v>
      </c>
      <c r="AU69" s="1" t="s">
        <v>47</v>
      </c>
      <c r="AV69" s="1">
        <v>232.46299999999999</v>
      </c>
    </row>
    <row r="70" spans="1:48" x14ac:dyDescent="0.25">
      <c r="A70" s="3">
        <v>36433</v>
      </c>
      <c r="B70" s="1" t="s">
        <v>48</v>
      </c>
      <c r="C70" s="5">
        <v>2.95</v>
      </c>
      <c r="D70" s="5">
        <v>3.49</v>
      </c>
      <c r="E70" s="5">
        <f t="shared" si="24"/>
        <v>1.6779556844572365</v>
      </c>
      <c r="F70" s="5">
        <f t="shared" si="12"/>
        <v>-0.35290687556222156</v>
      </c>
      <c r="G70" s="5">
        <f t="shared" si="19"/>
        <v>0.36263749120000188</v>
      </c>
      <c r="H70" s="5">
        <f t="shared" si="30"/>
        <v>-6.2442055009111375</v>
      </c>
      <c r="I70" s="5">
        <f t="shared" si="25"/>
        <v>-6.3227907098278191</v>
      </c>
      <c r="J70" s="5">
        <f t="shared" si="26"/>
        <v>4.4582842843287507</v>
      </c>
      <c r="K70" s="5">
        <f t="shared" si="27"/>
        <v>-5.1536808274137531</v>
      </c>
      <c r="L70" s="5"/>
      <c r="M70" s="5">
        <f t="shared" si="28"/>
        <v>1.2880113705844076</v>
      </c>
      <c r="N70" s="5">
        <f t="shared" si="20"/>
        <v>-0.52466378680024373</v>
      </c>
      <c r="O70" s="5">
        <f t="shared" si="21"/>
        <v>-0.83573134697341933</v>
      </c>
      <c r="P70" s="5">
        <f t="shared" si="22"/>
        <v>-1.5901099949144568</v>
      </c>
      <c r="Q70" s="5">
        <f t="shared" si="23"/>
        <v>0.31106756017317561</v>
      </c>
      <c r="R70" s="3">
        <f t="shared" si="14"/>
        <v>36433</v>
      </c>
      <c r="S70" s="5">
        <f t="shared" si="31"/>
        <v>4.1880967683237866</v>
      </c>
      <c r="T70" s="5">
        <f t="shared" si="32"/>
        <v>4.081765107815901</v>
      </c>
      <c r="U70" s="5">
        <f t="shared" si="33"/>
        <v>3.8932830261536093</v>
      </c>
      <c r="V70" s="5"/>
      <c r="W70" s="5">
        <f t="shared" si="34"/>
        <v>-0.38586529319609292</v>
      </c>
      <c r="X70" s="5">
        <f t="shared" si="29"/>
        <v>0.45297531220021003</v>
      </c>
      <c r="Y70" s="3">
        <v>33511</v>
      </c>
      <c r="Z70" s="1">
        <v>1.39</v>
      </c>
      <c r="AA70" s="1">
        <f t="array" ref="AA70">FVSCHEDULE(1,Z68:Z70*0.01)-1</f>
        <v>7.0410730400000121E-2</v>
      </c>
      <c r="AB70" s="14">
        <v>1.4</v>
      </c>
      <c r="AC70" s="1">
        <f t="array" ref="AC70">FVSCHEDULE(1,AB68:AB70*0.01)-1</f>
        <v>6.9906433699999937E-2</v>
      </c>
      <c r="AD70" s="74">
        <f>'US Corp Custom'!M43</f>
        <v>2.19</v>
      </c>
      <c r="AE70" s="1">
        <f t="array" ref="AE70">FVSCHEDULE(1,AD68:AD70*0.01)-1</f>
        <v>5.961922827200028E-2</v>
      </c>
      <c r="AF70" s="1" t="s">
        <v>48</v>
      </c>
      <c r="AG70" s="1">
        <v>1759.59</v>
      </c>
      <c r="AH70" s="1">
        <v>1649.1320000000001</v>
      </c>
      <c r="AI70" s="1">
        <v>3527.2689999999998</v>
      </c>
      <c r="AJ70" s="1">
        <v>526.47199999999998</v>
      </c>
      <c r="AK70">
        <v>3807.24</v>
      </c>
      <c r="AL70" s="1" t="s">
        <v>48</v>
      </c>
      <c r="AM70" s="1">
        <v>1.24</v>
      </c>
      <c r="AN70" s="1"/>
      <c r="AO70" s="1" t="s">
        <v>48</v>
      </c>
      <c r="AP70" s="1">
        <v>1.746</v>
      </c>
      <c r="AQ70" s="1">
        <v>1.881</v>
      </c>
      <c r="AS70" s="1" t="s">
        <v>48</v>
      </c>
      <c r="AT70">
        <v>505.25599999999997</v>
      </c>
      <c r="AU70" s="1" t="s">
        <v>48</v>
      </c>
      <c r="AV70" s="1">
        <v>233.51599999999999</v>
      </c>
    </row>
    <row r="71" spans="1:48" x14ac:dyDescent="0.25">
      <c r="A71" s="3">
        <v>36525</v>
      </c>
      <c r="B71" s="1" t="s">
        <v>49</v>
      </c>
      <c r="C71" s="5">
        <v>3.42</v>
      </c>
      <c r="D71" s="5">
        <v>17.8</v>
      </c>
      <c r="E71" s="5">
        <f t="shared" si="24"/>
        <v>3.9334528323028062</v>
      </c>
      <c r="F71" s="5">
        <f t="shared" si="12"/>
        <v>26.436266271105367</v>
      </c>
      <c r="G71" s="5">
        <f t="shared" si="19"/>
        <v>3.7677279400005759E-2</v>
      </c>
      <c r="H71" s="5">
        <f t="shared" si="30"/>
        <v>14.879034320495133</v>
      </c>
      <c r="I71" s="5">
        <f t="shared" si="25"/>
        <v>18.444733350635367</v>
      </c>
      <c r="J71" s="5">
        <f t="shared" si="26"/>
        <v>17.054043794221528</v>
      </c>
      <c r="K71" s="5">
        <f t="shared" si="27"/>
        <v>25.440099378504467</v>
      </c>
      <c r="L71" s="5"/>
      <c r="M71" s="5">
        <f t="shared" si="28"/>
        <v>1.2461009864306538</v>
      </c>
      <c r="N71" s="5">
        <f t="shared" si="20"/>
        <v>15.668498392384897</v>
      </c>
      <c r="O71" s="5">
        <f t="shared" si="21"/>
        <v>17.120650114693966</v>
      </c>
      <c r="P71" s="5">
        <f t="shared" si="22"/>
        <v>16.761263481028557</v>
      </c>
      <c r="Q71" s="5">
        <f t="shared" si="23"/>
        <v>-1.4521517223090683</v>
      </c>
      <c r="R71" s="3">
        <f t="shared" si="14"/>
        <v>36525</v>
      </c>
      <c r="S71" s="5">
        <f t="shared" si="31"/>
        <v>4.9051261624933078</v>
      </c>
      <c r="T71" s="5">
        <f t="shared" si="32"/>
        <v>4.7659205122136132</v>
      </c>
      <c r="U71" s="5">
        <f t="shared" si="33"/>
        <v>4.5033020145174811</v>
      </c>
      <c r="V71" s="5"/>
      <c r="W71" s="5">
        <f t="shared" si="34"/>
        <v>8.1927915468144121</v>
      </c>
      <c r="X71" s="5">
        <f t="shared" si="29"/>
        <v>-2.3381695472686981</v>
      </c>
      <c r="Y71" s="3">
        <v>33542</v>
      </c>
      <c r="Z71" s="1">
        <v>3.34</v>
      </c>
      <c r="AA71" s="1">
        <f t="array" ref="AA71">FVSCHEDULE(1,Z69:Z71*0.01)-1</f>
        <v>7.1862837979999927E-2</v>
      </c>
      <c r="AB71" s="14">
        <v>2.97</v>
      </c>
      <c r="AC71" s="1">
        <f t="array" ref="AC71">FVSCHEDULE(1,AB69:AB71*0.01)-1</f>
        <v>7.0114283419999923E-2</v>
      </c>
      <c r="AD71" s="74">
        <f>'US Corp Custom'!M44</f>
        <v>1.31</v>
      </c>
      <c r="AE71" s="1">
        <f t="array" ref="AE71">FVSCHEDULE(1,AD69:AD71*0.01)-1</f>
        <v>5.9305545848000074E-2</v>
      </c>
      <c r="AF71" s="1" t="s">
        <v>49</v>
      </c>
      <c r="AG71" s="1">
        <v>2021.4</v>
      </c>
      <c r="AH71" s="1">
        <v>1953.31</v>
      </c>
      <c r="AI71" s="1">
        <v>4128.8109999999997</v>
      </c>
      <c r="AJ71" s="1">
        <v>660.40700000000004</v>
      </c>
      <c r="AK71">
        <v>4373.72</v>
      </c>
      <c r="AL71" s="1" t="s">
        <v>49</v>
      </c>
      <c r="AM71" s="1">
        <v>1.0900000000000001</v>
      </c>
      <c r="AN71" s="1"/>
      <c r="AO71" s="1" t="s">
        <v>49</v>
      </c>
      <c r="AP71" s="1">
        <v>1.415</v>
      </c>
      <c r="AQ71" s="1">
        <v>1.5189999999999999</v>
      </c>
      <c r="AS71" s="1" t="s">
        <v>49</v>
      </c>
      <c r="AT71">
        <v>511.55200000000002</v>
      </c>
      <c r="AU71" s="1" t="s">
        <v>49</v>
      </c>
      <c r="AV71" s="1">
        <v>228.05600000000001</v>
      </c>
    </row>
    <row r="72" spans="1:48" x14ac:dyDescent="0.25">
      <c r="A72" s="3">
        <v>36616</v>
      </c>
      <c r="B72" s="1" t="s">
        <v>50</v>
      </c>
      <c r="C72" s="5">
        <v>2.74</v>
      </c>
      <c r="D72" s="5">
        <v>14.64</v>
      </c>
      <c r="E72" s="5">
        <f t="shared" si="24"/>
        <v>0.31427992168743402</v>
      </c>
      <c r="F72" s="5">
        <f t="shared" si="12"/>
        <v>12.850099132306575</v>
      </c>
      <c r="G72" s="5">
        <f t="shared" si="19"/>
        <v>1.1891703900000161</v>
      </c>
      <c r="H72" s="5">
        <f t="shared" si="30"/>
        <v>2.2934599782329146</v>
      </c>
      <c r="I72" s="5">
        <f t="shared" si="25"/>
        <v>7.0839754058495519</v>
      </c>
      <c r="J72" s="5">
        <f t="shared" si="26"/>
        <v>-4.957843795706518E-2</v>
      </c>
      <c r="K72" s="5">
        <f t="shared" si="27"/>
        <v>2.421991287191072</v>
      </c>
      <c r="L72" s="5"/>
      <c r="M72" s="5">
        <f t="shared" si="28"/>
        <v>1.3951660828224632</v>
      </c>
      <c r="N72" s="5">
        <f t="shared" si="20"/>
        <v>4.7124917276781435</v>
      </c>
      <c r="O72" s="5">
        <f t="shared" si="21"/>
        <v>4.6411172479707794</v>
      </c>
      <c r="P72" s="5">
        <f t="shared" si="22"/>
        <v>5.3442861715808476</v>
      </c>
      <c r="Q72" s="5">
        <f t="shared" si="23"/>
        <v>7.1374479707364102E-2</v>
      </c>
      <c r="R72" s="3">
        <f t="shared" si="14"/>
        <v>36616</v>
      </c>
      <c r="S72" s="5">
        <f t="shared" si="31"/>
        <v>5.1327788188555123</v>
      </c>
      <c r="T72" s="5">
        <f t="shared" si="32"/>
        <v>5.0206249430963803</v>
      </c>
      <c r="U72" s="5">
        <f t="shared" si="33"/>
        <v>4.7155197494239802</v>
      </c>
      <c r="V72" s="5"/>
      <c r="W72" s="5">
        <f t="shared" si="34"/>
        <v>2.5962624710062108</v>
      </c>
      <c r="X72" s="5">
        <f t="shared" si="29"/>
        <v>3.7951204967201058</v>
      </c>
      <c r="Y72" s="3">
        <v>33571</v>
      </c>
      <c r="Z72" s="1">
        <v>0.52</v>
      </c>
      <c r="AA72" s="1">
        <f t="array" ref="AA72">FVSCHEDULE(1,Z70:Z72*0.01)-1</f>
        <v>5.3212634152000282E-2</v>
      </c>
      <c r="AB72" s="14">
        <v>0.71</v>
      </c>
      <c r="AC72" s="1">
        <f t="array" ref="AC72">FVSCHEDULE(1,AB70:AB72*0.01)-1</f>
        <v>5.1529022180000217E-2</v>
      </c>
      <c r="AD72" s="74">
        <f>'US Corp Custom'!M45</f>
        <v>1.17</v>
      </c>
      <c r="AE72" s="1">
        <f t="array" ref="AE72">FVSCHEDULE(1,AD70:AD72*0.01)-1</f>
        <v>4.739974661300006E-2</v>
      </c>
      <c r="AF72" s="1" t="s">
        <v>50</v>
      </c>
      <c r="AG72" s="1">
        <v>2067.7600000000002</v>
      </c>
      <c r="AH72" s="1">
        <v>2091.6819999999998</v>
      </c>
      <c r="AI72" s="1">
        <v>4126.7640000000001</v>
      </c>
      <c r="AJ72" s="1">
        <v>676.40200000000004</v>
      </c>
      <c r="AK72">
        <v>4474.03</v>
      </c>
      <c r="AL72" s="1" t="s">
        <v>50</v>
      </c>
      <c r="AM72" s="1">
        <v>1.06</v>
      </c>
      <c r="AN72" s="1"/>
      <c r="AO72" s="1" t="s">
        <v>50</v>
      </c>
      <c r="AP72" s="1">
        <v>1.4630000000000001</v>
      </c>
      <c r="AQ72" s="1">
        <v>1.613</v>
      </c>
      <c r="AS72" s="1" t="s">
        <v>50</v>
      </c>
      <c r="AT72">
        <v>518.68899999999996</v>
      </c>
      <c r="AU72" s="1" t="s">
        <v>50</v>
      </c>
      <c r="AV72" s="1">
        <v>236.71100000000001</v>
      </c>
    </row>
    <row r="73" spans="1:48" x14ac:dyDescent="0.25">
      <c r="A73" s="3">
        <v>36707</v>
      </c>
      <c r="B73" s="1" t="s">
        <v>51</v>
      </c>
      <c r="C73" s="5">
        <v>3.65</v>
      </c>
      <c r="D73" s="5">
        <v>-1.37</v>
      </c>
      <c r="E73" s="5">
        <f t="shared" si="24"/>
        <v>5.305519913438463</v>
      </c>
      <c r="F73" s="5">
        <f t="shared" si="12"/>
        <v>-10.828833193598664</v>
      </c>
      <c r="G73" s="5">
        <f t="shared" si="19"/>
        <v>1.4107560955999965</v>
      </c>
      <c r="H73" s="5">
        <f t="shared" si="30"/>
        <v>-2.6564978527488847</v>
      </c>
      <c r="I73" s="5">
        <f t="shared" si="25"/>
        <v>-3.7799244818284894</v>
      </c>
      <c r="J73" s="5">
        <f t="shared" si="26"/>
        <v>-3.9024039174520353</v>
      </c>
      <c r="K73" s="5">
        <f t="shared" si="27"/>
        <v>-10.164813232367731</v>
      </c>
      <c r="L73" s="5"/>
      <c r="M73" s="5">
        <f t="shared" si="28"/>
        <v>1.5145877394739493</v>
      </c>
      <c r="N73" s="5">
        <f t="shared" si="20"/>
        <v>-3.2272518110713131</v>
      </c>
      <c r="O73" s="5">
        <f t="shared" si="21"/>
        <v>-4.4098536931772578</v>
      </c>
      <c r="P73" s="5">
        <f t="shared" si="22"/>
        <v>-3.7544178009604732</v>
      </c>
      <c r="Q73" s="5">
        <f t="shared" si="23"/>
        <v>1.1826018821059447</v>
      </c>
      <c r="R73" s="3">
        <f t="shared" si="14"/>
        <v>36707</v>
      </c>
      <c r="S73" s="5">
        <f t="shared" si="31"/>
        <v>4.9064307825495925</v>
      </c>
      <c r="T73" s="5">
        <f t="shared" si="32"/>
        <v>4.8321297065133084</v>
      </c>
      <c r="U73" s="5">
        <f t="shared" si="33"/>
        <v>4.5633380529092697</v>
      </c>
      <c r="V73" s="5"/>
      <c r="W73" s="5">
        <f t="shared" si="34"/>
        <v>-0.61840754146871091</v>
      </c>
      <c r="X73" s="5">
        <f t="shared" si="29"/>
        <v>1.4650776685493971</v>
      </c>
      <c r="Y73" s="3">
        <v>33603</v>
      </c>
      <c r="Z73" s="1">
        <v>1.44</v>
      </c>
      <c r="AA73" s="1">
        <f t="array" ref="AA73">FVSCHEDULE(1,Z71:Z73*0.01)-1</f>
        <v>5.3732020992000251E-2</v>
      </c>
      <c r="AB73" s="14">
        <v>1.91</v>
      </c>
      <c r="AC73" s="1">
        <f t="array" ref="AC73">FVSCHEDULE(1,AB71:AB73*0.01)-1</f>
        <v>5.6817777617000242E-2</v>
      </c>
      <c r="AD73" s="74">
        <f>'US Corp Custom'!M46</f>
        <v>2.82</v>
      </c>
      <c r="AE73" s="1">
        <f t="array" ref="AE73">FVSCHEDULE(1,AD71:AD73*0.01)-1</f>
        <v>5.385695221400022E-2</v>
      </c>
      <c r="AF73" s="1" t="s">
        <v>51</v>
      </c>
      <c r="AG73" s="1">
        <v>2012.83</v>
      </c>
      <c r="AH73" s="1">
        <v>2012.6179999999999</v>
      </c>
      <c r="AI73" s="1">
        <v>3965.721</v>
      </c>
      <c r="AJ73" s="1">
        <v>607.64700000000005</v>
      </c>
      <c r="AK73">
        <v>4355.18</v>
      </c>
      <c r="AL73" s="1" t="s">
        <v>51</v>
      </c>
      <c r="AM73" s="1">
        <v>1.1000000000000001</v>
      </c>
      <c r="AN73" s="1"/>
      <c r="AO73" s="1" t="s">
        <v>51</v>
      </c>
      <c r="AP73" s="1">
        <v>1.631</v>
      </c>
      <c r="AQ73" s="1">
        <v>1.649</v>
      </c>
      <c r="AS73" s="1" t="s">
        <v>51</v>
      </c>
      <c r="AT73">
        <v>526.54499999999996</v>
      </c>
      <c r="AU73" s="1" t="s">
        <v>51</v>
      </c>
      <c r="AV73" s="1">
        <v>240.179</v>
      </c>
    </row>
    <row r="74" spans="1:48" x14ac:dyDescent="0.25">
      <c r="A74" s="3">
        <v>36799</v>
      </c>
      <c r="B74" s="1" t="s">
        <v>52</v>
      </c>
      <c r="C74" s="5">
        <v>3.87</v>
      </c>
      <c r="D74" s="5">
        <v>-0.08</v>
      </c>
      <c r="E74" s="5">
        <f t="shared" si="24"/>
        <v>3.3975035637570841</v>
      </c>
      <c r="F74" s="5">
        <f t="shared" si="12"/>
        <v>0.78587725295079791</v>
      </c>
      <c r="G74" s="5">
        <f t="shared" si="19"/>
        <v>3.612129791499985</v>
      </c>
      <c r="H74" s="5">
        <f t="shared" si="30"/>
        <v>-0.9687852426682797</v>
      </c>
      <c r="I74" s="5">
        <f t="shared" si="25"/>
        <v>1.1058233604191114</v>
      </c>
      <c r="J74" s="5">
        <f t="shared" si="26"/>
        <v>-8.0098423464484814</v>
      </c>
      <c r="K74" s="5">
        <f t="shared" si="27"/>
        <v>-12.999817328152696</v>
      </c>
      <c r="L74" s="5"/>
      <c r="M74" s="5">
        <f t="shared" si="28"/>
        <v>1.5056642832046663</v>
      </c>
      <c r="N74" s="5">
        <f t="shared" si="20"/>
        <v>-0.50052719133264256</v>
      </c>
      <c r="O74" s="5">
        <f t="shared" si="21"/>
        <v>-1.7221290393513682</v>
      </c>
      <c r="P74" s="5">
        <f t="shared" si="22"/>
        <v>-0.53226754472107296</v>
      </c>
      <c r="Q74" s="5">
        <f t="shared" si="23"/>
        <v>1.2216018480187256</v>
      </c>
      <c r="R74" s="3">
        <f t="shared" si="14"/>
        <v>36799</v>
      </c>
      <c r="S74" s="5">
        <f t="shared" si="31"/>
        <v>4.8219357132476315</v>
      </c>
      <c r="T74" s="5">
        <f t="shared" si="32"/>
        <v>4.8064098483667124</v>
      </c>
      <c r="U74" s="5">
        <f t="shared" si="33"/>
        <v>4.5404973051220292</v>
      </c>
      <c r="V74" s="5"/>
      <c r="W74" s="5">
        <f t="shared" si="34"/>
        <v>1.1274934009709057</v>
      </c>
      <c r="X74" s="5">
        <f t="shared" si="29"/>
        <v>1.9185690672373523</v>
      </c>
      <c r="Y74" s="3">
        <v>33634</v>
      </c>
      <c r="Z74" s="1">
        <v>3.52</v>
      </c>
      <c r="AA74" s="1">
        <f t="array" ref="AA74">FVSCHEDULE(1,Z72:Z74*0.01)-1</f>
        <v>5.5567435776000096E-2</v>
      </c>
      <c r="AB74" s="14">
        <v>2.84</v>
      </c>
      <c r="AC74" s="1">
        <f t="array" ref="AC74">FVSCHEDULE(1,AB72:AB74*0.01)-1</f>
        <v>5.5483541324000019E-2</v>
      </c>
      <c r="AD74" s="74">
        <f>'US Corp Custom'!M47</f>
        <v>-0.84</v>
      </c>
      <c r="AE74" s="1">
        <f t="array" ref="AE74">FVSCHEDULE(1,AD72:AD74*0.01)-1</f>
        <v>3.1492008504000246E-2</v>
      </c>
      <c r="AF74" s="1" t="s">
        <v>52</v>
      </c>
      <c r="AG74" s="1">
        <v>1993.33</v>
      </c>
      <c r="AH74" s="1">
        <v>2034.874</v>
      </c>
      <c r="AI74" s="1">
        <v>3648.0729999999999</v>
      </c>
      <c r="AJ74" s="1">
        <v>528.654</v>
      </c>
      <c r="AK74">
        <v>4312.99</v>
      </c>
      <c r="AL74" s="1" t="s">
        <v>52</v>
      </c>
      <c r="AM74" s="1">
        <v>1.1200000000000001</v>
      </c>
      <c r="AN74" s="1"/>
      <c r="AO74" s="1" t="s">
        <v>52</v>
      </c>
      <c r="AP74" s="1">
        <v>1.609</v>
      </c>
      <c r="AQ74" s="1">
        <v>1.867</v>
      </c>
      <c r="AS74" s="1" t="s">
        <v>52</v>
      </c>
      <c r="AT74">
        <v>534.47299999999996</v>
      </c>
      <c r="AU74" s="1" t="s">
        <v>52</v>
      </c>
      <c r="AV74" s="1">
        <v>244.78700000000001</v>
      </c>
    </row>
    <row r="75" spans="1:48" x14ac:dyDescent="0.25">
      <c r="A75" s="3">
        <v>36891</v>
      </c>
      <c r="B75" s="1" t="s">
        <v>53</v>
      </c>
      <c r="C75" s="5">
        <v>3.32</v>
      </c>
      <c r="D75" s="5">
        <v>-6.31</v>
      </c>
      <c r="E75" s="5">
        <f t="shared" si="24"/>
        <v>0.93450019882150226</v>
      </c>
      <c r="F75" s="5">
        <f t="shared" si="12"/>
        <v>-9.9320893689019147</v>
      </c>
      <c r="G75" s="5">
        <f t="shared" si="19"/>
        <v>3.6116840887999935</v>
      </c>
      <c r="H75" s="5">
        <f t="shared" si="30"/>
        <v>-7.8245950244064</v>
      </c>
      <c r="I75" s="5">
        <f t="shared" si="25"/>
        <v>-6.908290144746065</v>
      </c>
      <c r="J75" s="5">
        <f t="shared" si="26"/>
        <v>-2.6195199492992538</v>
      </c>
      <c r="K75" s="5">
        <f t="shared" si="27"/>
        <v>-13.316271133860713</v>
      </c>
      <c r="L75" s="5"/>
      <c r="M75" s="5">
        <f t="shared" si="28"/>
        <v>1.627584555253514</v>
      </c>
      <c r="N75" s="5">
        <f t="shared" si="20"/>
        <v>-5.1564046691064398</v>
      </c>
      <c r="O75" s="5">
        <f t="shared" si="21"/>
        <v>-5.8615367138216525</v>
      </c>
      <c r="P75" s="5">
        <f t="shared" si="22"/>
        <v>-6.1615253602360944</v>
      </c>
      <c r="Q75" s="5">
        <f t="shared" si="23"/>
        <v>0.70513204471521274</v>
      </c>
      <c r="R75" s="3">
        <f t="shared" si="14"/>
        <v>36891</v>
      </c>
      <c r="S75" s="5">
        <f t="shared" si="31"/>
        <v>4.5392961810987433</v>
      </c>
      <c r="T75" s="5">
        <f t="shared" si="32"/>
        <v>4.5102616866427123</v>
      </c>
      <c r="U75" s="5">
        <f t="shared" si="33"/>
        <v>4.306370890080065</v>
      </c>
      <c r="V75" s="5"/>
      <c r="W75" s="5">
        <f t="shared" si="34"/>
        <v>-1.1075913379191002</v>
      </c>
      <c r="X75" s="5">
        <f t="shared" si="29"/>
        <v>6.6126877652816551</v>
      </c>
      <c r="Y75" s="3">
        <v>33662</v>
      </c>
      <c r="Z75" s="1">
        <v>2.4700000000000002</v>
      </c>
      <c r="AA75" s="1">
        <f t="array" ref="AA75">FVSCHEDULE(1,Z73:Z75*0.01)-1</f>
        <v>7.604451993599981E-2</v>
      </c>
      <c r="AB75" s="14">
        <v>2.35</v>
      </c>
      <c r="AC75" s="1">
        <f t="array" ref="AC75">FVSCHEDULE(1,AB73:AB75*0.01)-1</f>
        <v>7.2671437339999923E-2</v>
      </c>
      <c r="AD75" s="74">
        <f>'US Corp Custom'!M48</f>
        <v>0.81</v>
      </c>
      <c r="AE75" s="1">
        <f t="array" ref="AE75">FVSCHEDULE(1,AD73:AD75*0.01)-1</f>
        <v>2.7821581271999962E-2</v>
      </c>
      <c r="AF75" s="1" t="s">
        <v>53</v>
      </c>
      <c r="AG75" s="1">
        <v>1837.36</v>
      </c>
      <c r="AH75" s="1">
        <v>1894.299</v>
      </c>
      <c r="AI75" s="1">
        <v>3552.511</v>
      </c>
      <c r="AJ75" s="1">
        <v>458.25700000000001</v>
      </c>
      <c r="AK75">
        <v>3975.53</v>
      </c>
      <c r="AL75" s="1" t="s">
        <v>53</v>
      </c>
      <c r="AM75" s="1">
        <v>1.19</v>
      </c>
      <c r="AN75" s="1"/>
      <c r="AO75" s="1" t="s">
        <v>53</v>
      </c>
      <c r="AP75" s="1">
        <v>1.6990000000000001</v>
      </c>
      <c r="AQ75" s="1">
        <v>2.0779999999999998</v>
      </c>
      <c r="AS75" s="1" t="s">
        <v>53</v>
      </c>
      <c r="AT75">
        <v>543.17200000000003</v>
      </c>
      <c r="AU75" s="1" t="s">
        <v>53</v>
      </c>
      <c r="AV75" s="1">
        <v>260.97399999999999</v>
      </c>
    </row>
    <row r="76" spans="1:48" x14ac:dyDescent="0.25">
      <c r="A76" s="3">
        <v>36981</v>
      </c>
      <c r="B76" s="1" t="s">
        <v>54</v>
      </c>
      <c r="C76" s="5">
        <v>2.2999999999999998</v>
      </c>
      <c r="D76" s="5">
        <v>-6.02</v>
      </c>
      <c r="E76" s="5">
        <f t="shared" si="24"/>
        <v>-0.85599442957871719</v>
      </c>
      <c r="F76" s="5">
        <f t="shared" si="12"/>
        <v>-5.7509268191040848</v>
      </c>
      <c r="G76" s="5">
        <f t="shared" si="19"/>
        <v>4.550905455200005</v>
      </c>
      <c r="H76" s="5">
        <f t="shared" si="30"/>
        <v>-11.855052901989804</v>
      </c>
      <c r="I76" s="5">
        <f t="shared" si="25"/>
        <v>-6.5053088240029648</v>
      </c>
      <c r="J76" s="5">
        <f t="shared" si="26"/>
        <v>-13.655411622933755</v>
      </c>
      <c r="K76" s="5">
        <f t="shared" si="27"/>
        <v>-5.4377783645421669</v>
      </c>
      <c r="L76" s="5"/>
      <c r="M76" s="5">
        <f t="shared" si="28"/>
        <v>1.5054163322115288</v>
      </c>
      <c r="N76" s="5">
        <f t="shared" si="20"/>
        <v>-6.0045688897890175</v>
      </c>
      <c r="O76" s="5">
        <f t="shared" si="21"/>
        <v>-7.7296165691611218</v>
      </c>
      <c r="P76" s="5">
        <f t="shared" si="22"/>
        <v>-5.4419775845564589</v>
      </c>
      <c r="Q76" s="5">
        <f t="shared" si="23"/>
        <v>1.7250476793721043</v>
      </c>
      <c r="R76" s="3">
        <f t="shared" si="14"/>
        <v>36981</v>
      </c>
      <c r="S76" s="5">
        <f t="shared" si="31"/>
        <v>4.1884259913612372</v>
      </c>
      <c r="T76" s="5">
        <f t="shared" si="32"/>
        <v>4.2648142566507783</v>
      </c>
      <c r="U76" s="5">
        <f t="shared" si="33"/>
        <v>4.0477918833353872</v>
      </c>
      <c r="V76" s="5"/>
      <c r="W76" s="5">
        <f t="shared" si="34"/>
        <v>-1.2644403443116627</v>
      </c>
      <c r="X76" s="5">
        <f t="shared" si="29"/>
        <v>1.7522818365047987</v>
      </c>
      <c r="Y76" s="3">
        <v>33694</v>
      </c>
      <c r="Z76" s="1">
        <v>1.24</v>
      </c>
      <c r="AA76" s="1">
        <f t="array" ref="AA76">FVSCHEDULE(1,Z74:Z76*0.01)-1</f>
        <v>7.3922981055999815E-2</v>
      </c>
      <c r="AB76" s="14">
        <v>1.31</v>
      </c>
      <c r="AC76" s="1">
        <f t="array" ref="AC76">FVSCHEDULE(1,AB74:AB76*0.01)-1</f>
        <v>6.6356032940000143E-2</v>
      </c>
      <c r="AD76" s="74">
        <f>'US Corp Custom'!M49</f>
        <v>-0.52</v>
      </c>
      <c r="AE76" s="1">
        <f t="array" ref="AE76">FVSCHEDULE(1,AD74:AD76*0.01)-1</f>
        <v>-5.5661261920000316E-3</v>
      </c>
      <c r="AF76" s="1" t="s">
        <v>54</v>
      </c>
      <c r="AG76" s="1">
        <v>1619.54</v>
      </c>
      <c r="AH76" s="1">
        <v>1771.069</v>
      </c>
      <c r="AI76" s="1">
        <v>3067.4009999999998</v>
      </c>
      <c r="AJ76" s="1">
        <v>433.33800000000002</v>
      </c>
      <c r="AK76">
        <v>3504.21</v>
      </c>
      <c r="AL76" s="1" t="s">
        <v>54</v>
      </c>
      <c r="AM76" s="1">
        <v>1.35</v>
      </c>
      <c r="AN76" s="1"/>
      <c r="AO76" s="1" t="s">
        <v>54</v>
      </c>
      <c r="AP76" s="1">
        <v>1.931</v>
      </c>
      <c r="AQ76" s="1">
        <v>2.4740000000000002</v>
      </c>
      <c r="AS76" s="1" t="s">
        <v>54</v>
      </c>
      <c r="AT76">
        <v>551.34900000000005</v>
      </c>
      <c r="AU76" s="1" t="s">
        <v>54</v>
      </c>
      <c r="AV76" s="1">
        <v>265.54700000000003</v>
      </c>
    </row>
    <row r="77" spans="1:48" x14ac:dyDescent="0.25">
      <c r="A77" s="3">
        <v>37072</v>
      </c>
      <c r="B77" s="1" t="s">
        <v>55</v>
      </c>
      <c r="C77" s="5">
        <v>1.95</v>
      </c>
      <c r="D77" s="5">
        <v>3.26</v>
      </c>
      <c r="E77" s="5">
        <f t="shared" si="24"/>
        <v>0.93949803618241101</v>
      </c>
      <c r="F77" s="5">
        <f t="shared" si="12"/>
        <v>8.8943417886693048</v>
      </c>
      <c r="G77" s="5">
        <f t="shared" si="19"/>
        <v>0.85858230500002186</v>
      </c>
      <c r="H77" s="5">
        <f t="shared" si="30"/>
        <v>5.8522790421971616</v>
      </c>
      <c r="I77" s="5">
        <f t="shared" si="25"/>
        <v>14.287811485605584</v>
      </c>
      <c r="J77" s="5">
        <f t="shared" si="26"/>
        <v>-0.86516239643920079</v>
      </c>
      <c r="K77" s="5">
        <f t="shared" si="27"/>
        <v>4.0139567727732084</v>
      </c>
      <c r="L77" s="5"/>
      <c r="M77" s="5">
        <f t="shared" si="28"/>
        <v>1.1217939998077409</v>
      </c>
      <c r="N77" s="5">
        <f t="shared" si="20"/>
        <v>4.5016829441600628</v>
      </c>
      <c r="O77" s="5">
        <f t="shared" si="21"/>
        <v>4.5243242071444971</v>
      </c>
      <c r="P77" s="5">
        <f t="shared" si="22"/>
        <v>5.8000717786504135</v>
      </c>
      <c r="Q77" s="5">
        <f t="shared" si="23"/>
        <v>-2.2641262984434363E-2</v>
      </c>
      <c r="R77" s="3">
        <f t="shared" si="14"/>
        <v>37072</v>
      </c>
      <c r="S77" s="5">
        <f t="shared" si="31"/>
        <v>4.3779239623867259</v>
      </c>
      <c r="T77" s="5">
        <f t="shared" si="32"/>
        <v>4.5121765447626396</v>
      </c>
      <c r="U77" s="5">
        <f t="shared" si="33"/>
        <v>4.2300106401625923</v>
      </c>
      <c r="V77" s="5"/>
      <c r="W77" s="5">
        <f t="shared" si="34"/>
        <v>2.936848078170522</v>
      </c>
      <c r="X77" s="5">
        <f t="shared" si="29"/>
        <v>-2.2229586476217089</v>
      </c>
      <c r="Y77" s="3">
        <v>33724</v>
      </c>
      <c r="Z77" s="1">
        <v>0.38</v>
      </c>
      <c r="AA77" s="1">
        <f t="array" ref="AA77">FVSCHEDULE(1,Z75:Z77*0.01)-1</f>
        <v>4.1348423863999839E-2</v>
      </c>
      <c r="AB77" s="14">
        <v>1.1200000000000001</v>
      </c>
      <c r="AC77" s="1">
        <f t="array" ref="AC77">FVSCHEDULE(1,AB75:AB77*0.01)-1</f>
        <v>4.8521217920000304E-2</v>
      </c>
      <c r="AD77" s="74">
        <f>'US Corp Custom'!M50</f>
        <v>0.73</v>
      </c>
      <c r="AE77" s="1">
        <f t="array" ref="AE77">FVSCHEDULE(1,AD75:AD77*0.01)-1</f>
        <v>1.0178742524000084E-2</v>
      </c>
      <c r="AF77" s="1" t="s">
        <v>55</v>
      </c>
      <c r="AG77" s="1">
        <v>1714.32</v>
      </c>
      <c r="AH77" s="1">
        <v>2024.116</v>
      </c>
      <c r="AI77" s="1">
        <v>3040.8629999999998</v>
      </c>
      <c r="AJ77" s="1">
        <v>450.73200000000003</v>
      </c>
      <c r="AK77">
        <v>3709.29</v>
      </c>
      <c r="AL77" s="1" t="s">
        <v>55</v>
      </c>
      <c r="AM77" s="1">
        <v>1.28</v>
      </c>
      <c r="AN77" s="1"/>
      <c r="AO77" s="1" t="s">
        <v>55</v>
      </c>
      <c r="AP77" s="1">
        <v>1.929</v>
      </c>
      <c r="AQ77" s="1">
        <v>2.448</v>
      </c>
      <c r="AS77" s="1" t="s">
        <v>55</v>
      </c>
      <c r="AT77">
        <v>557.53399999999999</v>
      </c>
      <c r="AU77" s="1" t="s">
        <v>55</v>
      </c>
      <c r="AV77" s="1">
        <v>259.64400000000001</v>
      </c>
    </row>
    <row r="78" spans="1:48" x14ac:dyDescent="0.25">
      <c r="A78" s="3">
        <v>37164</v>
      </c>
      <c r="B78" s="1" t="s">
        <v>56</v>
      </c>
      <c r="C78" s="5">
        <v>0.9</v>
      </c>
      <c r="D78" s="5">
        <v>-9.0299999999999994</v>
      </c>
      <c r="E78" s="5">
        <f t="shared" si="24"/>
        <v>-1.5303571870018537</v>
      </c>
      <c r="F78" s="5">
        <f t="shared" si="12"/>
        <v>-16.268722045554501</v>
      </c>
      <c r="G78" s="5">
        <f t="shared" si="19"/>
        <v>3.8714412163999956</v>
      </c>
      <c r="H78" s="5">
        <f t="shared" si="30"/>
        <v>-14.678123104204577</v>
      </c>
      <c r="I78" s="5">
        <f t="shared" si="25"/>
        <v>-20.789322351090544</v>
      </c>
      <c r="J78" s="5">
        <f t="shared" si="26"/>
        <v>-13.952190545907516</v>
      </c>
      <c r="K78" s="5">
        <f t="shared" si="27"/>
        <v>-21.599975151531282</v>
      </c>
      <c r="L78" s="5"/>
      <c r="M78" s="5">
        <f t="shared" si="28"/>
        <v>1.0829832799434724</v>
      </c>
      <c r="N78" s="5">
        <f t="shared" si="20"/>
        <v>-11.24294696518041</v>
      </c>
      <c r="O78" s="5">
        <f t="shared" si="21"/>
        <v>-12.842866137052528</v>
      </c>
      <c r="P78" s="5">
        <f t="shared" si="22"/>
        <v>-12.677760598594755</v>
      </c>
      <c r="Q78" s="5">
        <f t="shared" si="23"/>
        <v>1.5999191718721182</v>
      </c>
      <c r="R78" s="3">
        <f t="shared" si="14"/>
        <v>37164</v>
      </c>
      <c r="S78" s="5">
        <f t="shared" si="31"/>
        <v>3.8156730483154528</v>
      </c>
      <c r="T78" s="5">
        <f t="shared" si="32"/>
        <v>3.9401336046316873</v>
      </c>
      <c r="U78" s="5">
        <f t="shared" si="33"/>
        <v>3.7544327872676235</v>
      </c>
      <c r="V78" s="5"/>
      <c r="W78" s="5">
        <f t="shared" si="34"/>
        <v>-4.7025284213875498</v>
      </c>
      <c r="X78" s="5">
        <f t="shared" si="29"/>
        <v>6.8043166797615129</v>
      </c>
      <c r="Y78" s="3">
        <v>33753</v>
      </c>
      <c r="Z78" s="1">
        <v>1.41</v>
      </c>
      <c r="AA78" s="1">
        <f t="array" ref="AA78">FVSCHEDULE(1,Z76:Z78*0.01)-1</f>
        <v>3.057620439200015E-2</v>
      </c>
      <c r="AB78" s="14">
        <v>1.31</v>
      </c>
      <c r="AC78" s="1">
        <f t="array" ref="AC78">FVSCHEDULE(1,AB76:AB78*0.01)-1</f>
        <v>3.7866972032000401E-2</v>
      </c>
      <c r="AD78" s="74">
        <f>'US Corp Custom'!M51</f>
        <v>2.1800000000000002</v>
      </c>
      <c r="AE78" s="1">
        <f t="array" ref="AE78">FVSCHEDULE(1,AD76:AD78*0.01)-1</f>
        <v>2.3906992472000343E-2</v>
      </c>
      <c r="AF78" s="1" t="s">
        <v>56</v>
      </c>
      <c r="AG78" s="1">
        <v>1462.69</v>
      </c>
      <c r="AH78" s="1">
        <v>1603.316</v>
      </c>
      <c r="AI78" s="1">
        <v>2616.596</v>
      </c>
      <c r="AJ78" s="1">
        <v>353.37400000000002</v>
      </c>
      <c r="AK78">
        <v>3164.84</v>
      </c>
      <c r="AL78" s="1" t="s">
        <v>56</v>
      </c>
      <c r="AM78" s="1">
        <v>1.51</v>
      </c>
      <c r="AN78" s="1"/>
      <c r="AO78" s="1" t="s">
        <v>56</v>
      </c>
      <c r="AP78" s="1">
        <v>2.3969999999999998</v>
      </c>
      <c r="AQ78" s="1">
        <v>3.09</v>
      </c>
      <c r="AS78" s="1" t="s">
        <v>56</v>
      </c>
      <c r="AT78">
        <v>563.572</v>
      </c>
      <c r="AU78" s="1" t="s">
        <v>56</v>
      </c>
      <c r="AV78" s="1">
        <v>277.31099999999998</v>
      </c>
    </row>
    <row r="79" spans="1:48" x14ac:dyDescent="0.25">
      <c r="A79" s="3">
        <v>37256</v>
      </c>
      <c r="B79" s="1" t="s">
        <v>57</v>
      </c>
      <c r="C79" s="5">
        <v>0.38</v>
      </c>
      <c r="D79" s="5">
        <v>0.08</v>
      </c>
      <c r="E79" s="5">
        <f t="shared" si="24"/>
        <v>-0.21205312914587027</v>
      </c>
      <c r="F79" s="5">
        <f t="shared" si="12"/>
        <v>5.6128850964199763</v>
      </c>
      <c r="G79" s="5">
        <f t="shared" si="19"/>
        <v>7.2181369999979594E-3</v>
      </c>
      <c r="H79" s="5">
        <f t="shared" si="30"/>
        <v>10.685107575767926</v>
      </c>
      <c r="I79" s="5">
        <f t="shared" si="25"/>
        <v>21.086111533846097</v>
      </c>
      <c r="J79" s="5">
        <f t="shared" si="26"/>
        <v>6.9781884555353502</v>
      </c>
      <c r="K79" s="5">
        <f t="shared" si="27"/>
        <v>26.604390815396716</v>
      </c>
      <c r="L79" s="5"/>
      <c r="M79" s="5">
        <f t="shared" si="28"/>
        <v>0.63665334686604513</v>
      </c>
      <c r="N79" s="5">
        <f t="shared" si="20"/>
        <v>6.3889003659782375</v>
      </c>
      <c r="O79" s="5">
        <f t="shared" si="21"/>
        <v>7.5662644952605316</v>
      </c>
      <c r="P79" s="5">
        <f t="shared" si="22"/>
        <v>8.7738056621065379</v>
      </c>
      <c r="Q79" s="5">
        <f t="shared" si="23"/>
        <v>-1.1773641292822941</v>
      </c>
      <c r="R79" s="3">
        <f t="shared" si="14"/>
        <v>37256</v>
      </c>
      <c r="S79" s="5">
        <f t="shared" si="31"/>
        <v>4.10437696342537</v>
      </c>
      <c r="T79" s="5">
        <f t="shared" si="32"/>
        <v>4.2858332699294248</v>
      </c>
      <c r="U79" s="5">
        <f t="shared" si="33"/>
        <v>3.9942997573537715</v>
      </c>
      <c r="V79" s="5"/>
      <c r="W79" s="5">
        <f t="shared" si="34"/>
        <v>4.5105841386132752</v>
      </c>
      <c r="X79" s="5">
        <f t="shared" si="29"/>
        <v>-2.2743418039673724</v>
      </c>
      <c r="Y79" s="3">
        <v>33785</v>
      </c>
      <c r="Z79" s="1">
        <v>0.94</v>
      </c>
      <c r="AA79" s="1">
        <f t="array" ref="AA79">FVSCHEDULE(1,Z77:Z79*0.01)-1</f>
        <v>2.7522343652000236E-2</v>
      </c>
      <c r="AB79" s="14">
        <v>1.45</v>
      </c>
      <c r="AC79" s="1">
        <f t="array" ref="AC79">FVSCHEDULE(1,AB77:AB79*0.01)-1</f>
        <v>3.9301197440000157E-2</v>
      </c>
      <c r="AD79" s="74">
        <f>'US Corp Custom'!M52</f>
        <v>1.88</v>
      </c>
      <c r="AE79" s="1">
        <f t="array" ref="AE79">FVSCHEDULE(1,AD77:AD79*0.01)-1</f>
        <v>4.8609211832000065E-2</v>
      </c>
      <c r="AF79" s="1" t="s">
        <v>57</v>
      </c>
      <c r="AG79" s="1">
        <v>1618.98</v>
      </c>
      <c r="AH79" s="1">
        <v>1941.393</v>
      </c>
      <c r="AI79" s="1">
        <v>2799.1869999999999</v>
      </c>
      <c r="AJ79" s="1">
        <v>447.387</v>
      </c>
      <c r="AK79">
        <v>3503</v>
      </c>
      <c r="AL79" s="1" t="s">
        <v>57</v>
      </c>
      <c r="AM79" s="1">
        <v>1.37</v>
      </c>
      <c r="AN79" s="1"/>
      <c r="AO79" s="1" t="s">
        <v>57</v>
      </c>
      <c r="AP79" s="1">
        <v>2.165</v>
      </c>
      <c r="AQ79" s="1">
        <v>2.3029999999999999</v>
      </c>
      <c r="AS79" s="1" t="s">
        <v>57</v>
      </c>
      <c r="AT79">
        <v>567.16</v>
      </c>
      <c r="AU79" s="1" t="s">
        <v>57</v>
      </c>
      <c r="AV79" s="1">
        <v>271.00400000000002</v>
      </c>
    </row>
    <row r="80" spans="1:48" x14ac:dyDescent="0.25">
      <c r="A80" s="3">
        <v>37346</v>
      </c>
      <c r="B80" s="1" t="s">
        <v>58</v>
      </c>
      <c r="C80" s="5">
        <v>0.52</v>
      </c>
      <c r="D80" s="5">
        <v>-0.43</v>
      </c>
      <c r="E80" s="5">
        <f t="shared" si="24"/>
        <v>1.7600364793076035</v>
      </c>
      <c r="F80" s="5">
        <f t="shared" si="12"/>
        <v>-0.63837007674798996</v>
      </c>
      <c r="G80" s="5">
        <f t="shared" si="19"/>
        <v>-0.36165784320001393</v>
      </c>
      <c r="H80" s="5">
        <f t="shared" si="30"/>
        <v>0.27486442080817408</v>
      </c>
      <c r="I80" s="5">
        <f t="shared" si="25"/>
        <v>3.9833768845360051</v>
      </c>
      <c r="J80" s="5">
        <f t="shared" si="26"/>
        <v>0.56920098585768741</v>
      </c>
      <c r="K80" s="5">
        <f t="shared" si="27"/>
        <v>11.408467389530763</v>
      </c>
      <c r="L80" s="5"/>
      <c r="M80" s="5">
        <f t="shared" si="28"/>
        <v>0.41434515833274066</v>
      </c>
      <c r="N80" s="5">
        <f t="shared" si="20"/>
        <v>1.2075883502468407</v>
      </c>
      <c r="O80" s="5">
        <f t="shared" si="21"/>
        <v>0.9369915280112231</v>
      </c>
      <c r="P80" s="5">
        <f t="shared" si="22"/>
        <v>2.1578782963542782</v>
      </c>
      <c r="Q80" s="5">
        <f t="shared" si="23"/>
        <v>0.27059682223561765</v>
      </c>
      <c r="R80" s="3">
        <f t="shared" si="14"/>
        <v>37346</v>
      </c>
      <c r="S80" s="5">
        <f t="shared" si="31"/>
        <v>4.1428346278503101</v>
      </c>
      <c r="T80" s="5">
        <f t="shared" si="32"/>
        <v>4.3783163358791626</v>
      </c>
      <c r="U80" s="5">
        <f t="shared" si="33"/>
        <v>4.0425344558975134</v>
      </c>
      <c r="V80" s="5"/>
      <c r="W80" s="5">
        <f t="shared" si="34"/>
        <v>1.0292258271051486</v>
      </c>
      <c r="X80" s="5">
        <f t="shared" si="29"/>
        <v>-2.0608551903293026</v>
      </c>
      <c r="Y80" s="3">
        <v>33816</v>
      </c>
      <c r="Z80" s="1">
        <v>1.51</v>
      </c>
      <c r="AA80" s="1">
        <f t="array" ref="AA80">FVSCHEDULE(1,Z78:Z80*0.01)-1</f>
        <v>3.9089391354000025E-2</v>
      </c>
      <c r="AB80" s="14">
        <v>2.0099999999999998</v>
      </c>
      <c r="AC80" s="1">
        <f t="array" ref="AC80">FVSCHEDULE(1,AB78:AB80*0.01)-1</f>
        <v>4.844852799499999E-2</v>
      </c>
      <c r="AD80" s="74">
        <f>'US Corp Custom'!M53</f>
        <v>2.58</v>
      </c>
      <c r="AE80" s="1">
        <f t="array" ref="AE80">FVSCHEDULE(1,AD78:AD80*0.01)-1</f>
        <v>6.7867893872000096E-2</v>
      </c>
      <c r="AF80" s="1" t="s">
        <v>58</v>
      </c>
      <c r="AG80" s="1">
        <v>1623.43</v>
      </c>
      <c r="AH80" s="1">
        <v>2018.7260000000001</v>
      </c>
      <c r="AI80" s="1">
        <v>2815.12</v>
      </c>
      <c r="AJ80" s="1">
        <v>498.42700000000002</v>
      </c>
      <c r="AK80">
        <v>3512.63</v>
      </c>
      <c r="AL80" s="1" t="s">
        <v>58</v>
      </c>
      <c r="AM80" s="1">
        <v>1.37</v>
      </c>
      <c r="AN80" s="1"/>
      <c r="AO80" s="1" t="s">
        <v>58</v>
      </c>
      <c r="AP80" s="1">
        <v>2.0870000000000002</v>
      </c>
      <c r="AQ80" s="1">
        <v>2.0870000000000002</v>
      </c>
      <c r="AS80" s="1" t="s">
        <v>58</v>
      </c>
      <c r="AT80">
        <v>569.51</v>
      </c>
      <c r="AU80" s="1" t="s">
        <v>58</v>
      </c>
      <c r="AV80" s="1">
        <v>265.41899999999998</v>
      </c>
    </row>
    <row r="81" spans="1:48" x14ac:dyDescent="0.25">
      <c r="A81" s="3">
        <v>37437</v>
      </c>
      <c r="B81" s="1" t="s">
        <v>59</v>
      </c>
      <c r="C81" s="5">
        <v>1.27</v>
      </c>
      <c r="D81" s="5">
        <v>-2.64</v>
      </c>
      <c r="E81" s="5">
        <f t="shared" si="24"/>
        <v>3.8431105115641593</v>
      </c>
      <c r="F81" s="5">
        <f t="shared" si="12"/>
        <v>-3.8629369992412901</v>
      </c>
      <c r="G81" s="5">
        <f t="shared" si="19"/>
        <v>4.018662456800004</v>
      </c>
      <c r="H81" s="5">
        <f t="shared" si="30"/>
        <v>-13.396943508497438</v>
      </c>
      <c r="I81" s="5">
        <f t="shared" si="25"/>
        <v>-8.3520497581147772</v>
      </c>
      <c r="J81" s="5">
        <f t="shared" si="26"/>
        <v>-1.9352283384011959</v>
      </c>
      <c r="K81" s="5">
        <f t="shared" si="27"/>
        <v>-8.3851797755739597</v>
      </c>
      <c r="L81" s="5"/>
      <c r="M81" s="5">
        <f t="shared" si="28"/>
        <v>0.47374058401081776</v>
      </c>
      <c r="N81" s="5">
        <f t="shared" si="20"/>
        <v>-3.0320736007345874</v>
      </c>
      <c r="O81" s="5">
        <f t="shared" si="21"/>
        <v>-4.6561830169982237</v>
      </c>
      <c r="P81" s="5">
        <f t="shared" si="22"/>
        <v>-3.790171397212255</v>
      </c>
      <c r="Q81" s="5">
        <f t="shared" si="23"/>
        <v>1.6241094162636363</v>
      </c>
      <c r="R81" s="3">
        <f t="shared" si="14"/>
        <v>37437</v>
      </c>
      <c r="S81" s="5">
        <f t="shared" si="31"/>
        <v>3.9499366654860224</v>
      </c>
      <c r="T81" s="5">
        <f t="shared" si="32"/>
        <v>4.2123706424371994</v>
      </c>
      <c r="U81" s="5">
        <f t="shared" si="33"/>
        <v>3.9199618358596453</v>
      </c>
      <c r="V81" s="5"/>
      <c r="W81" s="5">
        <f t="shared" si="34"/>
        <v>3.0088551350233472E-2</v>
      </c>
      <c r="X81" s="5">
        <f t="shared" si="29"/>
        <v>5.8609217878147435</v>
      </c>
      <c r="Y81" s="3">
        <v>33847</v>
      </c>
      <c r="Z81" s="1">
        <v>1.31</v>
      </c>
      <c r="AA81" s="1">
        <f t="array" ref="AA81">FVSCHEDULE(1,Z79:Z81*0.01)-1</f>
        <v>3.8064749414000065E-2</v>
      </c>
      <c r="AB81" s="14">
        <v>39.35</v>
      </c>
      <c r="AC81" s="1">
        <f t="array" ref="AC81">FVSCHEDULE(1,AB79:AB81*0.01)-1</f>
        <v>0.44212123557499994</v>
      </c>
      <c r="AD81" s="74">
        <f>'US Corp Custom'!M54</f>
        <v>0.99</v>
      </c>
      <c r="AE81" s="1">
        <f t="array" ref="AE81">FVSCHEDULE(1,AD79:AD81*0.01)-1</f>
        <v>5.5431381895999943E-2</v>
      </c>
      <c r="AF81" s="1" t="s">
        <v>59</v>
      </c>
      <c r="AG81" s="1">
        <v>1405.94</v>
      </c>
      <c r="AH81" s="1">
        <v>1850.1210000000001</v>
      </c>
      <c r="AI81" s="1">
        <v>2760.6410000000001</v>
      </c>
      <c r="AJ81" s="1">
        <v>456.63299999999998</v>
      </c>
      <c r="AK81">
        <v>3042.05</v>
      </c>
      <c r="AL81" s="1" t="s">
        <v>59</v>
      </c>
      <c r="AM81" s="1">
        <v>1.6</v>
      </c>
      <c r="AN81" s="1"/>
      <c r="AO81" s="1" t="s">
        <v>59</v>
      </c>
      <c r="AP81" s="1">
        <v>2.31</v>
      </c>
      <c r="AQ81" s="1">
        <v>2.3149999999999999</v>
      </c>
      <c r="AS81" s="1" t="s">
        <v>59</v>
      </c>
      <c r="AT81">
        <v>572.20799999999997</v>
      </c>
      <c r="AU81" s="1" t="s">
        <v>59</v>
      </c>
      <c r="AV81" s="1">
        <v>280.97500000000002</v>
      </c>
    </row>
    <row r="82" spans="1:48" x14ac:dyDescent="0.25">
      <c r="A82" s="3">
        <v>37529</v>
      </c>
      <c r="B82" s="1" t="s">
        <v>60</v>
      </c>
      <c r="C82" s="5">
        <v>1.67</v>
      </c>
      <c r="D82" s="5">
        <v>-4.92</v>
      </c>
      <c r="E82" s="5">
        <f t="shared" si="24"/>
        <v>2.9962813743928156</v>
      </c>
      <c r="F82" s="5">
        <f t="shared" si="12"/>
        <v>-6.1847132842851309</v>
      </c>
      <c r="G82" s="5">
        <f t="shared" si="19"/>
        <v>4.4797731991999878</v>
      </c>
      <c r="H82" s="5">
        <f t="shared" si="30"/>
        <v>-17.276697440858079</v>
      </c>
      <c r="I82" s="5">
        <f t="shared" si="25"/>
        <v>-21.400492184024735</v>
      </c>
      <c r="J82" s="5">
        <f t="shared" si="26"/>
        <v>-19.685609247997114</v>
      </c>
      <c r="K82" s="5">
        <f t="shared" si="27"/>
        <v>-16.304121690723182</v>
      </c>
      <c r="L82" s="5"/>
      <c r="M82" s="5">
        <f t="shared" si="28"/>
        <v>0.45298213237143781</v>
      </c>
      <c r="N82" s="5">
        <f t="shared" si="20"/>
        <v>-7.7119400281559995</v>
      </c>
      <c r="O82" s="5">
        <f t="shared" si="21"/>
        <v>-10.859842549506981</v>
      </c>
      <c r="P82" s="5">
        <f t="shared" si="22"/>
        <v>-8.3172276297851742</v>
      </c>
      <c r="Q82" s="5">
        <f t="shared" si="23"/>
        <v>3.1479025213509813</v>
      </c>
      <c r="R82" s="3">
        <f t="shared" si="14"/>
        <v>37529</v>
      </c>
      <c r="S82" s="5">
        <f t="shared" si="31"/>
        <v>3.5209797628089943</v>
      </c>
      <c r="T82" s="5">
        <f t="shared" si="32"/>
        <v>3.8620181874954533</v>
      </c>
      <c r="U82" s="5">
        <f t="shared" si="33"/>
        <v>3.6176567299515461</v>
      </c>
      <c r="V82" s="5"/>
      <c r="W82" s="5">
        <f t="shared" si="34"/>
        <v>-2.8863596753253535</v>
      </c>
      <c r="X82" s="5">
        <f t="shared" si="29"/>
        <v>11.198861108639546</v>
      </c>
      <c r="Y82" s="3">
        <v>33877</v>
      </c>
      <c r="Z82" s="1">
        <v>1.02</v>
      </c>
      <c r="AA82" s="1">
        <f t="array" ref="AA82">FVSCHEDULE(1,Z80:Z82*0.01)-1</f>
        <v>3.8887467661999908E-2</v>
      </c>
      <c r="AB82" s="14">
        <v>0.45</v>
      </c>
      <c r="AC82" s="1">
        <f t="array" ref="AC82">FVSCHEDULE(1,AB80:AB82*0.01)-1</f>
        <v>0.42790614207499988</v>
      </c>
      <c r="AD82" s="74">
        <f>'US Corp Custom'!M55</f>
        <v>1.34</v>
      </c>
      <c r="AE82" s="1">
        <f t="array" ref="AE82">FVSCHEDULE(1,AD80:AD82*0.01)-1</f>
        <v>4.9837222628000166E-2</v>
      </c>
      <c r="AF82" s="1" t="s">
        <v>60</v>
      </c>
      <c r="AG82" s="1">
        <v>1163.04</v>
      </c>
      <c r="AH82" s="1">
        <v>1454.1859999999999</v>
      </c>
      <c r="AI82" s="1">
        <v>2217.192</v>
      </c>
      <c r="AJ82" s="1">
        <v>382.18299999999999</v>
      </c>
      <c r="AK82">
        <v>2516.4899999999998</v>
      </c>
      <c r="AL82" s="1" t="s">
        <v>60</v>
      </c>
      <c r="AM82" s="1">
        <v>1.95</v>
      </c>
      <c r="AN82" s="1"/>
      <c r="AO82" s="1" t="s">
        <v>60</v>
      </c>
      <c r="AP82" s="1">
        <v>2.87</v>
      </c>
      <c r="AQ82" s="1">
        <v>2.581</v>
      </c>
      <c r="AS82" s="1" t="s">
        <v>60</v>
      </c>
      <c r="AT82">
        <v>574.79999999999995</v>
      </c>
      <c r="AU82" s="1" t="s">
        <v>60</v>
      </c>
      <c r="AV82" s="1">
        <v>312.44099999999997</v>
      </c>
    </row>
    <row r="83" spans="1:48" x14ac:dyDescent="0.25">
      <c r="A83" s="3">
        <v>37621</v>
      </c>
      <c r="B83" s="1" t="s">
        <v>61</v>
      </c>
      <c r="C83" s="5">
        <v>1.97</v>
      </c>
      <c r="D83" s="5">
        <v>0.28000000000000003</v>
      </c>
      <c r="E83" s="5">
        <f t="shared" si="24"/>
        <v>2.8322495771696556</v>
      </c>
      <c r="F83" s="5">
        <f t="shared" si="12"/>
        <v>3.4793811746853875</v>
      </c>
      <c r="G83" s="5">
        <f t="shared" si="19"/>
        <v>3.2504056788000169</v>
      </c>
      <c r="H83" s="5">
        <f t="shared" si="30"/>
        <v>8.438230843307192</v>
      </c>
      <c r="I83" s="5">
        <f t="shared" si="25"/>
        <v>6.1573966466463181</v>
      </c>
      <c r="J83" s="5">
        <f t="shared" si="26"/>
        <v>6.4821179221285385</v>
      </c>
      <c r="K83" s="5">
        <f t="shared" si="27"/>
        <v>10.037076479068929</v>
      </c>
      <c r="L83" s="5"/>
      <c r="M83" s="5">
        <f t="shared" si="28"/>
        <v>0.42606123869173285</v>
      </c>
      <c r="N83" s="5">
        <f t="shared" si="20"/>
        <v>4.9023262909238685</v>
      </c>
      <c r="O83" s="5">
        <f t="shared" si="21"/>
        <v>5.6120466588850375</v>
      </c>
      <c r="P83" s="5">
        <f t="shared" si="22"/>
        <v>5.118454442170739</v>
      </c>
      <c r="Q83" s="5">
        <f t="shared" si="23"/>
        <v>-0.709720367961169</v>
      </c>
      <c r="R83" s="3">
        <f t="shared" si="14"/>
        <v>37621</v>
      </c>
      <c r="S83" s="5">
        <f t="shared" si="31"/>
        <v>3.7185787899477347</v>
      </c>
      <c r="T83" s="5">
        <f t="shared" si="32"/>
        <v>4.0596938289707563</v>
      </c>
      <c r="U83" s="5">
        <f t="shared" si="33"/>
        <v>3.7950060669393371</v>
      </c>
      <c r="V83" s="5"/>
      <c r="W83" s="5">
        <f t="shared" si="34"/>
        <v>4.3465933701741681</v>
      </c>
      <c r="X83" s="5">
        <f t="shared" si="29"/>
        <v>-0.68172871038051364</v>
      </c>
      <c r="Y83" s="3">
        <v>33907</v>
      </c>
      <c r="Z83" s="1">
        <v>-1.41</v>
      </c>
      <c r="AA83" s="1">
        <f t="array" ref="AA83">FVSCHEDULE(1,Z81:Z83*0.01)-1</f>
        <v>9.0032059580000823E-3</v>
      </c>
      <c r="AB83" s="14">
        <v>-1.05</v>
      </c>
      <c r="AC83" s="1">
        <f t="array" ref="AC83">FVSCHEDULE(1,AB81:AB83*0.01)-1</f>
        <v>0.3850731571249999</v>
      </c>
      <c r="AD83" s="74">
        <f>'US Corp Custom'!M56</f>
        <v>-1.94</v>
      </c>
      <c r="AE83" s="1">
        <f t="array" ref="AE83">FVSCHEDULE(1,AD81:AD83*0.01)-1</f>
        <v>3.5780663960001124E-3</v>
      </c>
      <c r="AF83" s="1" t="s">
        <v>61</v>
      </c>
      <c r="AG83" s="1">
        <v>1261.18</v>
      </c>
      <c r="AH83" s="1">
        <v>1543.7260000000001</v>
      </c>
      <c r="AI83" s="1">
        <v>2360.913</v>
      </c>
      <c r="AJ83" s="1">
        <v>420.54300000000001</v>
      </c>
      <c r="AK83">
        <v>2728.82</v>
      </c>
      <c r="AL83" s="1" t="s">
        <v>61</v>
      </c>
      <c r="AM83" s="1">
        <v>1.83</v>
      </c>
      <c r="AN83" s="1"/>
      <c r="AO83" s="1" t="s">
        <v>61</v>
      </c>
      <c r="AP83" s="1">
        <v>2.8140000000000001</v>
      </c>
      <c r="AQ83" s="1">
        <v>2.4129999999999998</v>
      </c>
      <c r="AS83" s="1" t="s">
        <v>61</v>
      </c>
      <c r="AT83">
        <v>577.24900000000002</v>
      </c>
      <c r="AU83" s="1" t="s">
        <v>61</v>
      </c>
      <c r="AV83" s="1">
        <v>310.31099999999998</v>
      </c>
    </row>
    <row r="84" spans="1:48" x14ac:dyDescent="0.25">
      <c r="A84" s="3">
        <v>37711</v>
      </c>
      <c r="B84" s="1" t="s">
        <v>62</v>
      </c>
      <c r="C84" s="5">
        <v>1.84</v>
      </c>
      <c r="D84" s="5">
        <v>-0.39</v>
      </c>
      <c r="E84" s="5">
        <f t="shared" si="24"/>
        <v>1.5311292451343719</v>
      </c>
      <c r="F84" s="5">
        <f t="shared" si="12"/>
        <v>-0.69385872827677109</v>
      </c>
      <c r="G84" s="5">
        <f t="shared" si="19"/>
        <v>2.6500509860000188</v>
      </c>
      <c r="H84" s="5">
        <f t="shared" si="30"/>
        <v>-3.1494314847999472</v>
      </c>
      <c r="I84" s="5">
        <f t="shared" si="25"/>
        <v>-4.4914706366285255</v>
      </c>
      <c r="J84" s="5">
        <f t="shared" si="26"/>
        <v>-8.1275337125933937</v>
      </c>
      <c r="K84" s="5">
        <f t="shared" si="27"/>
        <v>-5.8695543618607404</v>
      </c>
      <c r="L84" s="5"/>
      <c r="M84" s="5">
        <f t="shared" si="28"/>
        <v>0.30506765711157957</v>
      </c>
      <c r="N84" s="5">
        <f t="shared" si="20"/>
        <v>-1.6876372670619342</v>
      </c>
      <c r="O84" s="5">
        <f t="shared" si="21"/>
        <v>-2.7637114700826331</v>
      </c>
      <c r="P84" s="5">
        <f t="shared" si="22"/>
        <v>-1.6573803161137313</v>
      </c>
      <c r="Q84" s="5">
        <f t="shared" si="23"/>
        <v>1.0760742030206989</v>
      </c>
      <c r="R84" s="3">
        <f t="shared" si="14"/>
        <v>37711</v>
      </c>
      <c r="S84" s="5">
        <f t="shared" si="31"/>
        <v>3.6158080014058891</v>
      </c>
      <c r="T84" s="5">
        <f t="shared" si="32"/>
        <v>3.992409262554911</v>
      </c>
      <c r="U84" s="5">
        <f t="shared" si="33"/>
        <v>3.7309601302664075</v>
      </c>
      <c r="V84" s="5"/>
      <c r="W84" s="5">
        <f t="shared" si="34"/>
        <v>2.945921287487091E-2</v>
      </c>
      <c r="X84" s="5">
        <f t="shared" si="29"/>
        <v>1.050236698022311</v>
      </c>
      <c r="Y84" s="3">
        <v>33938</v>
      </c>
      <c r="Z84" s="1">
        <v>1.26</v>
      </c>
      <c r="AA84" s="1">
        <f t="array" ref="AA84">FVSCHEDULE(1,Z82:Z84*0.01)-1</f>
        <v>8.5052278680000093E-3</v>
      </c>
      <c r="AB84" s="14">
        <v>-2.09</v>
      </c>
      <c r="AC84" s="1">
        <f t="array" ref="AC84">FVSCHEDULE(1,AB82:AB84*0.01)-1</f>
        <v>-2.682086247500004E-2</v>
      </c>
      <c r="AD84" s="74">
        <f>'US Corp Custom'!M57</f>
        <v>-0.38</v>
      </c>
      <c r="AE84" s="1">
        <f t="array" ref="AE84">FVSCHEDULE(1,AD82:AD84*0.01)-1</f>
        <v>-1.0036172151999923E-2</v>
      </c>
      <c r="AF84" s="1" t="s">
        <v>62</v>
      </c>
      <c r="AG84" s="1">
        <v>1221.46</v>
      </c>
      <c r="AH84" s="1">
        <v>1474.39</v>
      </c>
      <c r="AI84" s="1">
        <v>2169.029</v>
      </c>
      <c r="AJ84" s="1">
        <v>395.85899999999998</v>
      </c>
      <c r="AK84">
        <v>2642.88</v>
      </c>
      <c r="AL84" s="1" t="s">
        <v>62</v>
      </c>
      <c r="AM84" s="1">
        <v>1.91</v>
      </c>
      <c r="AN84" s="1"/>
      <c r="AO84" s="1" t="s">
        <v>62</v>
      </c>
      <c r="AP84" s="1">
        <v>3.1869999999999998</v>
      </c>
      <c r="AQ84" s="1">
        <v>2.9670000000000001</v>
      </c>
      <c r="AS84" s="1" t="s">
        <v>62</v>
      </c>
      <c r="AT84">
        <v>579.01</v>
      </c>
      <c r="AU84" s="1" t="s">
        <v>62</v>
      </c>
      <c r="AV84" s="1">
        <v>313.57</v>
      </c>
    </row>
    <row r="85" spans="1:48" x14ac:dyDescent="0.25">
      <c r="A85" s="3">
        <v>37802</v>
      </c>
      <c r="B85" s="1" t="s">
        <v>63</v>
      </c>
      <c r="C85" s="5">
        <v>2.46</v>
      </c>
      <c r="D85" s="5">
        <v>6.85</v>
      </c>
      <c r="E85" s="5">
        <f t="shared" si="24"/>
        <v>3.9655219098082464</v>
      </c>
      <c r="F85" s="5">
        <f t="shared" si="12"/>
        <v>11.266861481677347</v>
      </c>
      <c r="G85" s="5">
        <f t="shared" si="19"/>
        <v>5.2711928279000064</v>
      </c>
      <c r="H85" s="5">
        <f t="shared" si="30"/>
        <v>15.393054213809698</v>
      </c>
      <c r="I85" s="5">
        <f t="shared" si="25"/>
        <v>23.424467067736487</v>
      </c>
      <c r="J85" s="5">
        <f t="shared" si="26"/>
        <v>19.565575195167973</v>
      </c>
      <c r="K85" s="5">
        <f t="shared" si="27"/>
        <v>23.376252655617293</v>
      </c>
      <c r="L85" s="5"/>
      <c r="M85" s="5">
        <f t="shared" si="28"/>
        <v>0.3352273708571607</v>
      </c>
      <c r="N85" s="5">
        <f t="shared" si="20"/>
        <v>11.712927887449418</v>
      </c>
      <c r="O85" s="5">
        <f t="shared" si="21"/>
        <v>13.682671420227788</v>
      </c>
      <c r="P85" s="5">
        <f t="shared" si="22"/>
        <v>12.715825820213126</v>
      </c>
      <c r="Q85" s="5">
        <f t="shared" si="23"/>
        <v>-1.9697435327783701</v>
      </c>
      <c r="R85" s="3">
        <f t="shared" si="14"/>
        <v>37802</v>
      </c>
      <c r="S85" s="5">
        <f t="shared" si="31"/>
        <v>4.1105471294245621</v>
      </c>
      <c r="T85" s="5">
        <f t="shared" si="32"/>
        <v>4.5000770704114492</v>
      </c>
      <c r="U85" s="5">
        <f t="shared" si="33"/>
        <v>4.1679647998340004</v>
      </c>
      <c r="V85" s="5"/>
      <c r="W85" s="5">
        <f t="shared" si="34"/>
        <v>9.4240847371446108</v>
      </c>
      <c r="X85" s="5">
        <f t="shared" si="29"/>
        <v>3.3769174347035635</v>
      </c>
      <c r="Y85" s="3">
        <v>33969</v>
      </c>
      <c r="Z85" s="1">
        <v>1.1399999999999999</v>
      </c>
      <c r="AA85" s="1">
        <f t="array" ref="AA85">FVSCHEDULE(1,Z83:Z85*0.01)-1</f>
        <v>9.7032146760001048E-3</v>
      </c>
      <c r="AB85" s="14">
        <v>-0.48</v>
      </c>
      <c r="AC85" s="1">
        <f t="array" ref="AC85">FVSCHEDULE(1,AB83:AB85*0.01)-1</f>
        <v>-3.5830883359999954E-2</v>
      </c>
      <c r="AD85" s="74">
        <f>'US Corp Custom'!M58</f>
        <v>1.58</v>
      </c>
      <c r="AE85" s="1">
        <f t="array" ref="AE85">FVSCHEDULE(1,AD83:AD85*0.01)-1</f>
        <v>-7.6916752239999386E-3</v>
      </c>
      <c r="AF85" s="1" t="s">
        <v>63</v>
      </c>
      <c r="AG85" s="1">
        <v>1409.48</v>
      </c>
      <c r="AH85" s="1">
        <v>1819.758</v>
      </c>
      <c r="AI85" s="1">
        <v>2593.4119999999998</v>
      </c>
      <c r="AJ85" s="1">
        <v>488.39600000000002</v>
      </c>
      <c r="AK85">
        <v>3049.7</v>
      </c>
      <c r="AL85" s="1" t="s">
        <v>63</v>
      </c>
      <c r="AM85" s="1">
        <v>1.72</v>
      </c>
      <c r="AN85" s="1"/>
      <c r="AO85" s="1" t="s">
        <v>63</v>
      </c>
      <c r="AP85" s="1">
        <v>2.7810000000000001</v>
      </c>
      <c r="AQ85" s="1">
        <v>2.6720000000000002</v>
      </c>
      <c r="AS85" s="1" t="s">
        <v>63</v>
      </c>
      <c r="AT85">
        <v>580.95100000000002</v>
      </c>
      <c r="AU85" s="1" t="s">
        <v>63</v>
      </c>
      <c r="AV85" s="1">
        <v>324.15899999999999</v>
      </c>
    </row>
    <row r="86" spans="1:48" x14ac:dyDescent="0.25">
      <c r="A86" s="3">
        <v>37894</v>
      </c>
      <c r="B86" s="1" t="s">
        <v>64</v>
      </c>
      <c r="C86" s="5">
        <v>2.2599999999999998</v>
      </c>
      <c r="D86" s="5">
        <v>5.42</v>
      </c>
      <c r="E86" s="5">
        <f t="shared" si="24"/>
        <v>1.5044158299196349</v>
      </c>
      <c r="F86" s="5">
        <f t="shared" si="12"/>
        <v>4.6625701769615189</v>
      </c>
      <c r="G86" s="5">
        <f t="shared" si="19"/>
        <v>0.17437448479999951</v>
      </c>
      <c r="H86" s="5">
        <f t="shared" si="30"/>
        <v>2.6456565541902011</v>
      </c>
      <c r="I86" s="5">
        <f t="shared" si="25"/>
        <v>9.0775256929767512</v>
      </c>
      <c r="J86" s="5">
        <f t="shared" si="26"/>
        <v>8.182579551571445</v>
      </c>
      <c r="K86" s="5">
        <f t="shared" si="27"/>
        <v>14.226365490298853</v>
      </c>
      <c r="L86" s="5"/>
      <c r="M86" s="5">
        <f t="shared" si="28"/>
        <v>0.24666452075992051</v>
      </c>
      <c r="N86" s="5">
        <f t="shared" si="20"/>
        <v>4.4028868813106374</v>
      </c>
      <c r="O86" s="5">
        <f t="shared" si="21"/>
        <v>4.9075734148522594</v>
      </c>
      <c r="P86" s="5">
        <f t="shared" si="22"/>
        <v>5.1762646627353632</v>
      </c>
      <c r="Q86" s="5">
        <f t="shared" si="23"/>
        <v>-0.50468653354162196</v>
      </c>
      <c r="R86" s="3">
        <f t="shared" si="14"/>
        <v>37894</v>
      </c>
      <c r="S86" s="5">
        <f t="shared" si="31"/>
        <v>4.3122752475531749</v>
      </c>
      <c r="T86" s="5">
        <f t="shared" si="32"/>
        <v>4.7330129696030134</v>
      </c>
      <c r="U86" s="5">
        <f t="shared" si="33"/>
        <v>4.3514755752235361</v>
      </c>
      <c r="V86" s="5"/>
      <c r="W86" s="5">
        <f t="shared" si="34"/>
        <v>2.8993325947139335</v>
      </c>
      <c r="X86" s="5">
        <f t="shared" si="29"/>
        <v>-1.7954152129047718</v>
      </c>
      <c r="Y86" s="3">
        <v>33998</v>
      </c>
      <c r="Z86" s="1">
        <v>2.91</v>
      </c>
      <c r="AA86" s="1">
        <f t="array" ref="AA86">FVSCHEDULE(1,Z84:Z86*0.01)-1</f>
        <v>5.3946219923999728E-2</v>
      </c>
      <c r="AB86" s="14">
        <v>2.86</v>
      </c>
      <c r="AC86" s="1">
        <f t="array" ref="AC86">FVSCHEDULE(1,AB84:AB86*0.01)-1</f>
        <v>2.2681691519998992E-3</v>
      </c>
      <c r="AD86" s="74">
        <f>'US Corp Custom'!M59</f>
        <v>2.83</v>
      </c>
      <c r="AE86" s="1">
        <f t="array" ref="AE86">FVSCHEDULE(1,AD84:AD86*0.01)-1</f>
        <v>4.0577860868000082E-2</v>
      </c>
      <c r="AF86" s="1" t="s">
        <v>64</v>
      </c>
      <c r="AG86" s="1">
        <v>1446.77</v>
      </c>
      <c r="AH86" s="1">
        <v>1984.9469999999999</v>
      </c>
      <c r="AI86" s="1">
        <v>2805.62</v>
      </c>
      <c r="AJ86" s="1">
        <v>557.87699999999995</v>
      </c>
      <c r="AK86">
        <v>3130.4</v>
      </c>
      <c r="AL86" s="1" t="s">
        <v>64</v>
      </c>
      <c r="AM86" s="1">
        <v>1.78</v>
      </c>
      <c r="AN86" s="1"/>
      <c r="AO86" s="1" t="s">
        <v>64</v>
      </c>
      <c r="AP86" s="1">
        <v>2.657</v>
      </c>
      <c r="AQ86" s="1">
        <v>2.516</v>
      </c>
      <c r="AS86" s="1" t="s">
        <v>64</v>
      </c>
      <c r="AT86">
        <v>582.38400000000001</v>
      </c>
      <c r="AU86" s="1" t="s">
        <v>64</v>
      </c>
      <c r="AV86" s="1">
        <v>318.339</v>
      </c>
    </row>
    <row r="87" spans="1:48" x14ac:dyDescent="0.25">
      <c r="A87" s="3">
        <v>37986</v>
      </c>
      <c r="B87" s="1" t="s">
        <v>65</v>
      </c>
      <c r="C87" s="5">
        <v>2.41</v>
      </c>
      <c r="D87" s="5">
        <v>9.27</v>
      </c>
      <c r="E87" s="5">
        <f t="shared" si="24"/>
        <v>2.5820062221519895</v>
      </c>
      <c r="F87" s="5">
        <f t="shared" si="12"/>
        <v>11.663695677411297</v>
      </c>
      <c r="G87" s="5">
        <f t="shared" si="19"/>
        <v>0.57564421999998228</v>
      </c>
      <c r="H87" s="5">
        <f t="shared" si="30"/>
        <v>12.176779999585285</v>
      </c>
      <c r="I87" s="5">
        <f t="shared" si="25"/>
        <v>14.521697556660218</v>
      </c>
      <c r="J87" s="5">
        <f t="shared" si="26"/>
        <v>17.106913979797689</v>
      </c>
      <c r="K87" s="5">
        <f t="shared" si="27"/>
        <v>17.806434034742445</v>
      </c>
      <c r="L87" s="5"/>
      <c r="M87" s="5">
        <f t="shared" si="28"/>
        <v>0.25653177285089868</v>
      </c>
      <c r="N87" s="5">
        <f t="shared" si="20"/>
        <v>9.8663628084840429</v>
      </c>
      <c r="O87" s="5">
        <f t="shared" si="21"/>
        <v>11.574886294723365</v>
      </c>
      <c r="P87" s="5">
        <f t="shared" si="22"/>
        <v>10.239728915978437</v>
      </c>
      <c r="Q87" s="5">
        <f t="shared" si="23"/>
        <v>-1.7085234862393222</v>
      </c>
      <c r="R87" s="3">
        <f t="shared" si="14"/>
        <v>37986</v>
      </c>
      <c r="S87" s="5">
        <f t="shared" si="31"/>
        <v>4.8114162041729553</v>
      </c>
      <c r="T87" s="5">
        <f t="shared" si="32"/>
        <v>5.2176606672484631</v>
      </c>
      <c r="U87" s="5">
        <f t="shared" si="33"/>
        <v>4.7808079429976589</v>
      </c>
      <c r="V87" s="5"/>
      <c r="W87" s="5">
        <f t="shared" si="34"/>
        <v>5.8546736806847779</v>
      </c>
      <c r="X87" s="5">
        <f t="shared" si="29"/>
        <v>-1.3284580274487201</v>
      </c>
      <c r="Y87" s="3">
        <v>34026</v>
      </c>
      <c r="Z87" s="1">
        <v>1.76</v>
      </c>
      <c r="AA87" s="1">
        <f t="array" ref="AA87">FVSCHEDULE(1,Z85:Z87*0.01)-1</f>
        <v>5.9150378623999966E-2</v>
      </c>
      <c r="AB87" s="14">
        <v>2.04</v>
      </c>
      <c r="AC87" s="1">
        <f t="array" ref="AC87">FVSCHEDULE(1,AB85:AB87*0.01)-1</f>
        <v>4.4545439487999827E-2</v>
      </c>
      <c r="AD87" s="74">
        <f>'US Corp Custom'!M60</f>
        <v>2.21</v>
      </c>
      <c r="AE87" s="1">
        <f t="array" ref="AE87">FVSCHEDULE(1,AD85:AD87*0.01)-1</f>
        <v>6.7631631794000002E-2</v>
      </c>
      <c r="AF87" s="1" t="s">
        <v>65</v>
      </c>
      <c r="AG87" s="1">
        <v>1622.94</v>
      </c>
      <c r="AH87" s="1">
        <v>2273.1950000000002</v>
      </c>
      <c r="AI87" s="1">
        <v>3285.5749999999998</v>
      </c>
      <c r="AJ87" s="1">
        <v>657.21500000000003</v>
      </c>
      <c r="AK87">
        <v>3511.57</v>
      </c>
      <c r="AL87" s="1" t="s">
        <v>65</v>
      </c>
      <c r="AM87" s="1">
        <v>1.64</v>
      </c>
      <c r="AN87" s="1"/>
      <c r="AO87" s="1" t="s">
        <v>65</v>
      </c>
      <c r="AP87" s="1">
        <v>2.4409999999999998</v>
      </c>
      <c r="AQ87" s="1">
        <v>2.2519999999999998</v>
      </c>
      <c r="AS87" s="1" t="s">
        <v>65</v>
      </c>
      <c r="AT87">
        <v>583.87800000000004</v>
      </c>
      <c r="AU87" s="1" t="s">
        <v>65</v>
      </c>
      <c r="AV87" s="1">
        <v>314.11</v>
      </c>
    </row>
    <row r="88" spans="1:48" x14ac:dyDescent="0.25">
      <c r="A88" s="3">
        <v>38077</v>
      </c>
      <c r="B88" s="1" t="s">
        <v>66</v>
      </c>
      <c r="C88" s="5">
        <v>2.33</v>
      </c>
      <c r="D88" s="5">
        <v>3.05</v>
      </c>
      <c r="E88" s="5">
        <f t="shared" ref="E88:E119" si="35">(C88-C87*$C$5)/((2*$E$8)/(1.25*$H$2*100))+$E$9</f>
        <v>1.8816673314533072</v>
      </c>
      <c r="F88" s="5">
        <f t="shared" si="12"/>
        <v>-0.56612132818136662</v>
      </c>
      <c r="G88" s="5">
        <f t="shared" si="19"/>
        <v>3.3665054650999782</v>
      </c>
      <c r="H88" s="5">
        <f t="shared" si="30"/>
        <v>1.6932234093681942</v>
      </c>
      <c r="I88" s="5">
        <f t="shared" ref="I88:I119" si="36">(AH88/AH87-1)*100</f>
        <v>6.26114345667661</v>
      </c>
      <c r="J88" s="5">
        <f t="shared" ref="J88:J119" si="37">(AI88/AI87-1)*100</f>
        <v>4.4046475883216862</v>
      </c>
      <c r="K88" s="5">
        <f t="shared" ref="K88:K119" si="38">(AJ88/AJ87-1)*100</f>
        <v>9.7202589715694074</v>
      </c>
      <c r="L88" s="5"/>
      <c r="M88" s="5">
        <f t="shared" ref="M88:M119" si="39">100*(AT88/AT87-1)</f>
        <v>0.23857723702553901</v>
      </c>
      <c r="N88" s="5">
        <f t="shared" si="20"/>
        <v>2.0542190093958137</v>
      </c>
      <c r="O88" s="5">
        <f t="shared" si="21"/>
        <v>2.2655408971485236</v>
      </c>
      <c r="P88" s="5">
        <f t="shared" si="22"/>
        <v>2.6150239349744755</v>
      </c>
      <c r="Q88" s="5">
        <f t="shared" si="23"/>
        <v>-0.21132188775270988</v>
      </c>
      <c r="R88" s="3">
        <f t="shared" si="14"/>
        <v>38077</v>
      </c>
      <c r="S88" s="5">
        <f t="shared" si="31"/>
        <v>4.920420806010525</v>
      </c>
      <c r="T88" s="5">
        <f t="shared" si="32"/>
        <v>5.35410374254276</v>
      </c>
      <c r="U88" s="5">
        <f t="shared" si="33"/>
        <v>4.8790162085654218</v>
      </c>
      <c r="V88" s="5"/>
      <c r="W88" s="5">
        <f t="shared" si="34"/>
        <v>3.1302077886159578</v>
      </c>
      <c r="X88" s="5">
        <f t="shared" ref="X88:X119" si="40">100*(AV88/AV87-1)</f>
        <v>4.6321352392473925</v>
      </c>
      <c r="Y88" s="3">
        <v>34059</v>
      </c>
      <c r="Z88" s="1">
        <v>1.29</v>
      </c>
      <c r="AA88" s="1">
        <f t="array" ref="AA88">FVSCHEDULE(1,Z86:Z88*0.01)-1</f>
        <v>6.0721196863999793E-2</v>
      </c>
      <c r="AB88" s="14">
        <v>1.4</v>
      </c>
      <c r="AC88" s="1">
        <f t="array" ref="AC88">FVSCHEDULE(1,AB86:AB88*0.01)-1</f>
        <v>6.4277608159999833E-2</v>
      </c>
      <c r="AD88" s="74">
        <f>'US Corp Custom'!M61</f>
        <v>0.59</v>
      </c>
      <c r="AE88" s="1">
        <f t="array" ref="AE88">FVSCHEDULE(1,AD86:AD88*0.01)-1</f>
        <v>5.7226480036999927E-2</v>
      </c>
      <c r="AF88" s="1" t="s">
        <v>66</v>
      </c>
      <c r="AG88" s="1">
        <v>1650.42</v>
      </c>
      <c r="AH88" s="1">
        <v>2415.5230000000001</v>
      </c>
      <c r="AI88" s="1">
        <v>3430.2930000000001</v>
      </c>
      <c r="AJ88" s="1">
        <v>721.09799999999996</v>
      </c>
      <c r="AK88">
        <v>3571.03</v>
      </c>
      <c r="AL88" s="1" t="s">
        <v>66</v>
      </c>
      <c r="AM88" s="1">
        <v>1.66</v>
      </c>
      <c r="AN88" s="1"/>
      <c r="AO88" s="1" t="s">
        <v>66</v>
      </c>
      <c r="AP88" s="1">
        <v>2.48</v>
      </c>
      <c r="AQ88" s="1">
        <v>2.1619999999999999</v>
      </c>
      <c r="AS88" s="1" t="s">
        <v>66</v>
      </c>
      <c r="AT88">
        <v>585.27099999999996</v>
      </c>
      <c r="AU88" s="1" t="s">
        <v>66</v>
      </c>
      <c r="AV88" s="1">
        <v>328.66</v>
      </c>
    </row>
    <row r="89" spans="1:48" x14ac:dyDescent="0.25">
      <c r="A89" s="3">
        <v>38168</v>
      </c>
      <c r="B89" s="1" t="s">
        <v>67</v>
      </c>
      <c r="C89" s="5">
        <v>3.28</v>
      </c>
      <c r="D89" s="5">
        <v>3.44</v>
      </c>
      <c r="E89" s="5">
        <f t="shared" si="35"/>
        <v>5.2662411527545414</v>
      </c>
      <c r="F89" s="5">
        <f t="shared" ref="F89:F140" si="41">(D89-D88*$D$5)/(1-$D$5)+$F$9</f>
        <v>3.7687535881014047</v>
      </c>
      <c r="G89" s="5">
        <f t="shared" si="19"/>
        <v>-3.4055254035999849</v>
      </c>
      <c r="H89" s="5">
        <f t="shared" ref="H89:H120" si="42">(AG89/AG88-1)*100</f>
        <v>1.721380012360485</v>
      </c>
      <c r="I89" s="5">
        <f t="shared" si="36"/>
        <v>0.4722786742249907</v>
      </c>
      <c r="J89" s="5">
        <f t="shared" si="37"/>
        <v>0.43888379214254147</v>
      </c>
      <c r="K89" s="5">
        <f t="shared" si="38"/>
        <v>-9.5730400028844809</v>
      </c>
      <c r="L89" s="5"/>
      <c r="M89" s="5">
        <f t="shared" si="39"/>
        <v>0.23681337363377075</v>
      </c>
      <c r="N89" s="5">
        <f t="shared" si="20"/>
        <v>2.4429908599223538</v>
      </c>
      <c r="O89" s="5">
        <f t="shared" si="21"/>
        <v>1.6614932975853254</v>
      </c>
      <c r="P89" s="5">
        <f t="shared" si="22"/>
        <v>1.9147331785022361</v>
      </c>
      <c r="Q89" s="5">
        <f t="shared" si="23"/>
        <v>0.78149756233702838</v>
      </c>
      <c r="R89" s="3">
        <f t="shared" si="14"/>
        <v>38168</v>
      </c>
      <c r="S89" s="5">
        <f t="shared" si="31"/>
        <v>5.0021732679153832</v>
      </c>
      <c r="T89" s="5">
        <f t="shared" si="32"/>
        <v>5.4566205433126562</v>
      </c>
      <c r="U89" s="5">
        <f t="shared" si="33"/>
        <v>4.9982101285948044</v>
      </c>
      <c r="V89" s="5"/>
      <c r="W89" s="5">
        <f t="shared" si="34"/>
        <v>-0.38316403861932702</v>
      </c>
      <c r="X89" s="5">
        <f t="shared" si="40"/>
        <v>-4.847258565082468</v>
      </c>
      <c r="Y89" s="3">
        <v>34089</v>
      </c>
      <c r="Z89" s="1">
        <v>0.87</v>
      </c>
      <c r="AA89" s="1">
        <f t="array" ref="AA89">FVSCHEDULE(1,Z87:Z89*0.01)-1</f>
        <v>3.9694365247999963E-2</v>
      </c>
      <c r="AB89" s="14">
        <v>0.53</v>
      </c>
      <c r="AC89" s="1">
        <f t="array" ref="AC89">FVSCHEDULE(1,AB87:AB89*0.01)-1</f>
        <v>4.0169433680000033E-2</v>
      </c>
      <c r="AD89" s="74">
        <f>'US Corp Custom'!M62</f>
        <v>0.98</v>
      </c>
      <c r="AE89" s="1">
        <f t="array" ref="AE89">FVSCHEDULE(1,AD87:AD89*0.01)-1</f>
        <v>3.82060678220002E-2</v>
      </c>
      <c r="AF89" s="1" t="s">
        <v>67</v>
      </c>
      <c r="AG89" s="1">
        <v>1678.83</v>
      </c>
      <c r="AH89" s="1">
        <v>2426.931</v>
      </c>
      <c r="AI89" s="1">
        <v>3445.348</v>
      </c>
      <c r="AJ89" s="1">
        <v>652.06700000000001</v>
      </c>
      <c r="AK89">
        <v>3632.49</v>
      </c>
      <c r="AL89" s="1" t="s">
        <v>67</v>
      </c>
      <c r="AM89" s="1">
        <v>1.67</v>
      </c>
      <c r="AN89" s="1"/>
      <c r="AO89" s="1" t="s">
        <v>67</v>
      </c>
      <c r="AP89" s="1">
        <v>2.4750000000000001</v>
      </c>
      <c r="AQ89" s="1">
        <v>2.548</v>
      </c>
      <c r="AS89" s="1" t="s">
        <v>67</v>
      </c>
      <c r="AT89">
        <v>586.65700000000004</v>
      </c>
      <c r="AU89" s="1" t="s">
        <v>67</v>
      </c>
      <c r="AV89" s="1">
        <v>312.72899999999998</v>
      </c>
    </row>
    <row r="90" spans="1:48" x14ac:dyDescent="0.25">
      <c r="A90" s="3">
        <v>38260</v>
      </c>
      <c r="B90" s="1" t="s">
        <v>68</v>
      </c>
      <c r="C90" s="5">
        <v>3.26</v>
      </c>
      <c r="D90" s="5">
        <v>2.2400000000000002</v>
      </c>
      <c r="E90" s="5">
        <f t="shared" si="35"/>
        <v>2.4458045790921492</v>
      </c>
      <c r="F90" s="5">
        <f t="shared" si="41"/>
        <v>1.6198351135341422</v>
      </c>
      <c r="G90" s="5">
        <f t="shared" si="19"/>
        <v>4.4049938359999929</v>
      </c>
      <c r="H90" s="5">
        <f t="shared" si="42"/>
        <v>-1.86737191972981</v>
      </c>
      <c r="I90" s="5">
        <f t="shared" si="36"/>
        <v>-2.856694318874331</v>
      </c>
      <c r="J90" s="5">
        <f t="shared" si="37"/>
        <v>-0.22714686586086108</v>
      </c>
      <c r="K90" s="5">
        <f t="shared" si="38"/>
        <v>8.2548265745697957</v>
      </c>
      <c r="L90" s="5"/>
      <c r="M90" s="5">
        <f t="shared" si="39"/>
        <v>0.36750605549749071</v>
      </c>
      <c r="N90" s="5">
        <f t="shared" si="20"/>
        <v>1.3621686111957136</v>
      </c>
      <c r="O90" s="5">
        <f t="shared" si="21"/>
        <v>0.87394496977956893</v>
      </c>
      <c r="P90" s="5">
        <f t="shared" si="22"/>
        <v>1.5793470767779492</v>
      </c>
      <c r="Q90" s="5">
        <f t="shared" si="23"/>
        <v>0.48822364141614472</v>
      </c>
      <c r="R90" s="3">
        <f t="shared" si="14"/>
        <v>38260</v>
      </c>
      <c r="S90" s="5">
        <f t="shared" si="31"/>
        <v>5.0458895095699878</v>
      </c>
      <c r="T90" s="5">
        <f t="shared" si="32"/>
        <v>5.5427995203543299</v>
      </c>
      <c r="U90" s="5">
        <f t="shared" si="33"/>
        <v>5.0662941780881274</v>
      </c>
      <c r="V90" s="5"/>
      <c r="W90" s="5">
        <f t="shared" si="34"/>
        <v>2.6856500186685039</v>
      </c>
      <c r="X90" s="5">
        <f t="shared" si="40"/>
        <v>5.0321524386929273</v>
      </c>
      <c r="Y90" s="3">
        <v>34120</v>
      </c>
      <c r="Z90" s="1">
        <v>1.19</v>
      </c>
      <c r="AA90" s="1">
        <f t="array" ref="AA90">FVSCHEDULE(1,Z88:Z90*0.01)-1</f>
        <v>3.3870605536999943E-2</v>
      </c>
      <c r="AB90" s="14">
        <v>1.38</v>
      </c>
      <c r="AC90" s="1">
        <f t="array" ref="AC90">FVSCHEDULE(1,AB88:AB90*0.01)-1</f>
        <v>3.3441563960000087E-2</v>
      </c>
      <c r="AD90" s="74">
        <f>'US Corp Custom'!M63</f>
        <v>0.02</v>
      </c>
      <c r="AE90" s="1">
        <f t="array" ref="AE90">FVSCHEDULE(1,AD88:AD90*0.01)-1</f>
        <v>1.5960971564000115E-2</v>
      </c>
      <c r="AF90" s="1" t="s">
        <v>68</v>
      </c>
      <c r="AG90" s="1">
        <v>1647.48</v>
      </c>
      <c r="AH90" s="1">
        <v>2357.6010000000001</v>
      </c>
      <c r="AI90" s="1">
        <v>3437.5219999999999</v>
      </c>
      <c r="AJ90" s="1">
        <v>705.89400000000001</v>
      </c>
      <c r="AK90">
        <v>3564.67</v>
      </c>
      <c r="AL90" s="1" t="s">
        <v>68</v>
      </c>
      <c r="AM90" s="1">
        <v>1.76</v>
      </c>
      <c r="AN90" s="1"/>
      <c r="AO90" s="1" t="s">
        <v>68</v>
      </c>
      <c r="AP90" s="1">
        <v>2.5960000000000001</v>
      </c>
      <c r="AQ90" s="1">
        <v>2.7309999999999999</v>
      </c>
      <c r="AS90" s="1" t="s">
        <v>68</v>
      </c>
      <c r="AT90">
        <v>588.81299999999999</v>
      </c>
      <c r="AU90" s="1" t="s">
        <v>68</v>
      </c>
      <c r="AV90" s="1">
        <v>328.46600000000001</v>
      </c>
    </row>
    <row r="91" spans="1:48" x14ac:dyDescent="0.25">
      <c r="A91" s="3">
        <v>38352</v>
      </c>
      <c r="B91" s="1" t="s">
        <v>69</v>
      </c>
      <c r="C91" s="5">
        <v>3.61</v>
      </c>
      <c r="D91" s="5">
        <v>15.22</v>
      </c>
      <c r="E91" s="5">
        <f t="shared" si="35"/>
        <v>3.6652884695252492</v>
      </c>
      <c r="F91" s="5">
        <f t="shared" si="41"/>
        <v>23.062516855272371</v>
      </c>
      <c r="G91" s="5">
        <f t="shared" si="19"/>
        <v>0.99914232200000175</v>
      </c>
      <c r="H91" s="5">
        <f t="shared" si="42"/>
        <v>9.2304610678126444</v>
      </c>
      <c r="I91" s="5">
        <f t="shared" si="36"/>
        <v>14.093012346024626</v>
      </c>
      <c r="J91" s="5">
        <f t="shared" si="37"/>
        <v>15.362548952413979</v>
      </c>
      <c r="K91" s="5">
        <f t="shared" si="38"/>
        <v>17.26619010786321</v>
      </c>
      <c r="L91" s="5"/>
      <c r="M91" s="5">
        <f t="shared" si="39"/>
        <v>0.47960897602463692</v>
      </c>
      <c r="N91" s="5">
        <f t="shared" si="20"/>
        <v>12.886976901520532</v>
      </c>
      <c r="O91" s="5">
        <f t="shared" si="21"/>
        <v>13.909457471543432</v>
      </c>
      <c r="P91" s="5">
        <f t="shared" si="22"/>
        <v>13.414340637980228</v>
      </c>
      <c r="Q91" s="5">
        <f t="shared" si="23"/>
        <v>-1.0224805700228998</v>
      </c>
      <c r="R91" s="3">
        <f t="shared" ref="R91:R140" si="43">A91</f>
        <v>38352</v>
      </c>
      <c r="S91" s="5">
        <f t="shared" ref="S91:S122" si="44">S90*(1+O91*0.01)</f>
        <v>5.7477453649646968</v>
      </c>
      <c r="T91" s="5">
        <f t="shared" ref="T91:T122" si="45">T90*(1+P91*0.01)</f>
        <v>6.2863295288949947</v>
      </c>
      <c r="U91" s="5">
        <f t="shared" ref="U91:U122" si="46">U90*(1+N91*0.01)</f>
        <v>5.7191863385814248</v>
      </c>
      <c r="V91" s="5"/>
      <c r="W91" s="5">
        <f t="shared" ref="W91:W122" si="47">SUMPRODUCT($E$18:$K$18,E91:K91)</f>
        <v>6.9800580460694048</v>
      </c>
      <c r="X91" s="5">
        <f t="shared" si="40"/>
        <v>0.26638982421316459</v>
      </c>
      <c r="Y91" s="3">
        <v>34150</v>
      </c>
      <c r="Z91" s="1">
        <v>2.1</v>
      </c>
      <c r="AA91" s="1">
        <f t="array" ref="AA91">FVSCHEDULE(1,Z89:Z91*0.01)-1</f>
        <v>4.213830412999986E-2</v>
      </c>
      <c r="AB91" s="14">
        <v>2.38</v>
      </c>
      <c r="AC91" s="1">
        <f t="array" ref="AC91">FVSCHEDULE(1,AB89:AB91*0.01)-1</f>
        <v>4.3429460732000269E-2</v>
      </c>
      <c r="AD91" s="74">
        <f>'US Corp Custom'!M64</f>
        <v>2.3199999999999998</v>
      </c>
      <c r="AE91" s="1">
        <f t="array" ref="AE91">FVSCHEDULE(1,AD89:AD91*0.01)-1</f>
        <v>3.343400547200015E-2</v>
      </c>
      <c r="AF91" s="1" t="s">
        <v>69</v>
      </c>
      <c r="AG91" s="1">
        <v>1799.55</v>
      </c>
      <c r="AH91" s="1">
        <v>2689.8580000000002</v>
      </c>
      <c r="AI91" s="1">
        <v>3965.6129999999998</v>
      </c>
      <c r="AJ91" s="1">
        <v>827.77499999999998</v>
      </c>
      <c r="AK91">
        <v>3893.7</v>
      </c>
      <c r="AL91" s="1" t="s">
        <v>69</v>
      </c>
      <c r="AM91" s="1">
        <v>1.73</v>
      </c>
      <c r="AN91" s="1"/>
      <c r="AO91" s="1" t="s">
        <v>69</v>
      </c>
      <c r="AP91" s="1">
        <v>2.488</v>
      </c>
      <c r="AQ91" s="1">
        <v>2.6139999999999999</v>
      </c>
      <c r="AS91" s="1" t="s">
        <v>69</v>
      </c>
      <c r="AT91">
        <v>591.63699999999994</v>
      </c>
      <c r="AU91" s="1" t="s">
        <v>69</v>
      </c>
      <c r="AV91" s="1">
        <v>329.34100000000001</v>
      </c>
    </row>
    <row r="92" spans="1:48" x14ac:dyDescent="0.25">
      <c r="A92" s="3">
        <v>38442</v>
      </c>
      <c r="B92" s="1" t="s">
        <v>70</v>
      </c>
      <c r="C92" s="5">
        <v>4.5</v>
      </c>
      <c r="D92" s="5">
        <v>1.61</v>
      </c>
      <c r="E92" s="5">
        <f t="shared" si="35"/>
        <v>5.6041706294451004</v>
      </c>
      <c r="F92" s="5">
        <f t="shared" si="41"/>
        <v>-6.4165034206669462</v>
      </c>
      <c r="G92" s="5">
        <f t="shared" ref="G92:G141" si="48">VLOOKUP(A92,$Y$25:$AE$381,7,TRUE)*100</f>
        <v>-1.8356322300000172</v>
      </c>
      <c r="H92" s="5">
        <f t="shared" si="42"/>
        <v>-2.1483148564918952</v>
      </c>
      <c r="I92" s="5">
        <f t="shared" si="36"/>
        <v>-5.3388691893772933</v>
      </c>
      <c r="J92" s="5">
        <f t="shared" si="37"/>
        <v>-9.6731577186170981E-2</v>
      </c>
      <c r="K92" s="5">
        <f t="shared" si="38"/>
        <v>1.9359125366192442</v>
      </c>
      <c r="L92" s="5"/>
      <c r="M92" s="5">
        <f t="shared" si="39"/>
        <v>0.57264843138613575</v>
      </c>
      <c r="N92" s="5">
        <f t="shared" ref="N92:N140" si="49">SUMPRODUCT(E92:K92,$E$13:$K$13)</f>
        <v>-0.71886030318589234</v>
      </c>
      <c r="O92" s="5">
        <f t="shared" ref="O92:O140" si="50">SUMPRODUCT(E92:K92,$E$19:$K$19)</f>
        <v>-1.7256235275868914</v>
      </c>
      <c r="P92" s="5">
        <f t="shared" ref="P92:P140" si="51">SUMPRODUCT(E92:K92,$E$12:$K$12)</f>
        <v>-0.92532195093448633</v>
      </c>
      <c r="Q92" s="5">
        <f t="shared" ref="Q92:Q140" si="52">N92-O92</f>
        <v>1.006763224400999</v>
      </c>
      <c r="R92" s="3">
        <f t="shared" si="43"/>
        <v>38442</v>
      </c>
      <c r="S92" s="5">
        <f t="shared" si="44"/>
        <v>5.6485609186410803</v>
      </c>
      <c r="T92" s="5">
        <f t="shared" si="45"/>
        <v>6.228160741856053</v>
      </c>
      <c r="U92" s="5">
        <f t="shared" si="46"/>
        <v>5.6780733783281319</v>
      </c>
      <c r="V92" s="5"/>
      <c r="W92" s="5">
        <f t="shared" si="47"/>
        <v>-0.72696826960192995</v>
      </c>
      <c r="X92" s="5">
        <f t="shared" si="40"/>
        <v>-1.2613066699864284</v>
      </c>
      <c r="Y92" s="3">
        <v>34180</v>
      </c>
      <c r="Z92" s="1">
        <v>0.97</v>
      </c>
      <c r="AA92" s="1">
        <f t="array" ref="AA92">FVSCHEDULE(1,Z90:Z92*0.01)-1</f>
        <v>4.3171454029999889E-2</v>
      </c>
      <c r="AB92" s="14">
        <v>0.59</v>
      </c>
      <c r="AC92" s="1">
        <f t="array" ref="AC92">FVSCHEDULE(1,AB90:AB92*0.01)-1</f>
        <v>4.4052217796000104E-2</v>
      </c>
      <c r="AD92" s="74">
        <f>'US Corp Custom'!M65</f>
        <v>0.39</v>
      </c>
      <c r="AE92" s="1">
        <f t="array" ref="AE92">FVSCHEDULE(1,AD90:AD92*0.01)-1</f>
        <v>2.7395918096000171E-2</v>
      </c>
      <c r="AF92" s="1" t="s">
        <v>70</v>
      </c>
      <c r="AG92" s="1">
        <v>1760.89</v>
      </c>
      <c r="AH92" s="1">
        <v>2546.25</v>
      </c>
      <c r="AI92" s="1">
        <v>3961.777</v>
      </c>
      <c r="AJ92" s="1">
        <v>843.8</v>
      </c>
      <c r="AK92">
        <v>3810.05</v>
      </c>
      <c r="AL92" s="1" t="s">
        <v>70</v>
      </c>
      <c r="AM92" s="1">
        <v>1.82</v>
      </c>
      <c r="AN92" s="1"/>
      <c r="AO92" s="1" t="s">
        <v>70</v>
      </c>
      <c r="AP92" s="1">
        <v>2.508</v>
      </c>
      <c r="AQ92" s="1">
        <v>2.6480000000000001</v>
      </c>
      <c r="AS92" s="1" t="s">
        <v>70</v>
      </c>
      <c r="AT92">
        <v>595.02499999999998</v>
      </c>
      <c r="AU92" s="1" t="s">
        <v>70</v>
      </c>
      <c r="AV92" s="1">
        <v>325.18700000000001</v>
      </c>
    </row>
    <row r="93" spans="1:48" x14ac:dyDescent="0.25">
      <c r="A93" s="3">
        <v>38533</v>
      </c>
      <c r="B93" s="1" t="s">
        <v>71</v>
      </c>
      <c r="C93" s="5">
        <v>5.21</v>
      </c>
      <c r="D93" s="5">
        <v>9</v>
      </c>
      <c r="E93" s="5">
        <f t="shared" si="35"/>
        <v>5.3802396005531792</v>
      </c>
      <c r="F93" s="5">
        <f t="shared" si="41"/>
        <v>13.50638209248558</v>
      </c>
      <c r="G93" s="5">
        <f t="shared" si="48"/>
        <v>2.9882894783999969</v>
      </c>
      <c r="H93" s="5">
        <f t="shared" si="42"/>
        <v>1.3686260924873128</v>
      </c>
      <c r="I93" s="5">
        <f t="shared" si="36"/>
        <v>4.3175650466372284</v>
      </c>
      <c r="J93" s="5">
        <f t="shared" si="37"/>
        <v>-0.75042083388338066</v>
      </c>
      <c r="K93" s="5">
        <f t="shared" si="38"/>
        <v>4.2398672671249082</v>
      </c>
      <c r="L93" s="5"/>
      <c r="M93" s="5">
        <f t="shared" si="39"/>
        <v>0.71526406453510383</v>
      </c>
      <c r="N93" s="5">
        <f t="shared" si="49"/>
        <v>6.2447172265761042</v>
      </c>
      <c r="O93" s="5">
        <f t="shared" si="50"/>
        <v>5.2658872556258736</v>
      </c>
      <c r="P93" s="5">
        <f t="shared" si="51"/>
        <v>6.802376869223048</v>
      </c>
      <c r="Q93" s="5">
        <f t="shared" si="52"/>
        <v>0.97882997095023061</v>
      </c>
      <c r="R93" s="3">
        <f t="shared" si="43"/>
        <v>38533</v>
      </c>
      <c r="S93" s="5">
        <f t="shared" si="44"/>
        <v>5.9460077681820644</v>
      </c>
      <c r="T93" s="5">
        <f t="shared" si="45"/>
        <v>6.6518237075380995</v>
      </c>
      <c r="U93" s="5">
        <f t="shared" si="46"/>
        <v>6.0326530047222207</v>
      </c>
      <c r="V93" s="5"/>
      <c r="W93" s="5">
        <f t="shared" si="47"/>
        <v>4.2726016756386089</v>
      </c>
      <c r="X93" s="5">
        <f t="shared" si="40"/>
        <v>5.3673732344774017</v>
      </c>
      <c r="Y93" s="3">
        <v>34212</v>
      </c>
      <c r="Z93" s="1">
        <v>0.84</v>
      </c>
      <c r="AA93" s="1">
        <f t="array" ref="AA93">FVSCHEDULE(1,Z91:Z93*0.01)-1</f>
        <v>3.9563291079999896E-2</v>
      </c>
      <c r="AB93" s="14">
        <v>0.87</v>
      </c>
      <c r="AC93" s="1">
        <f t="array" ref="AC93">FVSCHEDULE(1,AB91:AB93*0.01)-1</f>
        <v>3.8800031653999811E-2</v>
      </c>
      <c r="AD93" s="74">
        <f>'US Corp Custom'!M66</f>
        <v>2.2999999999999998</v>
      </c>
      <c r="AE93" s="1">
        <f t="array" ref="AE93">FVSCHEDULE(1,AD91:AD93*0.01)-1</f>
        <v>5.0815861040000021E-2</v>
      </c>
      <c r="AF93" s="1" t="s">
        <v>71</v>
      </c>
      <c r="AG93" s="1">
        <v>1784.99</v>
      </c>
      <c r="AH93" s="1">
        <v>2656.1860000000001</v>
      </c>
      <c r="AI93" s="1">
        <v>3932.047</v>
      </c>
      <c r="AJ93" s="1">
        <v>879.57600000000002</v>
      </c>
      <c r="AK93">
        <v>3862.2</v>
      </c>
      <c r="AL93" s="1" t="s">
        <v>71</v>
      </c>
      <c r="AM93" s="1">
        <v>1.86</v>
      </c>
      <c r="AN93" s="1"/>
      <c r="AO93" s="1" t="s">
        <v>71</v>
      </c>
      <c r="AP93" s="1">
        <v>2.57</v>
      </c>
      <c r="AQ93" s="1">
        <v>2.9</v>
      </c>
      <c r="AS93" s="1" t="s">
        <v>71</v>
      </c>
      <c r="AT93">
        <v>599.28099999999995</v>
      </c>
      <c r="AU93" s="1" t="s">
        <v>71</v>
      </c>
      <c r="AV93" s="1">
        <v>342.64100000000002</v>
      </c>
    </row>
    <row r="94" spans="1:48" x14ac:dyDescent="0.25">
      <c r="A94" s="3">
        <v>38625</v>
      </c>
      <c r="B94" s="1" t="s">
        <v>72</v>
      </c>
      <c r="C94" s="5">
        <v>5.05</v>
      </c>
      <c r="D94" s="5">
        <v>7.71</v>
      </c>
      <c r="E94" s="5">
        <f t="shared" si="35"/>
        <v>2.7909653710407856</v>
      </c>
      <c r="F94" s="5">
        <f t="shared" si="41"/>
        <v>7.0361227470492018</v>
      </c>
      <c r="G94" s="5">
        <f t="shared" si="48"/>
        <v>-0.82956828160000162</v>
      </c>
      <c r="H94" s="5">
        <f t="shared" si="42"/>
        <v>3.6045019860055261</v>
      </c>
      <c r="I94" s="5">
        <f t="shared" si="36"/>
        <v>4.6913883289799507</v>
      </c>
      <c r="J94" s="5">
        <f t="shared" si="37"/>
        <v>10.435480552495946</v>
      </c>
      <c r="K94" s="5">
        <f t="shared" si="38"/>
        <v>18.113954905545391</v>
      </c>
      <c r="L94" s="5"/>
      <c r="M94" s="5">
        <f t="shared" si="39"/>
        <v>0.8264904110092175</v>
      </c>
      <c r="N94" s="5">
        <f t="shared" si="49"/>
        <v>5.9790217710087674</v>
      </c>
      <c r="O94" s="5">
        <f t="shared" si="50"/>
        <v>6.5151356206979525</v>
      </c>
      <c r="P94" s="5">
        <f t="shared" si="51"/>
        <v>6.4282999654167696</v>
      </c>
      <c r="Q94" s="5">
        <f t="shared" si="52"/>
        <v>-0.53611384968918507</v>
      </c>
      <c r="R94" s="3">
        <f t="shared" si="43"/>
        <v>38625</v>
      </c>
      <c r="S94" s="5">
        <f t="shared" si="44"/>
        <v>6.3333982382963612</v>
      </c>
      <c r="T94" s="5">
        <f t="shared" si="45"/>
        <v>7.0794228886293551</v>
      </c>
      <c r="U94" s="5">
        <f t="shared" si="46"/>
        <v>6.3933466412439772</v>
      </c>
      <c r="V94" s="5"/>
      <c r="W94" s="5">
        <f t="shared" si="47"/>
        <v>3.1057305565522015</v>
      </c>
      <c r="X94" s="5">
        <f t="shared" si="40"/>
        <v>-2.2227345822595779</v>
      </c>
      <c r="Y94" s="3">
        <v>34242</v>
      </c>
      <c r="Z94" s="1">
        <v>0.26</v>
      </c>
      <c r="AA94" s="1">
        <f t="array" ref="AA94">FVSCHEDULE(1,Z92:Z94*0.01)-1</f>
        <v>2.0828751847999927E-2</v>
      </c>
      <c r="AB94" s="14">
        <v>0.22</v>
      </c>
      <c r="AC94" s="1">
        <f t="array" ref="AC94">FVSCHEDULE(1,AB92:AB94*0.01)-1</f>
        <v>1.6883562926000018E-2</v>
      </c>
      <c r="AD94" s="74">
        <f>'US Corp Custom'!M67</f>
        <v>0.3</v>
      </c>
      <c r="AE94" s="1">
        <f t="array" ref="AE94">FVSCHEDULE(1,AD92:AD94*0.01)-1</f>
        <v>3.0070669099999892E-2</v>
      </c>
      <c r="AF94" s="1" t="s">
        <v>72</v>
      </c>
      <c r="AG94" s="1">
        <v>1849.33</v>
      </c>
      <c r="AH94" s="1">
        <v>2780.7979999999998</v>
      </c>
      <c r="AI94" s="1">
        <v>4342.375</v>
      </c>
      <c r="AJ94" s="1">
        <v>1038.902</v>
      </c>
      <c r="AK94">
        <v>4001.42</v>
      </c>
      <c r="AL94" s="1" t="s">
        <v>72</v>
      </c>
      <c r="AM94" s="1">
        <v>1.82</v>
      </c>
      <c r="AN94" s="1"/>
      <c r="AO94" s="1" t="s">
        <v>72</v>
      </c>
      <c r="AP94" s="1">
        <v>2.399</v>
      </c>
      <c r="AQ94" s="1">
        <v>2.6110000000000002</v>
      </c>
      <c r="AS94" s="1" t="s">
        <v>72</v>
      </c>
      <c r="AT94">
        <v>604.23400000000004</v>
      </c>
      <c r="AU94" s="1" t="s">
        <v>72</v>
      </c>
      <c r="AV94" s="1">
        <v>335.02499999999998</v>
      </c>
    </row>
    <row r="95" spans="1:48" x14ac:dyDescent="0.25">
      <c r="A95" s="3">
        <v>38717</v>
      </c>
      <c r="B95" s="1" t="s">
        <v>73</v>
      </c>
      <c r="C95" s="5">
        <v>5.1100000000000003</v>
      </c>
      <c r="D95" s="5">
        <v>7.98</v>
      </c>
      <c r="E95" s="5">
        <f t="shared" si="35"/>
        <v>3.453922786102515</v>
      </c>
      <c r="F95" s="5">
        <f t="shared" si="41"/>
        <v>8.2371370994548201</v>
      </c>
      <c r="G95" s="5">
        <f t="shared" si="48"/>
        <v>0.24088246480000741</v>
      </c>
      <c r="H95" s="5">
        <f t="shared" si="42"/>
        <v>2.0877831430842653</v>
      </c>
      <c r="I95" s="5">
        <f t="shared" si="36"/>
        <v>1.1346023695356644</v>
      </c>
      <c r="J95" s="5">
        <f t="shared" si="37"/>
        <v>4.1229050922594324</v>
      </c>
      <c r="K95" s="5">
        <f t="shared" si="38"/>
        <v>7.2003904121851869</v>
      </c>
      <c r="L95" s="5"/>
      <c r="M95" s="5">
        <f t="shared" si="39"/>
        <v>0.90891939215600459</v>
      </c>
      <c r="N95" s="5">
        <f t="shared" si="49"/>
        <v>4.8029372785360005</v>
      </c>
      <c r="O95" s="5">
        <f t="shared" si="50"/>
        <v>4.6338962860253146</v>
      </c>
      <c r="P95" s="5">
        <f t="shared" si="51"/>
        <v>4.893818240993876</v>
      </c>
      <c r="Q95" s="5">
        <f t="shared" si="52"/>
        <v>0.16904099251068594</v>
      </c>
      <c r="R95" s="3">
        <f t="shared" si="43"/>
        <v>38717</v>
      </c>
      <c r="S95" s="5">
        <f t="shared" si="44"/>
        <v>6.6268813440399681</v>
      </c>
      <c r="T95" s="5">
        <f t="shared" si="45"/>
        <v>7.4258769773101951</v>
      </c>
      <c r="U95" s="5">
        <f t="shared" si="46"/>
        <v>6.7004150704223138</v>
      </c>
      <c r="V95" s="5"/>
      <c r="W95" s="5">
        <f t="shared" si="47"/>
        <v>2.4966955242269919</v>
      </c>
      <c r="X95" s="5">
        <f t="shared" si="40"/>
        <v>0.48623237071860892</v>
      </c>
      <c r="Y95" s="3">
        <v>34271</v>
      </c>
      <c r="Z95" s="1">
        <v>2.02</v>
      </c>
      <c r="AA95" s="1">
        <f t="array" ref="AA95">FVSCHEDULE(1,Z93:Z95*0.01)-1</f>
        <v>3.1444481167999916E-2</v>
      </c>
      <c r="AB95" s="14">
        <v>2.2000000000000002</v>
      </c>
      <c r="AC95" s="1">
        <f t="array" ref="AC95">FVSCHEDULE(1,AB93:AB95*0.01)-1</f>
        <v>3.315936108000006E-2</v>
      </c>
      <c r="AD95" s="74">
        <f>'US Corp Custom'!M68</f>
        <v>0.33</v>
      </c>
      <c r="AE95" s="1">
        <f t="array" ref="AE95">FVSCHEDULE(1,AD93:AD95*0.01)-1</f>
        <v>2.945502770000008E-2</v>
      </c>
      <c r="AF95" s="1" t="s">
        <v>73</v>
      </c>
      <c r="AG95" s="1">
        <v>1887.94</v>
      </c>
      <c r="AH95" s="1">
        <v>2812.3490000000002</v>
      </c>
      <c r="AI95" s="1">
        <v>4521.4070000000002</v>
      </c>
      <c r="AJ95" s="1">
        <v>1113.7070000000001</v>
      </c>
      <c r="AK95">
        <v>4084.96</v>
      </c>
      <c r="AL95" s="1" t="s">
        <v>73</v>
      </c>
      <c r="AM95" s="1">
        <v>1.84</v>
      </c>
      <c r="AN95" s="1"/>
      <c r="AO95" s="1" t="s">
        <v>73</v>
      </c>
      <c r="AP95" s="1">
        <v>2.298</v>
      </c>
      <c r="AQ95" s="1">
        <v>2.5390000000000001</v>
      </c>
      <c r="AS95" s="1" t="s">
        <v>73</v>
      </c>
      <c r="AT95">
        <v>609.726</v>
      </c>
      <c r="AU95" s="1" t="s">
        <v>73</v>
      </c>
      <c r="AV95" s="1">
        <v>336.654</v>
      </c>
    </row>
    <row r="96" spans="1:48" x14ac:dyDescent="0.25">
      <c r="A96" s="3">
        <v>38807</v>
      </c>
      <c r="B96" s="1" t="s">
        <v>74</v>
      </c>
      <c r="C96" s="5">
        <v>3.8</v>
      </c>
      <c r="D96" s="5">
        <v>5.59</v>
      </c>
      <c r="E96" s="5">
        <f t="shared" si="35"/>
        <v>-1.0673601130014527</v>
      </c>
      <c r="F96" s="5">
        <f t="shared" si="41"/>
        <v>4.2596382677888318</v>
      </c>
      <c r="G96" s="5">
        <f t="shared" si="48"/>
        <v>-0.82095783999999172</v>
      </c>
      <c r="H96" s="5">
        <f t="shared" si="42"/>
        <v>4.2077608398572108</v>
      </c>
      <c r="I96" s="5">
        <f t="shared" si="36"/>
        <v>13.939415058372905</v>
      </c>
      <c r="J96" s="5">
        <f t="shared" si="37"/>
        <v>9.4726929028950515</v>
      </c>
      <c r="K96" s="5">
        <f t="shared" si="38"/>
        <v>12.120153684945855</v>
      </c>
      <c r="L96" s="5"/>
      <c r="M96" s="5">
        <f t="shared" si="39"/>
        <v>1.0340710417466203</v>
      </c>
      <c r="N96" s="5">
        <f t="shared" si="49"/>
        <v>3.946332907021382</v>
      </c>
      <c r="O96" s="5">
        <f t="shared" si="50"/>
        <v>5.0529926938163809</v>
      </c>
      <c r="P96" s="5">
        <f t="shared" si="51"/>
        <v>4.8566949591887125</v>
      </c>
      <c r="Q96" s="5">
        <f t="shared" si="52"/>
        <v>-1.106659786794999</v>
      </c>
      <c r="R96" s="3">
        <f t="shared" si="43"/>
        <v>38807</v>
      </c>
      <c r="S96" s="5">
        <f t="shared" si="44"/>
        <v>6.961737174182189</v>
      </c>
      <c r="T96" s="5">
        <f t="shared" si="45"/>
        <v>7.7865291701427752</v>
      </c>
      <c r="U96" s="5">
        <f t="shared" si="46"/>
        <v>6.964835755253409</v>
      </c>
      <c r="V96" s="5"/>
      <c r="W96" s="5">
        <f t="shared" si="47"/>
        <v>2.3061298654076352</v>
      </c>
      <c r="X96" s="5">
        <f t="shared" si="40"/>
        <v>-2.7497074147344147</v>
      </c>
      <c r="Y96" s="3">
        <v>34303</v>
      </c>
      <c r="Z96" s="1">
        <v>0.48</v>
      </c>
      <c r="AA96" s="1">
        <f t="array" ref="AA96">FVSCHEDULE(1,Z94:Z96*0.01)-1</f>
        <v>2.7762212095999717E-2</v>
      </c>
      <c r="AB96" s="14">
        <v>0.51</v>
      </c>
      <c r="AC96" s="1">
        <f t="array" ref="AC96">FVSCHEDULE(1,AB94:AB96*0.01)-1</f>
        <v>2.9472066840000144E-2</v>
      </c>
      <c r="AD96" s="74">
        <f>'US Corp Custom'!M69</f>
        <v>-0.77</v>
      </c>
      <c r="AE96" s="1">
        <f t="array" ref="AE96">FVSCHEDULE(1,AD94:AD96*0.01)-1</f>
        <v>-1.4386862300000969E-3</v>
      </c>
      <c r="AF96" s="1" t="s">
        <v>74</v>
      </c>
      <c r="AG96" s="1">
        <v>1967.38</v>
      </c>
      <c r="AH96" s="1">
        <v>3204.3739999999998</v>
      </c>
      <c r="AI96" s="1">
        <v>4949.7060000000001</v>
      </c>
      <c r="AJ96" s="1">
        <v>1248.69</v>
      </c>
      <c r="AK96">
        <v>4256.83</v>
      </c>
      <c r="AL96" s="1" t="s">
        <v>74</v>
      </c>
      <c r="AM96" s="1">
        <v>1.85</v>
      </c>
      <c r="AN96" s="1"/>
      <c r="AO96" s="1" t="s">
        <v>74</v>
      </c>
      <c r="AP96" s="1">
        <v>2.2999999999999998</v>
      </c>
      <c r="AQ96" s="1">
        <v>2.383</v>
      </c>
      <c r="AS96" s="1" t="s">
        <v>74</v>
      </c>
      <c r="AT96">
        <v>616.03099999999995</v>
      </c>
      <c r="AU96" s="1" t="s">
        <v>74</v>
      </c>
      <c r="AV96" s="1">
        <v>327.39699999999999</v>
      </c>
    </row>
    <row r="97" spans="1:48" x14ac:dyDescent="0.25">
      <c r="A97" s="3">
        <v>38898</v>
      </c>
      <c r="B97" s="1" t="s">
        <v>75</v>
      </c>
      <c r="C97" s="5">
        <v>3.98</v>
      </c>
      <c r="D97" s="5">
        <v>3.89</v>
      </c>
      <c r="E97" s="5">
        <f t="shared" si="35"/>
        <v>3.3276951856848935</v>
      </c>
      <c r="F97" s="5">
        <f t="shared" si="41"/>
        <v>2.9714330775067013</v>
      </c>
      <c r="G97" s="5">
        <f t="shared" si="48"/>
        <v>-5.0056981099999565E-2</v>
      </c>
      <c r="H97" s="5">
        <f t="shared" si="42"/>
        <v>-1.4410027549329629</v>
      </c>
      <c r="I97" s="5">
        <f t="shared" si="36"/>
        <v>-5.0246631635383343</v>
      </c>
      <c r="J97" s="5">
        <f t="shared" si="37"/>
        <v>0.94122762038795216</v>
      </c>
      <c r="K97" s="5">
        <f t="shared" si="38"/>
        <v>-4.2697547029286742</v>
      </c>
      <c r="L97" s="5"/>
      <c r="M97" s="5">
        <f t="shared" si="39"/>
        <v>1.1578962747004651</v>
      </c>
      <c r="N97" s="5">
        <f t="shared" si="49"/>
        <v>1.3716602806565081</v>
      </c>
      <c r="O97" s="5">
        <f t="shared" si="50"/>
        <v>0.80816293701036945</v>
      </c>
      <c r="P97" s="5">
        <f t="shared" si="51"/>
        <v>0.66619741834115098</v>
      </c>
      <c r="Q97" s="5">
        <f t="shared" si="52"/>
        <v>0.56349734364613868</v>
      </c>
      <c r="R97" s="3">
        <f t="shared" si="43"/>
        <v>38898</v>
      </c>
      <c r="S97" s="5">
        <f t="shared" si="44"/>
        <v>7.0179993537960019</v>
      </c>
      <c r="T97" s="5">
        <f t="shared" si="45"/>
        <v>7.8384028264526471</v>
      </c>
      <c r="U97" s="5">
        <f t="shared" si="46"/>
        <v>7.0603696409211834</v>
      </c>
      <c r="V97" s="5"/>
      <c r="W97" s="5">
        <f t="shared" si="47"/>
        <v>0.35457674802339662</v>
      </c>
      <c r="X97" s="5">
        <f t="shared" si="40"/>
        <v>-1.1246285091189079</v>
      </c>
      <c r="Y97" s="3">
        <v>34334</v>
      </c>
      <c r="Z97" s="1">
        <v>1.24</v>
      </c>
      <c r="AA97" s="1">
        <f t="array" ref="AA97">FVSCHEDULE(1,Z95:Z97*0.01)-1</f>
        <v>3.7808162303999859E-2</v>
      </c>
      <c r="AB97" s="14">
        <v>1.36</v>
      </c>
      <c r="AC97" s="1">
        <f t="array" ref="AC97">FVSCHEDULE(1,AB95:AB97*0.01)-1</f>
        <v>4.1182285920000172E-2</v>
      </c>
      <c r="AD97" s="74">
        <f>'US Corp Custom'!M70</f>
        <v>0.64</v>
      </c>
      <c r="AE97" s="1">
        <f t="array" ref="AE97">FVSCHEDULE(1,AD95:AD97*0.01)-1</f>
        <v>1.9462673760000104E-3</v>
      </c>
      <c r="AF97" s="1" t="s">
        <v>75</v>
      </c>
      <c r="AG97" s="1">
        <v>1939.03</v>
      </c>
      <c r="AH97" s="1">
        <v>3043.3649999999998</v>
      </c>
      <c r="AI97" s="1">
        <v>4996.2939999999999</v>
      </c>
      <c r="AJ97" s="1">
        <v>1195.374</v>
      </c>
      <c r="AK97">
        <v>4195.51</v>
      </c>
      <c r="AL97" s="1" t="s">
        <v>75</v>
      </c>
      <c r="AM97" s="1">
        <v>1.94</v>
      </c>
      <c r="AN97" s="1"/>
      <c r="AO97" s="1" t="s">
        <v>75</v>
      </c>
      <c r="AP97" s="1">
        <v>2.5630000000000002</v>
      </c>
      <c r="AQ97" s="1">
        <v>2.4689999999999999</v>
      </c>
      <c r="AS97" s="1" t="s">
        <v>75</v>
      </c>
      <c r="AT97">
        <v>623.16399999999999</v>
      </c>
      <c r="AU97" s="1" t="s">
        <v>75</v>
      </c>
      <c r="AV97" s="1">
        <v>323.71499999999997</v>
      </c>
    </row>
    <row r="98" spans="1:48" x14ac:dyDescent="0.25">
      <c r="A98" s="3">
        <v>38990</v>
      </c>
      <c r="B98" s="1" t="s">
        <v>76</v>
      </c>
      <c r="C98" s="5">
        <v>3.54</v>
      </c>
      <c r="D98" s="5">
        <v>3.9</v>
      </c>
      <c r="E98" s="5">
        <f t="shared" si="35"/>
        <v>1.3456964308279895</v>
      </c>
      <c r="F98" s="5">
        <f t="shared" si="41"/>
        <v>4.0019680407205485</v>
      </c>
      <c r="G98" s="5">
        <f t="shared" si="48"/>
        <v>4.1139829785999948</v>
      </c>
      <c r="H98" s="5">
        <f t="shared" si="42"/>
        <v>5.6657194576669623</v>
      </c>
      <c r="I98" s="5">
        <f t="shared" si="36"/>
        <v>0.43984208269465253</v>
      </c>
      <c r="J98" s="5">
        <f t="shared" si="37"/>
        <v>3.9866549086182701</v>
      </c>
      <c r="K98" s="5">
        <f t="shared" si="38"/>
        <v>4.9817881265612263</v>
      </c>
      <c r="L98" s="5"/>
      <c r="M98" s="5">
        <f t="shared" si="39"/>
        <v>1.3124955870364774</v>
      </c>
      <c r="N98" s="5">
        <f t="shared" si="49"/>
        <v>3.40456492229174</v>
      </c>
      <c r="O98" s="5">
        <f t="shared" si="50"/>
        <v>3.9909907513449561</v>
      </c>
      <c r="P98" s="5">
        <f t="shared" si="51"/>
        <v>3.1313467778615829</v>
      </c>
      <c r="Q98" s="5">
        <f t="shared" si="52"/>
        <v>-0.58642582905321605</v>
      </c>
      <c r="R98" s="3">
        <f t="shared" si="43"/>
        <v>38990</v>
      </c>
      <c r="S98" s="5">
        <f t="shared" si="44"/>
        <v>7.2980870589354483</v>
      </c>
      <c r="T98" s="5">
        <f t="shared" si="45"/>
        <v>8.0838504007945833</v>
      </c>
      <c r="U98" s="5">
        <f t="shared" si="46"/>
        <v>7.3007445091001202</v>
      </c>
      <c r="V98" s="5"/>
      <c r="W98" s="5">
        <f t="shared" si="47"/>
        <v>3.4799845702841168</v>
      </c>
      <c r="X98" s="5">
        <f t="shared" si="40"/>
        <v>5.0810126191248584</v>
      </c>
      <c r="Y98" s="3">
        <v>34365</v>
      </c>
      <c r="Z98" s="1">
        <v>2.17</v>
      </c>
      <c r="AA98" s="1">
        <f t="array" ref="AA98">FVSCHEDULE(1,Z96:Z98*0.01)-1</f>
        <v>3.9334051583999941E-2</v>
      </c>
      <c r="AB98" s="14">
        <v>2.1800000000000002</v>
      </c>
      <c r="AC98" s="1">
        <f t="array" ref="AC98">FVSCHEDULE(1,AB96:AB98*0.01)-1</f>
        <v>4.097853204800006E-2</v>
      </c>
      <c r="AD98" s="74">
        <f>'US Corp Custom'!M71</f>
        <v>1.9</v>
      </c>
      <c r="AE98" s="1">
        <f t="array" ref="AE98">FVSCHEDULE(1,AD96:AD98*0.01)-1</f>
        <v>1.762508367999982E-2</v>
      </c>
      <c r="AF98" s="1" t="s">
        <v>76</v>
      </c>
      <c r="AG98" s="1">
        <v>2048.89</v>
      </c>
      <c r="AH98" s="1">
        <v>3056.7510000000002</v>
      </c>
      <c r="AI98" s="1">
        <v>5195.4790000000003</v>
      </c>
      <c r="AJ98" s="1">
        <v>1254.925</v>
      </c>
      <c r="AK98">
        <v>4433.2</v>
      </c>
      <c r="AL98" s="1" t="s">
        <v>76</v>
      </c>
      <c r="AM98" s="1">
        <v>1.85</v>
      </c>
      <c r="AN98" s="1"/>
      <c r="AO98" s="1" t="s">
        <v>76</v>
      </c>
      <c r="AP98" s="1">
        <v>2.5070000000000001</v>
      </c>
      <c r="AQ98" s="1">
        <v>2.39</v>
      </c>
      <c r="AS98" s="1" t="s">
        <v>76</v>
      </c>
      <c r="AT98">
        <v>631.34299999999996</v>
      </c>
      <c r="AU98" s="1" t="s">
        <v>76</v>
      </c>
      <c r="AV98" s="1">
        <v>340.16300000000001</v>
      </c>
    </row>
    <row r="99" spans="1:48" x14ac:dyDescent="0.25">
      <c r="A99" s="3">
        <v>39082</v>
      </c>
      <c r="B99" s="1" t="s">
        <v>77</v>
      </c>
      <c r="C99" s="5">
        <v>4.09</v>
      </c>
      <c r="D99" s="5">
        <v>12.6</v>
      </c>
      <c r="E99" s="5">
        <f t="shared" si="35"/>
        <v>4.4464832557277312</v>
      </c>
      <c r="F99" s="5">
        <f t="shared" si="41"/>
        <v>17.888195426877477</v>
      </c>
      <c r="G99" s="5">
        <f t="shared" si="48"/>
        <v>1.3670886463999832</v>
      </c>
      <c r="H99" s="5">
        <f t="shared" si="42"/>
        <v>6.6982610096198547</v>
      </c>
      <c r="I99" s="5">
        <f t="shared" si="36"/>
        <v>8.9031785709728908</v>
      </c>
      <c r="J99" s="5">
        <f t="shared" si="37"/>
        <v>10.398733206312638</v>
      </c>
      <c r="K99" s="5">
        <f t="shared" si="38"/>
        <v>17.635635595752742</v>
      </c>
      <c r="L99" s="5"/>
      <c r="M99" s="5">
        <f t="shared" si="39"/>
        <v>1.2446483131990149</v>
      </c>
      <c r="N99" s="5">
        <f t="shared" si="49"/>
        <v>10.391623572151069</v>
      </c>
      <c r="O99" s="5">
        <f t="shared" si="50"/>
        <v>10.777275490520154</v>
      </c>
      <c r="P99" s="5">
        <f t="shared" si="51"/>
        <v>11.02173772632473</v>
      </c>
      <c r="Q99" s="5">
        <f t="shared" si="52"/>
        <v>-0.38565191836908497</v>
      </c>
      <c r="R99" s="3">
        <f t="shared" si="43"/>
        <v>39082</v>
      </c>
      <c r="S99" s="5">
        <f t="shared" si="44"/>
        <v>8.0846220068149215</v>
      </c>
      <c r="T99" s="5">
        <f t="shared" si="45"/>
        <v>8.9748311901586124</v>
      </c>
      <c r="U99" s="5">
        <f t="shared" si="46"/>
        <v>8.0594103964502928</v>
      </c>
      <c r="V99" s="5"/>
      <c r="W99" s="5">
        <f t="shared" si="47"/>
        <v>5.9530181744714517</v>
      </c>
      <c r="X99" s="5">
        <f t="shared" si="40"/>
        <v>0.42362044078867456</v>
      </c>
      <c r="Y99" s="3">
        <v>34393</v>
      </c>
      <c r="Z99" s="1">
        <v>-0.26</v>
      </c>
      <c r="AA99" s="1">
        <f t="array" ref="AA99">FVSCHEDULE(1,Z97:Z99*0.01)-1</f>
        <v>3.1679720392000066E-2</v>
      </c>
      <c r="AB99" s="14">
        <v>-0.28999999999999998</v>
      </c>
      <c r="AC99" s="1">
        <f t="array" ref="AC99">FVSCHEDULE(1,AB97:AB99*0.01)-1</f>
        <v>3.2692960208000166E-2</v>
      </c>
      <c r="AD99" s="74">
        <f>'US Corp Custom'!M72</f>
        <v>-2.0699999999999998</v>
      </c>
      <c r="AE99" s="1">
        <f t="array" ref="AE99">FVSCHEDULE(1,AD97:AD99*0.01)-1</f>
        <v>4.2933028799998496E-3</v>
      </c>
      <c r="AF99" s="1" t="s">
        <v>77</v>
      </c>
      <c r="AG99" s="1">
        <v>2186.13</v>
      </c>
      <c r="AH99" s="1">
        <v>3328.8989999999999</v>
      </c>
      <c r="AI99" s="1">
        <v>5735.7430000000004</v>
      </c>
      <c r="AJ99" s="1">
        <v>1476.239</v>
      </c>
      <c r="AK99">
        <v>4730.1400000000003</v>
      </c>
      <c r="AL99" s="1" t="s">
        <v>77</v>
      </c>
      <c r="AM99" s="1">
        <v>1.79</v>
      </c>
      <c r="AN99" s="1"/>
      <c r="AO99" s="1" t="s">
        <v>77</v>
      </c>
      <c r="AP99" s="1">
        <v>2.395</v>
      </c>
      <c r="AQ99" s="1">
        <v>2.149</v>
      </c>
      <c r="AS99" s="1" t="s">
        <v>77</v>
      </c>
      <c r="AT99">
        <v>639.20100000000002</v>
      </c>
      <c r="AU99" s="1" t="s">
        <v>77</v>
      </c>
      <c r="AV99" s="1">
        <v>341.60399999999998</v>
      </c>
    </row>
    <row r="100" spans="1:48" x14ac:dyDescent="0.25">
      <c r="A100" s="3">
        <v>39172</v>
      </c>
      <c r="B100" s="1" t="s">
        <v>78</v>
      </c>
      <c r="C100" s="5">
        <v>3.93</v>
      </c>
      <c r="D100" s="5">
        <v>5.9</v>
      </c>
      <c r="E100" s="5">
        <f t="shared" si="35"/>
        <v>2.321051542552913</v>
      </c>
      <c r="F100" s="5">
        <f t="shared" si="41"/>
        <v>1.9974127172322913</v>
      </c>
      <c r="G100" s="5">
        <f t="shared" si="48"/>
        <v>1.8499500934999746</v>
      </c>
      <c r="H100" s="5">
        <f t="shared" si="42"/>
        <v>0.63994364470547627</v>
      </c>
      <c r="I100" s="5">
        <f t="shared" si="36"/>
        <v>1.9464693882271566</v>
      </c>
      <c r="J100" s="5">
        <f t="shared" si="37"/>
        <v>4.1470128630240133</v>
      </c>
      <c r="K100" s="5">
        <f t="shared" si="38"/>
        <v>2.3588998800329719</v>
      </c>
      <c r="L100" s="5"/>
      <c r="M100" s="5">
        <f t="shared" si="39"/>
        <v>1.2615749975359858</v>
      </c>
      <c r="N100" s="5">
        <f t="shared" si="49"/>
        <v>2.1641199506375899</v>
      </c>
      <c r="O100" s="5">
        <f t="shared" si="50"/>
        <v>2.1846830572593272</v>
      </c>
      <c r="P100" s="5">
        <f t="shared" si="51"/>
        <v>2.0273661098282223</v>
      </c>
      <c r="Q100" s="5">
        <f t="shared" si="52"/>
        <v>-2.0563106621737326E-2</v>
      </c>
      <c r="R100" s="3">
        <f t="shared" si="43"/>
        <v>39172</v>
      </c>
      <c r="S100" s="5">
        <f t="shared" si="44"/>
        <v>8.2612453740412661</v>
      </c>
      <c r="T100" s="5">
        <f t="shared" si="45"/>
        <v>9.1567838761221818</v>
      </c>
      <c r="U100" s="5">
        <f t="shared" si="46"/>
        <v>8.2338257047436336</v>
      </c>
      <c r="V100" s="5"/>
      <c r="W100" s="5">
        <f t="shared" si="47"/>
        <v>2.0516175666530967</v>
      </c>
      <c r="X100" s="5">
        <f t="shared" si="40"/>
        <v>1.4393859556679711</v>
      </c>
      <c r="Y100" s="3">
        <v>34424</v>
      </c>
      <c r="Z100" s="1">
        <v>-3.78</v>
      </c>
      <c r="AA100" s="1">
        <f t="array" ref="AA100">FVSCHEDULE(1,Z98:Z100*0.01)-1</f>
        <v>-1.9476267324000096E-2</v>
      </c>
      <c r="AB100" s="14">
        <v>-4.12</v>
      </c>
      <c r="AC100" s="1">
        <f t="array" ref="AC100">FVSCHEDULE(1,AB98:AB100*0.01)-1</f>
        <v>-2.313929533600001E-2</v>
      </c>
      <c r="AD100" s="74">
        <f>'US Corp Custom'!M73</f>
        <v>-2.5299999999999998</v>
      </c>
      <c r="AE100" s="1">
        <f t="array" ref="AE100">FVSCHEDULE(1,AD98:AD100*0.01)-1</f>
        <v>-2.7340339510000145E-2</v>
      </c>
      <c r="AF100" s="1" t="s">
        <v>78</v>
      </c>
      <c r="AG100" s="1">
        <v>2200.12</v>
      </c>
      <c r="AH100" s="1">
        <v>3393.6950000000002</v>
      </c>
      <c r="AI100" s="1">
        <v>5973.6049999999996</v>
      </c>
      <c r="AJ100" s="1">
        <v>1511.0619999999999</v>
      </c>
      <c r="AK100">
        <v>4760.42</v>
      </c>
      <c r="AL100" s="1" t="s">
        <v>78</v>
      </c>
      <c r="AM100" s="1">
        <v>1.87</v>
      </c>
      <c r="AN100" s="1"/>
      <c r="AO100" s="1" t="s">
        <v>78</v>
      </c>
      <c r="AP100" s="1">
        <v>2.472</v>
      </c>
      <c r="AQ100" s="1">
        <v>2.2480000000000002</v>
      </c>
      <c r="AS100" s="1" t="s">
        <v>78</v>
      </c>
      <c r="AT100">
        <v>647.26499999999999</v>
      </c>
      <c r="AU100" s="1" t="s">
        <v>78</v>
      </c>
      <c r="AV100" s="1">
        <v>346.52100000000002</v>
      </c>
    </row>
    <row r="101" spans="1:48" x14ac:dyDescent="0.25">
      <c r="A101" s="3">
        <v>39263</v>
      </c>
      <c r="B101" s="1" t="s">
        <v>79</v>
      </c>
      <c r="C101" s="5">
        <v>5.07</v>
      </c>
      <c r="D101" s="5">
        <v>7.62</v>
      </c>
      <c r="E101" s="5">
        <f t="shared" si="35"/>
        <v>6.5680771346494238</v>
      </c>
      <c r="F101" s="5">
        <f t="shared" si="41"/>
        <v>8.7425030039343987</v>
      </c>
      <c r="G101" s="5">
        <f t="shared" si="48"/>
        <v>-0.72397041579999044</v>
      </c>
      <c r="H101" s="5">
        <f t="shared" si="42"/>
        <v>6.2782939112412173</v>
      </c>
      <c r="I101" s="5">
        <f t="shared" si="36"/>
        <v>4.4152170421914771</v>
      </c>
      <c r="J101" s="5">
        <f t="shared" si="37"/>
        <v>6.669741303618193</v>
      </c>
      <c r="K101" s="5">
        <f t="shared" si="38"/>
        <v>15.071982486489643</v>
      </c>
      <c r="L101" s="5"/>
      <c r="M101" s="5">
        <f t="shared" si="39"/>
        <v>1.2759843340826471</v>
      </c>
      <c r="N101" s="5">
        <f t="shared" si="49"/>
        <v>7.4001856198317375</v>
      </c>
      <c r="O101" s="5">
        <f t="shared" si="50"/>
        <v>7.2029156509783183</v>
      </c>
      <c r="P101" s="5">
        <f t="shared" si="51"/>
        <v>7.9127535107725073</v>
      </c>
      <c r="Q101" s="5">
        <f t="shared" si="52"/>
        <v>0.19726996885341919</v>
      </c>
      <c r="R101" s="3">
        <f t="shared" si="43"/>
        <v>39263</v>
      </c>
      <c r="S101" s="5">
        <f t="shared" si="44"/>
        <v>8.8562959100538077</v>
      </c>
      <c r="T101" s="5">
        <f t="shared" si="45"/>
        <v>9.8813376137538889</v>
      </c>
      <c r="U101" s="5">
        <f t="shared" si="46"/>
        <v>8.8431440905080816</v>
      </c>
      <c r="V101" s="5"/>
      <c r="W101" s="5">
        <f t="shared" si="47"/>
        <v>3.8558376629117594</v>
      </c>
      <c r="X101" s="5">
        <f t="shared" si="40"/>
        <v>-1.9496653882448811</v>
      </c>
      <c r="Y101" s="3">
        <v>34453</v>
      </c>
      <c r="Z101" s="1">
        <v>-0.68</v>
      </c>
      <c r="AA101" s="1">
        <f t="array" ref="AA101">FVSCHEDULE(1,Z99:Z101*0.01)-1</f>
        <v>-4.6827668304000092E-2</v>
      </c>
      <c r="AB101" s="14">
        <v>-0.57999999999999996</v>
      </c>
      <c r="AC101" s="1">
        <f t="array" ref="AC101">FVSCHEDULE(1,AB99:AB101*0.01)-1</f>
        <v>-4.9525432984000139E-2</v>
      </c>
      <c r="AD101" s="74">
        <f>'US Corp Custom'!M74</f>
        <v>-0.83</v>
      </c>
      <c r="AE101" s="1">
        <f t="array" ref="AE101">FVSCHEDULE(1,AD99:AD101*0.01)-1</f>
        <v>-5.339883679300006E-2</v>
      </c>
      <c r="AF101" s="1" t="s">
        <v>79</v>
      </c>
      <c r="AG101" s="1">
        <v>2338.25</v>
      </c>
      <c r="AH101" s="1">
        <v>3543.5340000000001</v>
      </c>
      <c r="AI101" s="1">
        <v>6372.0290000000005</v>
      </c>
      <c r="AJ101" s="1">
        <v>1738.809</v>
      </c>
      <c r="AK101">
        <v>5059.29</v>
      </c>
      <c r="AL101" s="1" t="s">
        <v>79</v>
      </c>
      <c r="AM101" s="1">
        <v>1.8</v>
      </c>
      <c r="AN101" s="1"/>
      <c r="AO101" s="1" t="s">
        <v>79</v>
      </c>
      <c r="AP101" s="1">
        <v>2.4889999999999999</v>
      </c>
      <c r="AQ101" s="1">
        <v>2.1</v>
      </c>
      <c r="AS101" s="1" t="s">
        <v>79</v>
      </c>
      <c r="AT101">
        <v>655.524</v>
      </c>
      <c r="AU101" s="1" t="s">
        <v>79</v>
      </c>
      <c r="AV101" s="1">
        <v>339.76499999999999</v>
      </c>
    </row>
    <row r="102" spans="1:48" x14ac:dyDescent="0.25">
      <c r="A102" s="3">
        <v>39355</v>
      </c>
      <c r="B102" s="1" t="s">
        <v>80</v>
      </c>
      <c r="C102" s="5">
        <v>4</v>
      </c>
      <c r="D102" s="5">
        <v>1.1100000000000001</v>
      </c>
      <c r="E102" s="5">
        <f t="shared" si="35"/>
        <v>-0.28768315483654505</v>
      </c>
      <c r="F102" s="5">
        <f t="shared" si="41"/>
        <v>-2.6791945090772828</v>
      </c>
      <c r="G102" s="5">
        <f t="shared" si="48"/>
        <v>1.8608258360000018</v>
      </c>
      <c r="H102" s="5">
        <f t="shared" si="42"/>
        <v>2.0301507537688446</v>
      </c>
      <c r="I102" s="5">
        <f t="shared" si="36"/>
        <v>-3.0925906171635487</v>
      </c>
      <c r="J102" s="5">
        <f t="shared" si="37"/>
        <v>2.2308278885736277</v>
      </c>
      <c r="K102" s="5">
        <f t="shared" si="38"/>
        <v>14.521491434654399</v>
      </c>
      <c r="L102" s="5"/>
      <c r="M102" s="5">
        <f t="shared" si="39"/>
        <v>1.3282503767978016</v>
      </c>
      <c r="N102" s="5">
        <f t="shared" si="49"/>
        <v>0.45844707812899044</v>
      </c>
      <c r="O102" s="5">
        <f t="shared" si="50"/>
        <v>0.9168792953072793</v>
      </c>
      <c r="P102" s="5">
        <f t="shared" si="51"/>
        <v>0.77317516290832344</v>
      </c>
      <c r="Q102" s="5">
        <f t="shared" si="52"/>
        <v>-0.45843221717828886</v>
      </c>
      <c r="R102" s="3">
        <f t="shared" si="43"/>
        <v>39355</v>
      </c>
      <c r="S102" s="5">
        <f t="shared" si="44"/>
        <v>8.9374974535842373</v>
      </c>
      <c r="T102" s="5">
        <f t="shared" si="45"/>
        <v>9.9577376619465507</v>
      </c>
      <c r="U102" s="5">
        <f t="shared" si="46"/>
        <v>8.8836852262057526</v>
      </c>
      <c r="V102" s="5"/>
      <c r="W102" s="5">
        <f t="shared" si="47"/>
        <v>1.3737017865903138</v>
      </c>
      <c r="X102" s="5">
        <f t="shared" si="40"/>
        <v>4.6146601327388126</v>
      </c>
      <c r="Y102" s="3">
        <v>34485</v>
      </c>
      <c r="Z102" s="1">
        <v>0.05</v>
      </c>
      <c r="AA102" s="1">
        <f t="array" ref="AA102">FVSCHEDULE(1,Z100:Z102*0.01)-1</f>
        <v>-4.3865131480000041E-2</v>
      </c>
      <c r="AB102" s="14">
        <v>0.35</v>
      </c>
      <c r="AC102" s="1">
        <f t="array" ref="AC102">FVSCHEDULE(1,AB100:AB102*0.01)-1</f>
        <v>-4.3424703639999951E-2</v>
      </c>
      <c r="AD102" s="74">
        <f>'US Corp Custom'!M75</f>
        <v>0.01</v>
      </c>
      <c r="AE102" s="1">
        <f t="array" ref="AE102">FVSCHEDULE(1,AD100:AD102*0.01)-1</f>
        <v>-3.3293349001000005E-2</v>
      </c>
      <c r="AF102" s="1" t="s">
        <v>80</v>
      </c>
      <c r="AG102" s="1">
        <v>2385.7199999999998</v>
      </c>
      <c r="AH102" s="1">
        <v>3433.9470000000001</v>
      </c>
      <c r="AI102" s="1">
        <v>6514.1779999999999</v>
      </c>
      <c r="AJ102" s="1">
        <v>1991.31</v>
      </c>
      <c r="AK102">
        <v>5162</v>
      </c>
      <c r="AL102" s="1" t="s">
        <v>80</v>
      </c>
      <c r="AM102" s="1">
        <v>1.84</v>
      </c>
      <c r="AN102" s="1"/>
      <c r="AO102" s="1" t="s">
        <v>80</v>
      </c>
      <c r="AP102" s="1">
        <v>2.6160000000000001</v>
      </c>
      <c r="AQ102" s="1">
        <v>1.996</v>
      </c>
      <c r="AS102" s="1" t="s">
        <v>80</v>
      </c>
      <c r="AT102">
        <v>664.23099999999999</v>
      </c>
      <c r="AU102" s="1" t="s">
        <v>80</v>
      </c>
      <c r="AV102" s="1">
        <v>355.44400000000002</v>
      </c>
    </row>
    <row r="103" spans="1:48" x14ac:dyDescent="0.25">
      <c r="A103" s="3">
        <v>39447</v>
      </c>
      <c r="B103" s="1" t="s">
        <v>81</v>
      </c>
      <c r="C103" s="5">
        <v>2.11</v>
      </c>
      <c r="D103" s="5">
        <v>3.14</v>
      </c>
      <c r="E103" s="5">
        <f t="shared" si="35"/>
        <v>-3.4578556366398931</v>
      </c>
      <c r="F103" s="5">
        <f t="shared" si="41"/>
        <v>4.4475122662714108</v>
      </c>
      <c r="G103" s="5">
        <f t="shared" si="48"/>
        <v>2.2239578360000012</v>
      </c>
      <c r="H103" s="5">
        <f t="shared" si="42"/>
        <v>-3.3319081870462508</v>
      </c>
      <c r="I103" s="5">
        <f t="shared" si="36"/>
        <v>-4.5770945212608165</v>
      </c>
      <c r="J103" s="5">
        <f t="shared" si="37"/>
        <v>-1.7080896469209184</v>
      </c>
      <c r="K103" s="5">
        <f t="shared" si="38"/>
        <v>3.6558346013428444</v>
      </c>
      <c r="L103" s="5"/>
      <c r="M103" s="5">
        <f t="shared" si="39"/>
        <v>1.0734217463503004</v>
      </c>
      <c r="N103" s="5">
        <f t="shared" si="49"/>
        <v>-0.34807190494166718</v>
      </c>
      <c r="O103" s="5">
        <f t="shared" si="50"/>
        <v>-0.17839605571055761</v>
      </c>
      <c r="P103" s="5">
        <f t="shared" si="51"/>
        <v>-0.31828369796566647</v>
      </c>
      <c r="Q103" s="5">
        <f t="shared" si="52"/>
        <v>-0.16967584923110957</v>
      </c>
      <c r="R103" s="3">
        <f t="shared" si="43"/>
        <v>39447</v>
      </c>
      <c r="S103" s="5">
        <f t="shared" si="44"/>
        <v>8.9215533106478109</v>
      </c>
      <c r="T103" s="5">
        <f t="shared" si="45"/>
        <v>9.9260438062823866</v>
      </c>
      <c r="U103" s="5">
        <f t="shared" si="46"/>
        <v>8.8527636138098771</v>
      </c>
      <c r="V103" s="5"/>
      <c r="W103" s="5">
        <f t="shared" si="47"/>
        <v>0.26027839657880603</v>
      </c>
      <c r="X103" s="5">
        <f t="shared" si="40"/>
        <v>5.376374337448353</v>
      </c>
      <c r="Y103" s="3">
        <v>34515</v>
      </c>
      <c r="Z103" s="1">
        <v>0.31</v>
      </c>
      <c r="AA103" s="1">
        <f t="array" ref="AA103">FVSCHEDULE(1,Z101:Z103*0.01)-1</f>
        <v>-3.2229405399999411E-3</v>
      </c>
      <c r="AB103" s="14">
        <v>0.28000000000000003</v>
      </c>
      <c r="AC103" s="1">
        <f t="array" ref="AC103">FVSCHEDULE(1,AB101:AB103*0.01)-1</f>
        <v>4.7320315999987983E-4</v>
      </c>
      <c r="AD103" s="74">
        <f>'US Corp Custom'!M76</f>
        <v>-7.0000000000000007E-2</v>
      </c>
      <c r="AE103" s="1">
        <f t="array" ref="AE103">FVSCHEDULE(1,AD101:AD103*0.01)-1</f>
        <v>-8.8950894189999685E-3</v>
      </c>
      <c r="AF103" s="1" t="s">
        <v>81</v>
      </c>
      <c r="AG103" s="1">
        <v>2306.23</v>
      </c>
      <c r="AH103" s="1">
        <v>3276.7719999999999</v>
      </c>
      <c r="AI103" s="1">
        <v>6402.91</v>
      </c>
      <c r="AJ103" s="1">
        <v>2064.1089999999999</v>
      </c>
      <c r="AK103">
        <v>4990.0200000000004</v>
      </c>
      <c r="AL103" s="1" t="s">
        <v>81</v>
      </c>
      <c r="AM103" s="1">
        <v>1.95</v>
      </c>
      <c r="AN103" s="1"/>
      <c r="AO103" s="1" t="s">
        <v>81</v>
      </c>
      <c r="AP103" s="1">
        <v>2.7080000000000002</v>
      </c>
      <c r="AQ103" s="1">
        <v>1.9059999999999999</v>
      </c>
      <c r="AS103" s="1" t="s">
        <v>81</v>
      </c>
      <c r="AT103">
        <v>671.36099999999999</v>
      </c>
      <c r="AU103" s="1" t="s">
        <v>81</v>
      </c>
      <c r="AV103" s="1">
        <v>374.55399999999997</v>
      </c>
    </row>
    <row r="104" spans="1:48" x14ac:dyDescent="0.25">
      <c r="A104" s="3">
        <v>39538</v>
      </c>
      <c r="B104" s="1" t="s">
        <v>82</v>
      </c>
      <c r="C104" s="5">
        <v>1.37</v>
      </c>
      <c r="D104" s="5">
        <v>-2.17</v>
      </c>
      <c r="E104" s="5">
        <f t="shared" si="35"/>
        <v>-0.43446633000021539</v>
      </c>
      <c r="F104" s="5">
        <f t="shared" si="41"/>
        <v>-5.2430296226114246</v>
      </c>
      <c r="G104" s="5">
        <f t="shared" si="48"/>
        <v>0.92388421639999496</v>
      </c>
      <c r="H104" s="5">
        <f t="shared" si="42"/>
        <v>-9.4444179461718907</v>
      </c>
      <c r="I104" s="5">
        <f t="shared" si="36"/>
        <v>-9.8975149934142479</v>
      </c>
      <c r="J104" s="5">
        <f t="shared" si="37"/>
        <v>-8.8242221115086732</v>
      </c>
      <c r="K104" s="5">
        <f t="shared" si="38"/>
        <v>-10.924277739208543</v>
      </c>
      <c r="L104" s="5"/>
      <c r="M104" s="5">
        <f t="shared" si="39"/>
        <v>0.88179086959176978</v>
      </c>
      <c r="N104" s="5">
        <f t="shared" si="49"/>
        <v>-5.2395327356202639</v>
      </c>
      <c r="O104" s="5">
        <f t="shared" si="50"/>
        <v>-6.4767229894530809</v>
      </c>
      <c r="P104" s="5">
        <f t="shared" si="51"/>
        <v>-5.679652915738389</v>
      </c>
      <c r="Q104" s="5">
        <f t="shared" si="52"/>
        <v>1.237190253832817</v>
      </c>
      <c r="R104" s="3">
        <f t="shared" si="43"/>
        <v>39538</v>
      </c>
      <c r="S104" s="5">
        <f t="shared" si="44"/>
        <v>8.343729016360772</v>
      </c>
      <c r="T104" s="5">
        <f t="shared" si="45"/>
        <v>9.3622789698214</v>
      </c>
      <c r="U104" s="5">
        <f t="shared" si="46"/>
        <v>8.388920166257229</v>
      </c>
      <c r="V104" s="5"/>
      <c r="W104" s="5">
        <f t="shared" si="47"/>
        <v>-2.7120037927276313</v>
      </c>
      <c r="X104" s="5">
        <f t="shared" si="40"/>
        <v>5.8600362030575059</v>
      </c>
      <c r="Y104" s="3">
        <v>34544</v>
      </c>
      <c r="Z104" s="1">
        <v>0.85</v>
      </c>
      <c r="AA104" s="1">
        <f t="array" ref="AA104">FVSCHEDULE(1,Z102:Z104*0.01)-1</f>
        <v>1.2132163174999988E-2</v>
      </c>
      <c r="AB104" s="14">
        <v>0.63</v>
      </c>
      <c r="AC104" s="1">
        <f t="array" ref="AC104">FVSCHEDULE(1,AB102:AB104*0.01)-1</f>
        <v>1.264955173999982E-2</v>
      </c>
      <c r="AD104" s="74">
        <f>'US Corp Custom'!M77</f>
        <v>2.21</v>
      </c>
      <c r="AE104" s="1">
        <f t="array" ref="AE104">FVSCHEDULE(1,AD102:AD104*0.01)-1</f>
        <v>2.1486668452999957E-2</v>
      </c>
      <c r="AF104" s="1" t="s">
        <v>82</v>
      </c>
      <c r="AG104" s="1">
        <v>2088.42</v>
      </c>
      <c r="AH104" s="1">
        <v>2952.453</v>
      </c>
      <c r="AI104" s="1">
        <v>5837.9030000000002</v>
      </c>
      <c r="AJ104" s="1">
        <v>1838.62</v>
      </c>
      <c r="AK104">
        <v>4518.7299999999996</v>
      </c>
      <c r="AL104" s="1" t="s">
        <v>82</v>
      </c>
      <c r="AM104" s="1">
        <v>2.12</v>
      </c>
      <c r="AN104" s="1"/>
      <c r="AO104" s="1" t="s">
        <v>82</v>
      </c>
      <c r="AP104" s="1">
        <v>3.347</v>
      </c>
      <c r="AQ104" s="1">
        <v>2.2090000000000001</v>
      </c>
      <c r="AS104" s="1" t="s">
        <v>82</v>
      </c>
      <c r="AT104">
        <v>677.28099999999995</v>
      </c>
      <c r="AU104" s="1" t="s">
        <v>82</v>
      </c>
      <c r="AV104" s="1">
        <v>396.50299999999999</v>
      </c>
    </row>
    <row r="105" spans="1:48" x14ac:dyDescent="0.25">
      <c r="A105" s="3">
        <v>39629</v>
      </c>
      <c r="B105" s="1" t="s">
        <v>83</v>
      </c>
      <c r="C105" s="5">
        <v>0.32</v>
      </c>
      <c r="D105" s="5">
        <v>0.93</v>
      </c>
      <c r="E105" s="5">
        <f t="shared" si="35"/>
        <v>-1.7737054196116462</v>
      </c>
      <c r="F105" s="5">
        <f t="shared" si="41"/>
        <v>2.8760926233701349</v>
      </c>
      <c r="G105" s="5">
        <f t="shared" si="48"/>
        <v>-0.99322433200000892</v>
      </c>
      <c r="H105" s="5">
        <f t="shared" si="42"/>
        <v>-2.726941898660229</v>
      </c>
      <c r="I105" s="5">
        <f t="shared" si="36"/>
        <v>0.5834809224736226</v>
      </c>
      <c r="J105" s="5">
        <f t="shared" si="37"/>
        <v>-1.9271303411516061</v>
      </c>
      <c r="K105" s="5">
        <f t="shared" si="38"/>
        <v>-0.80647442103316536</v>
      </c>
      <c r="L105" s="5"/>
      <c r="M105" s="5">
        <f t="shared" si="39"/>
        <v>0.31153981877536374</v>
      </c>
      <c r="N105" s="5">
        <f t="shared" si="49"/>
        <v>-0.39731040597714706</v>
      </c>
      <c r="O105" s="5">
        <f t="shared" si="50"/>
        <v>-0.54746802958167728</v>
      </c>
      <c r="P105" s="5">
        <f t="shared" si="51"/>
        <v>-0.13111400705372167</v>
      </c>
      <c r="Q105" s="5">
        <f t="shared" si="52"/>
        <v>0.15015762360453022</v>
      </c>
      <c r="R105" s="3">
        <f t="shared" si="43"/>
        <v>39629</v>
      </c>
      <c r="S105" s="5">
        <f t="shared" si="44"/>
        <v>8.2980497675212668</v>
      </c>
      <c r="T105" s="5">
        <f t="shared" si="45"/>
        <v>9.3500037107125191</v>
      </c>
      <c r="U105" s="5">
        <f t="shared" si="46"/>
        <v>8.3555901134875743</v>
      </c>
      <c r="V105" s="5"/>
      <c r="W105" s="5">
        <f t="shared" si="47"/>
        <v>-0.85909878224649394</v>
      </c>
      <c r="X105" s="5">
        <f t="shared" si="40"/>
        <v>-3.477148974913169</v>
      </c>
      <c r="Y105" s="3">
        <v>34577</v>
      </c>
      <c r="Z105" s="1">
        <v>0.71</v>
      </c>
      <c r="AA105" s="1">
        <f t="array" ref="AA105">FVSCHEDULE(1,Z103:Z105*0.01)-1</f>
        <v>1.880889708500022E-2</v>
      </c>
      <c r="AB105" s="14">
        <v>0.63</v>
      </c>
      <c r="AC105" s="1">
        <f t="array" ref="AC105">FVSCHEDULE(1,AB103:AB105*0.01)-1</f>
        <v>1.5475081131999913E-2</v>
      </c>
      <c r="AD105" s="74">
        <f>'US Corp Custom'!M78</f>
        <v>0.39</v>
      </c>
      <c r="AE105" s="1">
        <f t="array" ref="AE105">FVSCHEDULE(1,AD103:AD105*0.01)-1</f>
        <v>2.5367929666999967E-2</v>
      </c>
      <c r="AF105" s="1" t="s">
        <v>83</v>
      </c>
      <c r="AG105" s="1">
        <v>2031.47</v>
      </c>
      <c r="AH105" s="1">
        <v>2969.68</v>
      </c>
      <c r="AI105" s="1">
        <v>5725.3990000000003</v>
      </c>
      <c r="AJ105" s="1">
        <v>1823.7919999999999</v>
      </c>
      <c r="AK105">
        <v>4395.51</v>
      </c>
      <c r="AL105" s="1" t="s">
        <v>83</v>
      </c>
      <c r="AM105" s="1">
        <v>2.2400000000000002</v>
      </c>
      <c r="AN105" s="1"/>
      <c r="AO105" s="1" t="s">
        <v>83</v>
      </c>
      <c r="AP105" s="1">
        <v>3.5710000000000002</v>
      </c>
      <c r="AQ105" s="1">
        <v>2.3159999999999998</v>
      </c>
      <c r="AS105" s="1" t="s">
        <v>83</v>
      </c>
      <c r="AT105">
        <v>679.39099999999996</v>
      </c>
      <c r="AU105" s="1" t="s">
        <v>83</v>
      </c>
      <c r="AV105" s="1">
        <v>382.71600000000001</v>
      </c>
    </row>
    <row r="106" spans="1:48" x14ac:dyDescent="0.25">
      <c r="A106" s="3">
        <v>39721</v>
      </c>
      <c r="B106" s="1" t="s">
        <v>84</v>
      </c>
      <c r="C106" s="5">
        <v>-0.63</v>
      </c>
      <c r="D106" s="5">
        <v>-6.59</v>
      </c>
      <c r="E106" s="5">
        <f t="shared" si="35"/>
        <v>-1.8823914692787695</v>
      </c>
      <c r="F106" s="5">
        <f t="shared" si="41"/>
        <v>-10.981966621852715</v>
      </c>
      <c r="G106" s="5">
        <f t="shared" si="48"/>
        <v>-8.3766465279999878</v>
      </c>
      <c r="H106" s="5">
        <f t="shared" si="42"/>
        <v>-8.3698011784569815</v>
      </c>
      <c r="I106" s="5">
        <f t="shared" si="36"/>
        <v>-1.1127798281296286</v>
      </c>
      <c r="J106" s="5">
        <f t="shared" si="37"/>
        <v>-20.498973084670602</v>
      </c>
      <c r="K106" s="5">
        <f t="shared" si="38"/>
        <v>-26.857777641309976</v>
      </c>
      <c r="L106" s="5"/>
      <c r="M106" s="5">
        <f t="shared" si="39"/>
        <v>0.62703215085275765</v>
      </c>
      <c r="N106" s="5">
        <f t="shared" si="49"/>
        <v>-9.5136798998110716</v>
      </c>
      <c r="O106" s="5">
        <f t="shared" si="50"/>
        <v>-11.576846082717077</v>
      </c>
      <c r="P106" s="5">
        <f t="shared" si="51"/>
        <v>-8.9400162127115941</v>
      </c>
      <c r="Q106" s="5">
        <f t="shared" si="52"/>
        <v>2.0631661829060057</v>
      </c>
      <c r="R106" s="3">
        <f t="shared" si="43"/>
        <v>39721</v>
      </c>
      <c r="S106" s="5">
        <f t="shared" si="44"/>
        <v>7.3373973180680681</v>
      </c>
      <c r="T106" s="5">
        <f t="shared" si="45"/>
        <v>8.5141118630856845</v>
      </c>
      <c r="U106" s="5">
        <f t="shared" si="46"/>
        <v>7.5606660163501065</v>
      </c>
      <c r="V106" s="5"/>
      <c r="W106" s="5">
        <f t="shared" si="47"/>
        <v>-8.665237273530435</v>
      </c>
      <c r="X106" s="5">
        <f t="shared" si="40"/>
        <v>2.3280970745931606</v>
      </c>
      <c r="Y106" s="3">
        <v>34607</v>
      </c>
      <c r="Z106" s="1">
        <v>0.01</v>
      </c>
      <c r="AA106" s="1">
        <f t="array" ref="AA106">FVSCHEDULE(1,Z104:Z106*0.01)-1</f>
        <v>1.576191603499999E-2</v>
      </c>
      <c r="AB106" s="14">
        <v>0.08</v>
      </c>
      <c r="AC106" s="1">
        <f t="array" ref="AC106">FVSCHEDULE(1,AB104:AB106*0.01)-1</f>
        <v>1.3449801751999724E-2</v>
      </c>
      <c r="AD106" s="74">
        <f>'US Corp Custom'!M79</f>
        <v>-1.57</v>
      </c>
      <c r="AE106" s="1">
        <f t="array" ref="AE106">FVSCHEDULE(1,AD104:AD106*0.01)-1</f>
        <v>9.9766368170000064E-3</v>
      </c>
      <c r="AF106" s="1" t="s">
        <v>84</v>
      </c>
      <c r="AG106" s="1">
        <v>1861.44</v>
      </c>
      <c r="AH106" s="1">
        <v>2936.634</v>
      </c>
      <c r="AI106" s="1">
        <v>4551.7510000000002</v>
      </c>
      <c r="AJ106" s="1">
        <v>1333.962</v>
      </c>
      <c r="AK106">
        <v>4027.61</v>
      </c>
      <c r="AL106" s="1" t="s">
        <v>84</v>
      </c>
      <c r="AM106" s="1">
        <v>2.4500000000000002</v>
      </c>
      <c r="AN106" s="1"/>
      <c r="AO106" s="1" t="s">
        <v>84</v>
      </c>
      <c r="AP106" s="1">
        <v>4.125</v>
      </c>
      <c r="AQ106" s="1">
        <v>3.1629999999999998</v>
      </c>
      <c r="AS106" s="1" t="s">
        <v>84</v>
      </c>
      <c r="AT106">
        <v>683.65099999999995</v>
      </c>
      <c r="AU106" s="1" t="s">
        <v>84</v>
      </c>
      <c r="AV106" s="1">
        <v>391.62599999999998</v>
      </c>
    </row>
    <row r="107" spans="1:48" x14ac:dyDescent="0.25">
      <c r="A107" s="3">
        <v>39813</v>
      </c>
      <c r="B107" s="1" t="s">
        <v>85</v>
      </c>
      <c r="C107" s="5">
        <v>-10.94</v>
      </c>
      <c r="D107" s="5">
        <v>-15.95</v>
      </c>
      <c r="E107" s="5">
        <f t="shared" si="35"/>
        <v>-33.342903292624989</v>
      </c>
      <c r="F107" s="5">
        <f t="shared" si="41"/>
        <v>-21.440086114433697</v>
      </c>
      <c r="G107" s="5">
        <f t="shared" si="48"/>
        <v>2.5370480903999848</v>
      </c>
      <c r="H107" s="5">
        <f t="shared" si="42"/>
        <v>-21.943226749183431</v>
      </c>
      <c r="I107" s="5">
        <f t="shared" si="36"/>
        <v>-26.117963627745233</v>
      </c>
      <c r="J107" s="5">
        <f t="shared" si="37"/>
        <v>-19.900363618308646</v>
      </c>
      <c r="K107" s="5">
        <f t="shared" si="38"/>
        <v>-27.558356235035177</v>
      </c>
      <c r="L107" s="5"/>
      <c r="M107" s="5">
        <f t="shared" si="39"/>
        <v>0.22248193888403378</v>
      </c>
      <c r="N107" s="5">
        <f t="shared" si="49"/>
        <v>-24.791227520146425</v>
      </c>
      <c r="O107" s="5">
        <f t="shared" si="50"/>
        <v>-22.220690107134416</v>
      </c>
      <c r="P107" s="5">
        <f t="shared" si="51"/>
        <v>-26.25879799411398</v>
      </c>
      <c r="Q107" s="5">
        <f t="shared" si="52"/>
        <v>-2.5705374130120084</v>
      </c>
      <c r="R107" s="3">
        <f t="shared" si="43"/>
        <v>39813</v>
      </c>
      <c r="S107" s="5">
        <f t="shared" si="44"/>
        <v>5.7069769980909717</v>
      </c>
      <c r="T107" s="5">
        <f t="shared" si="45"/>
        <v>6.27840842796512</v>
      </c>
      <c r="U107" s="5">
        <f t="shared" si="46"/>
        <v>5.6862841021983606</v>
      </c>
      <c r="V107" s="5"/>
      <c r="W107" s="5">
        <f t="shared" si="47"/>
        <v>-13.775306454801761</v>
      </c>
      <c r="X107" s="5">
        <f t="shared" si="40"/>
        <v>15.917482496054912</v>
      </c>
      <c r="Y107" s="3">
        <v>34638</v>
      </c>
      <c r="Z107" s="1">
        <v>0.24</v>
      </c>
      <c r="AA107" s="1">
        <f t="array" ref="AA107">FVSCHEDULE(1,Z105:Z107*0.01)-1</f>
        <v>9.6179917040000174E-3</v>
      </c>
      <c r="AB107" s="14">
        <v>0.12</v>
      </c>
      <c r="AC107" s="1">
        <f t="array" ref="AC107">FVSCHEDULE(1,AB105:AB107*0.01)-1</f>
        <v>8.3135660480000428E-3</v>
      </c>
      <c r="AD107" s="74">
        <f>'US Corp Custom'!M80</f>
        <v>-0.2</v>
      </c>
      <c r="AE107" s="1">
        <f t="array" ref="AE107">FVSCHEDULE(1,AD105:AD107*0.01)-1</f>
        <v>-1.3837507540000016E-2</v>
      </c>
      <c r="AF107" s="1" t="s">
        <v>85</v>
      </c>
      <c r="AG107" s="1">
        <v>1452.98</v>
      </c>
      <c r="AH107" s="1">
        <v>2169.645</v>
      </c>
      <c r="AI107" s="1">
        <v>3645.9360000000001</v>
      </c>
      <c r="AJ107" s="1">
        <v>966.34400000000005</v>
      </c>
      <c r="AK107">
        <v>3143.82</v>
      </c>
      <c r="AL107" s="1" t="s">
        <v>85</v>
      </c>
      <c r="AM107" s="1">
        <v>2.98</v>
      </c>
      <c r="AN107" s="1"/>
      <c r="AO107" s="1" t="s">
        <v>85</v>
      </c>
      <c r="AP107" s="1">
        <v>4.8360000000000003</v>
      </c>
      <c r="AQ107" s="1">
        <v>4.1319999999999997</v>
      </c>
      <c r="AS107" s="1" t="s">
        <v>85</v>
      </c>
      <c r="AT107">
        <v>685.17200000000003</v>
      </c>
      <c r="AU107" s="1" t="s">
        <v>85</v>
      </c>
      <c r="AV107" s="1">
        <v>453.96300000000002</v>
      </c>
    </row>
    <row r="108" spans="1:48" x14ac:dyDescent="0.25">
      <c r="A108" s="3">
        <v>39903</v>
      </c>
      <c r="B108" s="1" t="s">
        <v>86</v>
      </c>
      <c r="C108" s="5">
        <v>-13.69</v>
      </c>
      <c r="D108" s="5">
        <v>-3.35</v>
      </c>
      <c r="E108" s="5">
        <f t="shared" si="35"/>
        <v>-12.580150670979712</v>
      </c>
      <c r="F108" s="5">
        <f t="shared" si="41"/>
        <v>4.2657313078915147</v>
      </c>
      <c r="G108" s="5">
        <f t="shared" si="48"/>
        <v>-0.70426090359999582</v>
      </c>
      <c r="H108" s="5">
        <f t="shared" si="42"/>
        <v>-11.011851505182458</v>
      </c>
      <c r="I108" s="5">
        <f t="shared" si="36"/>
        <v>-14.953183585333086</v>
      </c>
      <c r="J108" s="5">
        <f t="shared" si="37"/>
        <v>-13.850462542403385</v>
      </c>
      <c r="K108" s="5">
        <f t="shared" si="38"/>
        <v>1.0236520328164689</v>
      </c>
      <c r="L108" s="5"/>
      <c r="M108" s="5">
        <f t="shared" si="39"/>
        <v>4.7579293958310842E-2</v>
      </c>
      <c r="N108" s="5">
        <f t="shared" si="49"/>
        <v>-6.4688681130431585</v>
      </c>
      <c r="O108" s="5">
        <f t="shared" si="50"/>
        <v>-6.4323325149618178</v>
      </c>
      <c r="P108" s="5">
        <f t="shared" si="51"/>
        <v>-6.0766117922679683</v>
      </c>
      <c r="Q108" s="5">
        <f t="shared" si="52"/>
        <v>-3.6535598081340659E-2</v>
      </c>
      <c r="R108" s="3">
        <f t="shared" si="43"/>
        <v>39903</v>
      </c>
      <c r="S108" s="5">
        <f t="shared" si="44"/>
        <v>5.3398852610213741</v>
      </c>
      <c r="T108" s="5">
        <f t="shared" si="45"/>
        <v>5.8968939210646454</v>
      </c>
      <c r="U108" s="5">
        <f t="shared" si="46"/>
        <v>5.3184458830942081</v>
      </c>
      <c r="V108" s="5"/>
      <c r="W108" s="5">
        <f t="shared" si="47"/>
        <v>-5.0754121286197984</v>
      </c>
      <c r="X108" s="5">
        <f t="shared" si="40"/>
        <v>-2.5596799739185827</v>
      </c>
      <c r="Y108" s="3">
        <v>34668</v>
      </c>
      <c r="Z108" s="1">
        <v>-1.26</v>
      </c>
      <c r="AA108" s="1">
        <f t="array" ref="AA108">FVSCHEDULE(1,Z106:Z108*0.01)-1</f>
        <v>-1.0131263023999915E-2</v>
      </c>
      <c r="AB108" s="14">
        <v>-1.4</v>
      </c>
      <c r="AC108" s="1">
        <f t="array" ref="AC108">FVSCHEDULE(1,AB106:AB108*0.01)-1</f>
        <v>-1.2027053440000102E-2</v>
      </c>
      <c r="AD108" s="74">
        <f>'US Corp Custom'!M81</f>
        <v>-0.61</v>
      </c>
      <c r="AE108" s="1">
        <f t="array" ref="AE108">FVSCHEDULE(1,AD106:AD108*0.01)-1</f>
        <v>-2.3660821540000043E-2</v>
      </c>
      <c r="AF108" s="1" t="s">
        <v>86</v>
      </c>
      <c r="AG108" s="1">
        <v>1292.98</v>
      </c>
      <c r="AH108" s="1">
        <v>1845.2139999999999</v>
      </c>
      <c r="AI108" s="1">
        <v>3140.9569999999999</v>
      </c>
      <c r="AJ108" s="1">
        <v>976.23599999999999</v>
      </c>
      <c r="AK108">
        <v>2797.63</v>
      </c>
      <c r="AL108" s="1" t="s">
        <v>86</v>
      </c>
      <c r="AM108" s="1">
        <v>3.01</v>
      </c>
      <c r="AN108" s="1"/>
      <c r="AO108" s="1" t="s">
        <v>86</v>
      </c>
      <c r="AP108" s="1">
        <v>4.8529999999999998</v>
      </c>
      <c r="AQ108" s="1">
        <v>3.851</v>
      </c>
      <c r="AS108" s="1" t="s">
        <v>86</v>
      </c>
      <c r="AT108">
        <v>685.49800000000005</v>
      </c>
      <c r="AU108" s="1" t="s">
        <v>86</v>
      </c>
      <c r="AV108" s="1">
        <v>442.34300000000002</v>
      </c>
    </row>
    <row r="109" spans="1:48" x14ac:dyDescent="0.25">
      <c r="A109" s="3">
        <v>39994</v>
      </c>
      <c r="B109" s="1" t="s">
        <v>87</v>
      </c>
      <c r="C109" s="5">
        <v>-9.0299999999999994</v>
      </c>
      <c r="D109" s="5">
        <v>4.4000000000000004</v>
      </c>
      <c r="E109" s="5">
        <f t="shared" si="35"/>
        <v>10.856733046148335</v>
      </c>
      <c r="F109" s="5">
        <f t="shared" si="41"/>
        <v>9.1212315584253378</v>
      </c>
      <c r="G109" s="5">
        <f t="shared" si="48"/>
        <v>11.335551562500035</v>
      </c>
      <c r="H109" s="5">
        <f t="shared" si="42"/>
        <v>15.929094030843483</v>
      </c>
      <c r="I109" s="5">
        <f t="shared" si="36"/>
        <v>20.686218509072663</v>
      </c>
      <c r="J109" s="5">
        <f t="shared" si="37"/>
        <v>25.848937123303493</v>
      </c>
      <c r="K109" s="5">
        <f t="shared" si="38"/>
        <v>34.843316575090434</v>
      </c>
      <c r="L109" s="5"/>
      <c r="M109" s="5">
        <f t="shared" si="39"/>
        <v>5.2078926561405225E-2</v>
      </c>
      <c r="N109" s="5">
        <f t="shared" si="49"/>
        <v>14.70784048138554</v>
      </c>
      <c r="O109" s="5">
        <f t="shared" si="50"/>
        <v>16.285793564229206</v>
      </c>
      <c r="P109" s="5">
        <f t="shared" si="51"/>
        <v>15.442499403931649</v>
      </c>
      <c r="Q109" s="5">
        <f t="shared" si="52"/>
        <v>-1.5779530828436652</v>
      </c>
      <c r="R109" s="3">
        <f t="shared" si="43"/>
        <v>39994</v>
      </c>
      <c r="S109" s="5">
        <f t="shared" si="44"/>
        <v>6.2095279511980168</v>
      </c>
      <c r="T109" s="5">
        <f t="shared" si="45"/>
        <v>6.8075217296755355</v>
      </c>
      <c r="U109" s="5">
        <f t="shared" si="46"/>
        <v>6.1006744196685201</v>
      </c>
      <c r="V109" s="5"/>
      <c r="W109" s="5">
        <f t="shared" si="47"/>
        <v>14.162483428848224</v>
      </c>
      <c r="X109" s="5">
        <f t="shared" si="40"/>
        <v>-6.0970785114718762</v>
      </c>
      <c r="Y109" s="3">
        <v>34698</v>
      </c>
      <c r="Z109" s="1">
        <v>0.74</v>
      </c>
      <c r="AA109" s="1">
        <f t="array" ref="AA109">FVSCHEDULE(1,Z107:Z109*0.01)-1</f>
        <v>-2.9059437759998419E-3</v>
      </c>
      <c r="AB109" s="14">
        <v>0.64</v>
      </c>
      <c r="AC109" s="1">
        <f t="array" ref="AC109">FVSCHEDULE(1,AB107:AB109*0.01)-1</f>
        <v>-6.4988275199999723E-3</v>
      </c>
      <c r="AD109" s="74">
        <f>'US Corp Custom'!M82</f>
        <v>0.54</v>
      </c>
      <c r="AE109" s="1">
        <f t="array" ref="AE109">FVSCHEDULE(1,AD107:AD109*0.01)-1</f>
        <v>-2.7314741199998549E-3</v>
      </c>
      <c r="AF109" s="1" t="s">
        <v>87</v>
      </c>
      <c r="AG109" s="1">
        <v>1498.94</v>
      </c>
      <c r="AH109" s="1">
        <v>2226.9189999999999</v>
      </c>
      <c r="AI109" s="1">
        <v>3952.8609999999999</v>
      </c>
      <c r="AJ109" s="1">
        <v>1316.3889999999999</v>
      </c>
      <c r="AK109">
        <v>3243.26</v>
      </c>
      <c r="AL109" s="1" t="s">
        <v>87</v>
      </c>
      <c r="AM109" s="1">
        <v>2.33</v>
      </c>
      <c r="AN109" s="1"/>
      <c r="AO109" s="1" t="s">
        <v>87</v>
      </c>
      <c r="AP109" s="1">
        <v>3.7959999999999998</v>
      </c>
      <c r="AQ109" s="1">
        <v>2.8519999999999999</v>
      </c>
      <c r="AS109" s="1" t="s">
        <v>87</v>
      </c>
      <c r="AT109">
        <v>685.85500000000002</v>
      </c>
      <c r="AU109" s="1" t="s">
        <v>87</v>
      </c>
      <c r="AV109" s="1">
        <v>415.37299999999999</v>
      </c>
    </row>
    <row r="110" spans="1:48" x14ac:dyDescent="0.25">
      <c r="A110" s="3">
        <v>40086</v>
      </c>
      <c r="B110" s="1" t="s">
        <v>88</v>
      </c>
      <c r="C110" s="5">
        <v>-7.32</v>
      </c>
      <c r="D110" s="5">
        <v>5.79</v>
      </c>
      <c r="E110" s="5">
        <f t="shared" si="35"/>
        <v>3.0220943714549211</v>
      </c>
      <c r="F110" s="5">
        <f t="shared" si="41"/>
        <v>6.7155576601562865</v>
      </c>
      <c r="G110" s="5">
        <f t="shared" si="48"/>
        <v>8.6883546649999985</v>
      </c>
      <c r="H110" s="5">
        <f t="shared" si="42"/>
        <v>15.605694690914905</v>
      </c>
      <c r="I110" s="5">
        <f t="shared" si="36"/>
        <v>19.279147557679476</v>
      </c>
      <c r="J110" s="5">
        <f t="shared" si="37"/>
        <v>19.520949509734862</v>
      </c>
      <c r="K110" s="5">
        <f t="shared" si="38"/>
        <v>21.036562900480039</v>
      </c>
      <c r="L110" s="5"/>
      <c r="M110" s="5">
        <f t="shared" si="39"/>
        <v>6.6048946205832237E-2</v>
      </c>
      <c r="N110" s="5">
        <f t="shared" si="49"/>
        <v>9.9088771488461678</v>
      </c>
      <c r="O110" s="5">
        <f t="shared" si="50"/>
        <v>12.209667499164336</v>
      </c>
      <c r="P110" s="5">
        <f t="shared" si="51"/>
        <v>10.351026641509659</v>
      </c>
      <c r="Q110" s="5">
        <f t="shared" si="52"/>
        <v>-2.3007903503181684</v>
      </c>
      <c r="R110" s="3">
        <f t="shared" si="43"/>
        <v>40086</v>
      </c>
      <c r="S110" s="5">
        <f t="shared" si="44"/>
        <v>6.9676906673069663</v>
      </c>
      <c r="T110" s="5">
        <f t="shared" si="45"/>
        <v>7.5121701175408093</v>
      </c>
      <c r="U110" s="5">
        <f t="shared" si="46"/>
        <v>6.7051827531645571</v>
      </c>
      <c r="V110" s="5"/>
      <c r="W110" s="5">
        <f t="shared" si="47"/>
        <v>9.9308837232555813</v>
      </c>
      <c r="X110" s="5">
        <f t="shared" si="40"/>
        <v>2.6313698771947225</v>
      </c>
      <c r="Y110" s="3">
        <v>34730</v>
      </c>
      <c r="Z110" s="1">
        <v>1.36</v>
      </c>
      <c r="AA110" s="1">
        <f t="array" ref="AA110">FVSCHEDULE(1,Z108:Z110*0.01)-1</f>
        <v>8.2347719360000848E-3</v>
      </c>
      <c r="AB110" s="14">
        <v>1.27</v>
      </c>
      <c r="AC110" s="1">
        <f t="array" ref="AC110">FVSCHEDULE(1,AB108:AB110*0.01)-1</f>
        <v>4.9127420799999211E-3</v>
      </c>
      <c r="AD110" s="74">
        <f>'US Corp Custom'!M83</f>
        <v>2.06</v>
      </c>
      <c r="AE110" s="1">
        <f t="array" ref="AE110">FVSCHEDULE(1,AD108:AD110*0.01)-1</f>
        <v>1.9851961435999987E-2</v>
      </c>
      <c r="AF110" s="1" t="s">
        <v>88</v>
      </c>
      <c r="AG110" s="1">
        <v>1732.86</v>
      </c>
      <c r="AH110" s="1">
        <v>2656.25</v>
      </c>
      <c r="AI110" s="1">
        <v>4724.4970000000003</v>
      </c>
      <c r="AJ110" s="1">
        <v>1593.3119999999999</v>
      </c>
      <c r="AK110">
        <v>3749.41</v>
      </c>
      <c r="AL110" s="1" t="s">
        <v>88</v>
      </c>
      <c r="AM110" s="1">
        <v>2.0299999999999998</v>
      </c>
      <c r="AN110" s="1"/>
      <c r="AO110" s="1" t="s">
        <v>88</v>
      </c>
      <c r="AP110" s="1">
        <v>3.12</v>
      </c>
      <c r="AQ110" s="1">
        <v>2.2959999999999998</v>
      </c>
      <c r="AS110" s="1" t="s">
        <v>88</v>
      </c>
      <c r="AT110">
        <v>686.30799999999999</v>
      </c>
      <c r="AU110" s="1" t="s">
        <v>88</v>
      </c>
      <c r="AV110" s="1">
        <v>426.303</v>
      </c>
    </row>
    <row r="111" spans="1:48" x14ac:dyDescent="0.25">
      <c r="A111" s="3">
        <v>40178</v>
      </c>
      <c r="B111" s="1" t="s">
        <v>89</v>
      </c>
      <c r="C111" s="5">
        <v>-3.48</v>
      </c>
      <c r="D111" s="5">
        <v>6.07</v>
      </c>
      <c r="E111" s="5">
        <f t="shared" si="35"/>
        <v>10.808130996443005</v>
      </c>
      <c r="F111" s="5">
        <f t="shared" si="41"/>
        <v>6.333105140175368</v>
      </c>
      <c r="G111" s="5">
        <f t="shared" si="48"/>
        <v>2.2492447600000132</v>
      </c>
      <c r="H111" s="5">
        <f t="shared" si="42"/>
        <v>6.0385720716041646</v>
      </c>
      <c r="I111" s="5">
        <f t="shared" si="36"/>
        <v>3.874823529411775</v>
      </c>
      <c r="J111" s="5">
        <f t="shared" si="37"/>
        <v>2.220892509826955</v>
      </c>
      <c r="K111" s="5">
        <f t="shared" si="38"/>
        <v>8.5765374264425311</v>
      </c>
      <c r="L111" s="5"/>
      <c r="M111" s="5">
        <f t="shared" si="39"/>
        <v>4.0943716232377803E-2</v>
      </c>
      <c r="N111" s="5">
        <f t="shared" si="49"/>
        <v>7.0469961194577646</v>
      </c>
      <c r="O111" s="5">
        <f t="shared" si="50"/>
        <v>5.8764276993563804</v>
      </c>
      <c r="P111" s="5">
        <f t="shared" si="51"/>
        <v>7.459925028718045</v>
      </c>
      <c r="Q111" s="5">
        <f t="shared" si="52"/>
        <v>1.1705684201013842</v>
      </c>
      <c r="R111" s="3">
        <f t="shared" si="43"/>
        <v>40178</v>
      </c>
      <c r="S111" s="5">
        <f t="shared" si="44"/>
        <v>7.3771419716860631</v>
      </c>
      <c r="T111" s="5">
        <f t="shared" si="45"/>
        <v>8.0725723763391137</v>
      </c>
      <c r="U111" s="5">
        <f t="shared" si="46"/>
        <v>7.1776967215826142</v>
      </c>
      <c r="V111" s="5"/>
      <c r="W111" s="5">
        <f t="shared" si="47"/>
        <v>5.0886036710350524</v>
      </c>
      <c r="X111" s="5">
        <f t="shared" si="40"/>
        <v>-3.4803883622681497</v>
      </c>
      <c r="Y111" s="3">
        <v>34758</v>
      </c>
      <c r="Z111" s="1">
        <v>3.43</v>
      </c>
      <c r="AA111" s="1">
        <f t="array" ref="AA111">FVSCHEDULE(1,Z109:Z111*0.01)-1</f>
        <v>5.6124391952000252E-2</v>
      </c>
      <c r="AB111" s="14">
        <v>3.61</v>
      </c>
      <c r="AC111" s="1">
        <f t="array" ref="AC111">FVSCHEDULE(1,AB109:AB111*0.01)-1</f>
        <v>5.5973724208000064E-2</v>
      </c>
      <c r="AD111" s="74">
        <f>'US Corp Custom'!M84</f>
        <v>3</v>
      </c>
      <c r="AE111" s="1">
        <f t="array" ref="AE111">FVSCHEDULE(1,AD109:AD111*0.01)-1</f>
        <v>5.6894577200000018E-2</v>
      </c>
      <c r="AF111" s="1" t="s">
        <v>89</v>
      </c>
      <c r="AG111" s="1">
        <v>1837.5</v>
      </c>
      <c r="AH111" s="1">
        <v>2759.1750000000002</v>
      </c>
      <c r="AI111" s="1">
        <v>4829.4229999999998</v>
      </c>
      <c r="AJ111" s="1">
        <v>1729.963</v>
      </c>
      <c r="AK111">
        <v>3975.82</v>
      </c>
      <c r="AL111" s="1" t="s">
        <v>89</v>
      </c>
      <c r="AM111" s="1">
        <v>1.93</v>
      </c>
      <c r="AN111" s="1"/>
      <c r="AO111" s="1" t="s">
        <v>89</v>
      </c>
      <c r="AP111" s="1">
        <v>2.9470000000000001</v>
      </c>
      <c r="AQ111" s="1">
        <v>2.0289999999999999</v>
      </c>
      <c r="AS111" s="1" t="s">
        <v>89</v>
      </c>
      <c r="AT111">
        <v>686.58900000000006</v>
      </c>
      <c r="AU111" s="1" t="s">
        <v>89</v>
      </c>
      <c r="AV111" s="1">
        <v>411.46600000000001</v>
      </c>
    </row>
    <row r="112" spans="1:48" x14ac:dyDescent="0.25">
      <c r="A112" s="3">
        <v>40268</v>
      </c>
      <c r="B112" s="1" t="s">
        <v>90</v>
      </c>
      <c r="C112" s="5">
        <v>0.75</v>
      </c>
      <c r="D112" s="5">
        <v>4.4400000000000004</v>
      </c>
      <c r="E112" s="5">
        <f t="shared" si="35"/>
        <v>13.713510964394148</v>
      </c>
      <c r="F112" s="5">
        <f t="shared" si="41"/>
        <v>3.5632093625505434</v>
      </c>
      <c r="G112" s="5">
        <f t="shared" si="48"/>
        <v>3.1522750216000262</v>
      </c>
      <c r="H112" s="5">
        <f t="shared" si="42"/>
        <v>5.3866666666666729</v>
      </c>
      <c r="I112" s="5">
        <f t="shared" si="36"/>
        <v>8.8500004530339673</v>
      </c>
      <c r="J112" s="5">
        <f t="shared" si="37"/>
        <v>0.94205870970507366</v>
      </c>
      <c r="K112" s="5">
        <f t="shared" si="38"/>
        <v>2.4514975175769615</v>
      </c>
      <c r="L112" s="5"/>
      <c r="M112" s="5">
        <f t="shared" si="39"/>
        <v>1.3545221376976002E-2</v>
      </c>
      <c r="N112" s="5">
        <f t="shared" si="49"/>
        <v>6.6755825080548119</v>
      </c>
      <c r="O112" s="5">
        <f t="shared" si="50"/>
        <v>4.904841788555161</v>
      </c>
      <c r="P112" s="5">
        <f t="shared" si="51"/>
        <v>7.2347596156519085</v>
      </c>
      <c r="Q112" s="5">
        <f t="shared" si="52"/>
        <v>1.770740719499651</v>
      </c>
      <c r="R112" s="3">
        <f t="shared" si="43"/>
        <v>40268</v>
      </c>
      <c r="S112" s="5">
        <f t="shared" si="44"/>
        <v>7.7389791139143638</v>
      </c>
      <c r="T112" s="5">
        <f t="shared" si="45"/>
        <v>8.6566035825667669</v>
      </c>
      <c r="U112" s="5">
        <f t="shared" si="46"/>
        <v>7.6568497884098061</v>
      </c>
      <c r="V112" s="5"/>
      <c r="W112" s="5">
        <f t="shared" si="47"/>
        <v>5.6468521624542163</v>
      </c>
      <c r="X112" s="5">
        <f t="shared" si="40"/>
        <v>0.96630098234118389</v>
      </c>
      <c r="Y112" s="3">
        <v>34789</v>
      </c>
      <c r="Z112" s="1">
        <v>1.08</v>
      </c>
      <c r="AA112" s="1">
        <f t="array" ref="AA112">FVSCHEDULE(1,Z110:Z112*0.01)-1</f>
        <v>5.9688837983999932E-2</v>
      </c>
      <c r="AB112" s="14">
        <v>1.04</v>
      </c>
      <c r="AC112" s="1">
        <f t="array" ref="AC112">FVSCHEDULE(1,AB110:AB112*0.01)-1</f>
        <v>6.0170758087999987E-2</v>
      </c>
      <c r="AD112" s="74">
        <f>'US Corp Custom'!M85</f>
        <v>0.65</v>
      </c>
      <c r="AE112" s="1">
        <f t="array" ref="AE112">FVSCHEDULE(1,AD110:AD112*0.01)-1</f>
        <v>5.8050916999999869E-2</v>
      </c>
      <c r="AF112" s="1" t="s">
        <v>90</v>
      </c>
      <c r="AG112" s="1">
        <v>1936.48</v>
      </c>
      <c r="AH112" s="1">
        <v>3003.3620000000001</v>
      </c>
      <c r="AI112" s="1">
        <v>4874.9189999999999</v>
      </c>
      <c r="AJ112" s="1">
        <v>1772.373</v>
      </c>
      <c r="AK112">
        <v>4189.97</v>
      </c>
      <c r="AL112" s="1" t="s">
        <v>90</v>
      </c>
      <c r="AM112" s="1">
        <v>1.87</v>
      </c>
      <c r="AN112" s="1"/>
      <c r="AO112" s="1" t="s">
        <v>90</v>
      </c>
      <c r="AP112" s="1">
        <v>2.875</v>
      </c>
      <c r="AQ112" s="1">
        <v>1.9710000000000001</v>
      </c>
      <c r="AS112" s="1" t="s">
        <v>90</v>
      </c>
      <c r="AT112">
        <v>686.68200000000002</v>
      </c>
      <c r="AU112" s="1" t="s">
        <v>90</v>
      </c>
      <c r="AV112" s="1">
        <v>415.44200000000001</v>
      </c>
    </row>
    <row r="113" spans="1:48" x14ac:dyDescent="0.25">
      <c r="A113" s="3">
        <v>40359</v>
      </c>
      <c r="B113" s="1" t="s">
        <v>91</v>
      </c>
      <c r="C113" s="5">
        <v>4.32</v>
      </c>
      <c r="D113" s="5">
        <v>1.61</v>
      </c>
      <c r="E113" s="5">
        <f t="shared" si="35"/>
        <v>13.298010912806758</v>
      </c>
      <c r="F113" s="5">
        <f t="shared" si="41"/>
        <v>1.7044476084683513E-2</v>
      </c>
      <c r="G113" s="5">
        <f t="shared" si="48"/>
        <v>3.046831487599988</v>
      </c>
      <c r="H113" s="5">
        <f t="shared" si="42"/>
        <v>-11.425369743038916</v>
      </c>
      <c r="I113" s="5">
        <f t="shared" si="36"/>
        <v>-9.922080654946031</v>
      </c>
      <c r="J113" s="5">
        <f t="shared" si="37"/>
        <v>-13.745048892094403</v>
      </c>
      <c r="K113" s="5">
        <f t="shared" si="38"/>
        <v>-8.2892258006638571</v>
      </c>
      <c r="L113" s="5"/>
      <c r="M113" s="5">
        <f t="shared" si="39"/>
        <v>3.5824442755161279E-2</v>
      </c>
      <c r="N113" s="5">
        <f t="shared" si="49"/>
        <v>-0.28166701199747296</v>
      </c>
      <c r="O113" s="5">
        <f t="shared" si="50"/>
        <v>-4.346847226191656</v>
      </c>
      <c r="P113" s="5">
        <f t="shared" si="51"/>
        <v>-0.12945474395702927</v>
      </c>
      <c r="Q113" s="5">
        <f t="shared" si="52"/>
        <v>4.0651802141941831</v>
      </c>
      <c r="R113" s="3">
        <f t="shared" si="43"/>
        <v>40359</v>
      </c>
      <c r="S113" s="5">
        <f t="shared" si="44"/>
        <v>7.4025775149656257</v>
      </c>
      <c r="T113" s="5">
        <f t="shared" si="45"/>
        <v>8.6453971985635807</v>
      </c>
      <c r="U113" s="5">
        <f t="shared" si="46"/>
        <v>7.6352829683976573</v>
      </c>
      <c r="V113" s="5"/>
      <c r="W113" s="5">
        <f t="shared" si="47"/>
        <v>1.1395055920416808</v>
      </c>
      <c r="X113" s="5">
        <f t="shared" si="40"/>
        <v>8.5675016007047855</v>
      </c>
      <c r="Y113" s="3">
        <v>34817</v>
      </c>
      <c r="Z113" s="1">
        <v>2.54</v>
      </c>
      <c r="AA113" s="1">
        <f t="array" ref="AA113">FVSCHEDULE(1,Z111:Z113*0.01)-1</f>
        <v>7.2025389175999877E-2</v>
      </c>
      <c r="AB113" s="14">
        <v>2.76</v>
      </c>
      <c r="AC113" s="1">
        <f t="array" ref="AC113">FVSCHEDULE(1,AB111:AB113*0.01)-1</f>
        <v>7.5769202143999959E-2</v>
      </c>
      <c r="AD113" s="74">
        <f>'US Corp Custom'!M86</f>
        <v>1.72</v>
      </c>
      <c r="AE113" s="1">
        <f t="array" ref="AE113">FVSCHEDULE(1,AD111:AD113*0.01)-1</f>
        <v>5.4526153999999938E-2</v>
      </c>
      <c r="AF113" s="1" t="s">
        <v>91</v>
      </c>
      <c r="AG113" s="1">
        <v>1715.23</v>
      </c>
      <c r="AH113" s="1">
        <v>2705.366</v>
      </c>
      <c r="AI113" s="1">
        <v>4204.8590000000004</v>
      </c>
      <c r="AJ113" s="1">
        <v>1625.4570000000001</v>
      </c>
      <c r="AK113">
        <v>3711.26</v>
      </c>
      <c r="AL113" s="1" t="s">
        <v>91</v>
      </c>
      <c r="AM113" s="1">
        <v>2.19</v>
      </c>
      <c r="AN113" s="1"/>
      <c r="AO113" s="1" t="s">
        <v>91</v>
      </c>
      <c r="AP113" s="1">
        <v>3.2120000000000002</v>
      </c>
      <c r="AQ113" s="1">
        <v>2.2040000000000002</v>
      </c>
      <c r="AS113" s="1" t="s">
        <v>91</v>
      </c>
      <c r="AT113">
        <v>686.928</v>
      </c>
      <c r="AU113" s="1" t="s">
        <v>91</v>
      </c>
      <c r="AV113" s="1">
        <v>451.03500000000003</v>
      </c>
    </row>
    <row r="114" spans="1:48" x14ac:dyDescent="0.25">
      <c r="A114" s="3">
        <v>40451</v>
      </c>
      <c r="B114" s="1" t="s">
        <v>92</v>
      </c>
      <c r="C114" s="5">
        <v>5.45</v>
      </c>
      <c r="D114" s="5">
        <v>5.14</v>
      </c>
      <c r="E114" s="5">
        <f t="shared" si="35"/>
        <v>6.6985220263295666</v>
      </c>
      <c r="F114" s="5">
        <f t="shared" si="41"/>
        <v>7.3427183743537334</v>
      </c>
      <c r="G114" s="5">
        <f t="shared" si="48"/>
        <v>5.0609629496000119</v>
      </c>
      <c r="H114" s="5">
        <f t="shared" si="42"/>
        <v>11.294112159885273</v>
      </c>
      <c r="I114" s="5">
        <f t="shared" si="36"/>
        <v>11.289341257338204</v>
      </c>
      <c r="J114" s="5">
        <f t="shared" si="37"/>
        <v>16.529377084939089</v>
      </c>
      <c r="K114" s="5">
        <f t="shared" si="38"/>
        <v>18.160431189505456</v>
      </c>
      <c r="L114" s="5"/>
      <c r="M114" s="5">
        <f t="shared" si="39"/>
        <v>3.5083735122154458E-2</v>
      </c>
      <c r="N114" s="5">
        <f t="shared" si="49"/>
        <v>9.6137204306066764</v>
      </c>
      <c r="O114" s="5">
        <f t="shared" si="50"/>
        <v>10.708347171371328</v>
      </c>
      <c r="P114" s="5">
        <f t="shared" si="51"/>
        <v>9.7088826877769634</v>
      </c>
      <c r="Q114" s="5">
        <f t="shared" si="52"/>
        <v>-1.0946267407646513</v>
      </c>
      <c r="R114" s="3">
        <f t="shared" si="43"/>
        <v>40451</v>
      </c>
      <c r="S114" s="5">
        <f t="shared" si="44"/>
        <v>8.1952712148980176</v>
      </c>
      <c r="T114" s="5">
        <f t="shared" si="45"/>
        <v>9.484768670464474</v>
      </c>
      <c r="U114" s="5">
        <f t="shared" si="46"/>
        <v>8.3693177270651358</v>
      </c>
      <c r="V114" s="5"/>
      <c r="W114" s="5">
        <f t="shared" si="47"/>
        <v>7.9429002026166051</v>
      </c>
      <c r="X114" s="5">
        <f t="shared" si="40"/>
        <v>4.6927622024898197</v>
      </c>
      <c r="Y114" s="3">
        <v>34850</v>
      </c>
      <c r="Z114" s="1">
        <v>2.8</v>
      </c>
      <c r="AA114" s="1">
        <f t="array" ref="AA114">FVSCHEDULE(1,Z112:Z114*0.01)-1</f>
        <v>6.5495600960000067E-2</v>
      </c>
      <c r="AB114" s="14">
        <v>2.35</v>
      </c>
      <c r="AC114" s="1">
        <f t="array" ref="AC114">FVSCHEDULE(1,AB112:AB114*0.01)-1</f>
        <v>6.2686785439999948E-2</v>
      </c>
      <c r="AD114" s="74">
        <f>'US Corp Custom'!M87</f>
        <v>4.29</v>
      </c>
      <c r="AE114" s="1">
        <f t="array" ref="AE114">FVSCHEDULE(1,AD112:AD114*0.01)-1</f>
        <v>6.7733326219999945E-2</v>
      </c>
      <c r="AF114" s="1" t="s">
        <v>92</v>
      </c>
      <c r="AG114" s="1">
        <v>1908.95</v>
      </c>
      <c r="AH114" s="1">
        <v>3010.7840000000001</v>
      </c>
      <c r="AI114" s="1">
        <v>4899.8959999999997</v>
      </c>
      <c r="AJ114" s="1">
        <v>1920.6469999999999</v>
      </c>
      <c r="AK114">
        <v>4130.41</v>
      </c>
      <c r="AL114" s="1" t="s">
        <v>92</v>
      </c>
      <c r="AM114" s="1">
        <v>2.0299999999999998</v>
      </c>
      <c r="AN114" s="1"/>
      <c r="AO114" s="1" t="s">
        <v>92</v>
      </c>
      <c r="AP114" s="1">
        <v>3.0870000000000002</v>
      </c>
      <c r="AQ114" s="1">
        <v>2.1579999999999999</v>
      </c>
      <c r="AS114" s="1" t="s">
        <v>92</v>
      </c>
      <c r="AT114">
        <v>687.16899999999998</v>
      </c>
      <c r="AU114" s="1" t="s">
        <v>92</v>
      </c>
      <c r="AV114" s="1">
        <v>472.20100000000002</v>
      </c>
    </row>
    <row r="115" spans="1:48" x14ac:dyDescent="0.25">
      <c r="A115" s="3">
        <v>40543</v>
      </c>
      <c r="B115" s="1" t="s">
        <v>93</v>
      </c>
      <c r="C115" s="5">
        <v>4.99</v>
      </c>
      <c r="D115" s="5">
        <v>9.11</v>
      </c>
      <c r="E115" s="5">
        <f t="shared" si="35"/>
        <v>1.8960866978102699</v>
      </c>
      <c r="F115" s="5">
        <f t="shared" si="41"/>
        <v>11.575312166057882</v>
      </c>
      <c r="G115" s="5">
        <f t="shared" si="48"/>
        <v>-0.99075039999999559</v>
      </c>
      <c r="H115" s="5">
        <f t="shared" si="42"/>
        <v>10.756698708714207</v>
      </c>
      <c r="I115" s="5">
        <f t="shared" si="36"/>
        <v>16.253706675736289</v>
      </c>
      <c r="J115" s="5">
        <f t="shared" si="37"/>
        <v>6.6530187579491473</v>
      </c>
      <c r="K115" s="5">
        <f t="shared" si="38"/>
        <v>7.3618421292408254</v>
      </c>
      <c r="L115" s="5"/>
      <c r="M115" s="5">
        <f t="shared" si="39"/>
        <v>4.10379397208116E-2</v>
      </c>
      <c r="N115" s="5">
        <f t="shared" si="49"/>
        <v>7.5300177413037366</v>
      </c>
      <c r="O115" s="5">
        <f t="shared" si="50"/>
        <v>8.3275867872473555</v>
      </c>
      <c r="P115" s="5">
        <f t="shared" si="51"/>
        <v>8.4341958739301148</v>
      </c>
      <c r="Q115" s="5">
        <f t="shared" si="52"/>
        <v>-0.79756904594361888</v>
      </c>
      <c r="R115" s="3">
        <f t="shared" si="43"/>
        <v>40543</v>
      </c>
      <c r="S115" s="5">
        <f t="shared" si="44"/>
        <v>8.8777395377689512</v>
      </c>
      <c r="T115" s="5">
        <f t="shared" si="45"/>
        <v>10.284732638320603</v>
      </c>
      <c r="U115" s="5">
        <f t="shared" si="46"/>
        <v>8.9995288367392181</v>
      </c>
      <c r="V115" s="5"/>
      <c r="W115" s="5">
        <f t="shared" si="47"/>
        <v>3.763484805672761</v>
      </c>
      <c r="X115" s="5">
        <f t="shared" si="40"/>
        <v>-5.325274618224018</v>
      </c>
      <c r="Y115" s="3">
        <v>34880</v>
      </c>
      <c r="Z115" s="1">
        <v>0.64</v>
      </c>
      <c r="AA115" s="1">
        <f t="array" ref="AA115">FVSCHEDULE(1,Z113:Z115*0.01)-1</f>
        <v>6.0857511680000087E-2</v>
      </c>
      <c r="AB115" s="14">
        <v>0.42</v>
      </c>
      <c r="AC115" s="1">
        <f t="array" ref="AC115">FVSCHEDULE(1,AB113:AB115*0.01)-1</f>
        <v>5.61659441200002E-2</v>
      </c>
      <c r="AD115" s="74">
        <f>'US Corp Custom'!M88</f>
        <v>0.86</v>
      </c>
      <c r="AE115" s="1">
        <f t="array" ref="AE115">FVSCHEDULE(1,AD113:AD115*0.01)-1</f>
        <v>6.9961085767999975E-2</v>
      </c>
      <c r="AF115" s="1" t="s">
        <v>93</v>
      </c>
      <c r="AG115" s="1">
        <v>2114.29</v>
      </c>
      <c r="AH115" s="1">
        <v>3500.1480000000001</v>
      </c>
      <c r="AI115" s="1">
        <v>5225.8869999999997</v>
      </c>
      <c r="AJ115" s="1">
        <v>2062.0419999999999</v>
      </c>
      <c r="AK115">
        <v>4574.71</v>
      </c>
      <c r="AL115" s="1" t="s">
        <v>93</v>
      </c>
      <c r="AM115" s="1">
        <v>1.87</v>
      </c>
      <c r="AN115" s="1"/>
      <c r="AO115" s="1" t="s">
        <v>93</v>
      </c>
      <c r="AP115" s="1">
        <v>2.9319999999999999</v>
      </c>
      <c r="AQ115" s="1">
        <v>2.0840000000000001</v>
      </c>
      <c r="AS115" s="1" t="s">
        <v>93</v>
      </c>
      <c r="AT115">
        <v>687.45100000000002</v>
      </c>
      <c r="AU115" s="1" t="s">
        <v>93</v>
      </c>
      <c r="AV115" s="1">
        <v>447.05500000000001</v>
      </c>
    </row>
    <row r="116" spans="1:48" x14ac:dyDescent="0.25">
      <c r="A116" s="3">
        <v>40633</v>
      </c>
      <c r="B116" s="1" t="s">
        <v>94</v>
      </c>
      <c r="C116" s="5">
        <v>4.01</v>
      </c>
      <c r="D116" s="5">
        <v>5.19</v>
      </c>
      <c r="E116" s="5">
        <f t="shared" si="35"/>
        <v>-2.2576080213733585E-2</v>
      </c>
      <c r="F116" s="5">
        <f t="shared" si="41"/>
        <v>2.9465280375448635</v>
      </c>
      <c r="G116" s="5">
        <f t="shared" si="48"/>
        <v>1.4739113564000039</v>
      </c>
      <c r="H116" s="5">
        <f t="shared" si="42"/>
        <v>5.9192447582876673</v>
      </c>
      <c r="I116" s="5">
        <f t="shared" si="36"/>
        <v>7.9390357207752338</v>
      </c>
      <c r="J116" s="5">
        <f t="shared" si="37"/>
        <v>3.4493474504902144</v>
      </c>
      <c r="K116" s="5">
        <f t="shared" si="38"/>
        <v>2.0966110292612861</v>
      </c>
      <c r="L116" s="5"/>
      <c r="M116" s="5">
        <f t="shared" si="39"/>
        <v>4.9021675726712566E-2</v>
      </c>
      <c r="N116" s="5">
        <f t="shared" si="49"/>
        <v>2.6789126282222737</v>
      </c>
      <c r="O116" s="5">
        <f t="shared" si="50"/>
        <v>3.3699825963174299</v>
      </c>
      <c r="P116" s="5">
        <f t="shared" si="51"/>
        <v>2.9475364584544863</v>
      </c>
      <c r="Q116" s="5">
        <f t="shared" si="52"/>
        <v>-0.6910699680951562</v>
      </c>
      <c r="R116" s="3">
        <f t="shared" si="43"/>
        <v>40633</v>
      </c>
      <c r="S116" s="5">
        <f t="shared" si="44"/>
        <v>9.1769178151381556</v>
      </c>
      <c r="T116" s="5">
        <f t="shared" si="45"/>
        <v>10.587878882489672</v>
      </c>
      <c r="U116" s="5">
        <f t="shared" si="46"/>
        <v>9.2406183512271287</v>
      </c>
      <c r="V116" s="5"/>
      <c r="W116" s="5">
        <f t="shared" si="47"/>
        <v>2.2335124699238764</v>
      </c>
      <c r="X116" s="5">
        <f t="shared" si="40"/>
        <v>-0.3127132008365896</v>
      </c>
      <c r="Y116" s="3">
        <v>34911</v>
      </c>
      <c r="Z116" s="1">
        <v>1.26</v>
      </c>
      <c r="AA116" s="1">
        <f t="array" ref="AA116">FVSCHEDULE(1,Z114:Z116*0.01)-1</f>
        <v>4.7614897919999954E-2</v>
      </c>
      <c r="AB116" s="14">
        <v>1.59</v>
      </c>
      <c r="AC116" s="1">
        <f t="array" ref="AC116">FVSCHEDULE(1,AB114:AB116*0.01)-1</f>
        <v>4.4140699329999977E-2</v>
      </c>
      <c r="AD116" s="74">
        <f>'US Corp Custom'!M89</f>
        <v>-0.25</v>
      </c>
      <c r="AE116" s="1">
        <f t="array" ref="AE116">FVSCHEDULE(1,AD114:AD116*0.01)-1</f>
        <v>4.9239267649999974E-2</v>
      </c>
      <c r="AF116" s="1" t="s">
        <v>94</v>
      </c>
      <c r="AG116" s="1">
        <v>2239.44</v>
      </c>
      <c r="AH116" s="1">
        <v>3778.0259999999998</v>
      </c>
      <c r="AI116" s="1">
        <v>5406.1459999999997</v>
      </c>
      <c r="AJ116" s="1">
        <v>2105.2750000000001</v>
      </c>
      <c r="AK116">
        <v>4845.5</v>
      </c>
      <c r="AL116" s="1" t="s">
        <v>94</v>
      </c>
      <c r="AM116" s="1">
        <v>1.88</v>
      </c>
      <c r="AN116" s="1"/>
      <c r="AO116" s="1" t="s">
        <v>94</v>
      </c>
      <c r="AP116" s="1">
        <v>3.0830000000000002</v>
      </c>
      <c r="AQ116" s="1">
        <v>2.157</v>
      </c>
      <c r="AS116" s="1" t="s">
        <v>94</v>
      </c>
      <c r="AT116">
        <v>687.78800000000001</v>
      </c>
      <c r="AU116" s="1" t="s">
        <v>94</v>
      </c>
      <c r="AV116" s="1">
        <v>445.65699999999998</v>
      </c>
    </row>
    <row r="117" spans="1:48" x14ac:dyDescent="0.25">
      <c r="A117" s="3">
        <v>40724</v>
      </c>
      <c r="B117" s="1" t="s">
        <v>95</v>
      </c>
      <c r="C117" s="5">
        <v>4.62</v>
      </c>
      <c r="D117" s="5">
        <v>4.66</v>
      </c>
      <c r="E117" s="5">
        <f t="shared" si="35"/>
        <v>4.8427941360494771</v>
      </c>
      <c r="F117" s="5">
        <f t="shared" si="41"/>
        <v>4.4396938418109126</v>
      </c>
      <c r="G117" s="5">
        <f t="shared" si="48"/>
        <v>2.747155840000004</v>
      </c>
      <c r="H117" s="5">
        <f t="shared" si="42"/>
        <v>9.9131925838591428E-2</v>
      </c>
      <c r="I117" s="5">
        <f t="shared" si="36"/>
        <v>-1.6058915423027731</v>
      </c>
      <c r="J117" s="5">
        <f t="shared" si="37"/>
        <v>1.8339127356161056</v>
      </c>
      <c r="K117" s="5">
        <f t="shared" si="38"/>
        <v>-1.0433316312595808</v>
      </c>
      <c r="L117" s="5"/>
      <c r="M117" s="5">
        <f t="shared" si="39"/>
        <v>3.5912228768153476E-2</v>
      </c>
      <c r="N117" s="5">
        <f t="shared" si="49"/>
        <v>2.9891815749390753</v>
      </c>
      <c r="O117" s="5">
        <f t="shared" si="50"/>
        <v>2.3838810136433475</v>
      </c>
      <c r="P117" s="5">
        <f t="shared" si="51"/>
        <v>2.5619522132845711</v>
      </c>
      <c r="Q117" s="5">
        <f t="shared" si="52"/>
        <v>0.60530056129572785</v>
      </c>
      <c r="R117" s="3">
        <f t="shared" si="43"/>
        <v>40724</v>
      </c>
      <c r="S117" s="5">
        <f t="shared" si="44"/>
        <v>9.3956846165708878</v>
      </c>
      <c r="T117" s="5">
        <f t="shared" si="45"/>
        <v>10.859135279859506</v>
      </c>
      <c r="U117" s="5">
        <f t="shared" si="46"/>
        <v>9.5168372123924492</v>
      </c>
      <c r="V117" s="5"/>
      <c r="W117" s="5">
        <f t="shared" si="47"/>
        <v>2.5979475632490883</v>
      </c>
      <c r="X117" s="5">
        <f t="shared" si="40"/>
        <v>3.3974558909654728</v>
      </c>
      <c r="Y117" s="3">
        <v>34942</v>
      </c>
      <c r="Z117" s="1">
        <v>0.31</v>
      </c>
      <c r="AA117" s="1">
        <f t="array" ref="AA117">FVSCHEDULE(1,Z115:Z117*0.01)-1</f>
        <v>2.2239789983999891E-2</v>
      </c>
      <c r="AB117" s="14">
        <v>0</v>
      </c>
      <c r="AC117" s="1">
        <f t="array" ref="AC117">FVSCHEDULE(1,AB115:AB117*0.01)-1</f>
        <v>2.0166780000000051E-2</v>
      </c>
      <c r="AD117" s="74">
        <f>'US Corp Custom'!M90</f>
        <v>1.35</v>
      </c>
      <c r="AE117" s="1">
        <f t="array" ref="AE117">FVSCHEDULE(1,AD115:AD117*0.01)-1</f>
        <v>1.9660559750000139E-2</v>
      </c>
      <c r="AF117" s="1" t="s">
        <v>95</v>
      </c>
      <c r="AG117" s="1">
        <v>2241.66</v>
      </c>
      <c r="AH117" s="1">
        <v>3717.355</v>
      </c>
      <c r="AI117" s="1">
        <v>5505.29</v>
      </c>
      <c r="AJ117" s="1">
        <v>2083.31</v>
      </c>
      <c r="AK117">
        <v>4850.3100000000004</v>
      </c>
      <c r="AL117" s="1" t="s">
        <v>95</v>
      </c>
      <c r="AM117" s="1">
        <v>1.99</v>
      </c>
      <c r="AN117" s="1"/>
      <c r="AO117" s="1" t="s">
        <v>95</v>
      </c>
      <c r="AP117" s="1">
        <v>3.24</v>
      </c>
      <c r="AQ117" s="1">
        <v>2.387</v>
      </c>
      <c r="AS117" s="1" t="s">
        <v>95</v>
      </c>
      <c r="AT117">
        <v>688.03499999999997</v>
      </c>
      <c r="AU117" s="1" t="s">
        <v>95</v>
      </c>
      <c r="AV117" s="1">
        <v>460.798</v>
      </c>
    </row>
    <row r="118" spans="1:48" x14ac:dyDescent="0.25">
      <c r="A118" s="3">
        <v>40816</v>
      </c>
      <c r="B118" s="1" t="s">
        <v>96</v>
      </c>
      <c r="C118" s="5">
        <v>3.52</v>
      </c>
      <c r="D118" s="5">
        <v>-4.1500000000000004</v>
      </c>
      <c r="E118" s="5">
        <f t="shared" si="35"/>
        <v>-0.57604526743035533</v>
      </c>
      <c r="F118" s="5">
        <f t="shared" si="41"/>
        <v>-9.3118438748035128</v>
      </c>
      <c r="G118" s="5">
        <f t="shared" si="48"/>
        <v>0.39633729279999752</v>
      </c>
      <c r="H118" s="5">
        <f t="shared" si="42"/>
        <v>-13.867847934120247</v>
      </c>
      <c r="I118" s="5">
        <f t="shared" si="36"/>
        <v>-21.865224063884135</v>
      </c>
      <c r="J118" s="5">
        <f t="shared" si="37"/>
        <v>-18.953097838624299</v>
      </c>
      <c r="K118" s="5">
        <f t="shared" si="38"/>
        <v>-22.459019541018854</v>
      </c>
      <c r="L118" s="5"/>
      <c r="M118" s="5">
        <f t="shared" si="39"/>
        <v>1.7876997536458994E-2</v>
      </c>
      <c r="N118" s="5">
        <f t="shared" si="49"/>
        <v>-9.5432811840671423</v>
      </c>
      <c r="O118" s="5">
        <f t="shared" si="50"/>
        <v>-11.810646535754582</v>
      </c>
      <c r="P118" s="5">
        <f t="shared" si="51"/>
        <v>-10.601755580665554</v>
      </c>
      <c r="Q118" s="5">
        <f t="shared" si="52"/>
        <v>2.2673653516874399</v>
      </c>
      <c r="R118" s="3">
        <f t="shared" si="43"/>
        <v>40816</v>
      </c>
      <c r="S118" s="5">
        <f t="shared" si="44"/>
        <v>8.2859935168934324</v>
      </c>
      <c r="T118" s="5">
        <f t="shared" si="45"/>
        <v>9.7078762993149788</v>
      </c>
      <c r="U118" s="5">
        <f t="shared" si="46"/>
        <v>8.6086186773839</v>
      </c>
      <c r="V118" s="5"/>
      <c r="W118" s="5">
        <f t="shared" si="47"/>
        <v>-5.745437764982567</v>
      </c>
      <c r="X118" s="5">
        <f t="shared" si="40"/>
        <v>12.084253837907276</v>
      </c>
      <c r="Y118" s="3">
        <v>34971</v>
      </c>
      <c r="Z118" s="1">
        <v>1.23</v>
      </c>
      <c r="AA118" s="1">
        <f t="array" ref="AA118">FVSCHEDULE(1,Z116:Z118*0.01)-1</f>
        <v>2.823265043799994E-2</v>
      </c>
      <c r="AB118" s="14">
        <v>1.26</v>
      </c>
      <c r="AC118" s="1">
        <f t="array" ref="AC118">FVSCHEDULE(1,AB116:AB118*0.01)-1</f>
        <v>2.870033999999988E-2</v>
      </c>
      <c r="AD118" s="74">
        <f>'US Corp Custom'!M91</f>
        <v>0.95</v>
      </c>
      <c r="AE118" s="1">
        <f t="array" ref="AE118">FVSCHEDULE(1,AD116:AD118*0.01)-1</f>
        <v>2.0570429375000199E-2</v>
      </c>
      <c r="AF118" s="1" t="s">
        <v>96</v>
      </c>
      <c r="AG118" s="1">
        <v>1930.79</v>
      </c>
      <c r="AH118" s="1">
        <v>2904.547</v>
      </c>
      <c r="AI118" s="1">
        <v>4461.8670000000002</v>
      </c>
      <c r="AJ118" s="1">
        <v>1615.4190000000001</v>
      </c>
      <c r="AK118">
        <v>4177.66</v>
      </c>
      <c r="AL118" s="1" t="s">
        <v>96</v>
      </c>
      <c r="AM118" s="1">
        <v>2.38</v>
      </c>
      <c r="AN118" s="1"/>
      <c r="AO118" s="1" t="s">
        <v>96</v>
      </c>
      <c r="AP118" s="1">
        <v>3.93</v>
      </c>
      <c r="AQ118" s="1">
        <v>3.0049999999999999</v>
      </c>
      <c r="AS118" s="1" t="s">
        <v>96</v>
      </c>
      <c r="AT118">
        <v>688.15800000000002</v>
      </c>
      <c r="AU118" s="1" t="s">
        <v>96</v>
      </c>
      <c r="AV118" s="1">
        <v>516.48199999999997</v>
      </c>
    </row>
    <row r="119" spans="1:48" x14ac:dyDescent="0.25">
      <c r="A119" s="3">
        <v>40908</v>
      </c>
      <c r="B119" s="1" t="s">
        <v>97</v>
      </c>
      <c r="C119" s="5">
        <v>2.97</v>
      </c>
      <c r="D119" s="5">
        <v>5.34</v>
      </c>
      <c r="E119" s="5">
        <f t="shared" si="35"/>
        <v>0.78765212741904267</v>
      </c>
      <c r="F119" s="5">
        <f t="shared" si="41"/>
        <v>11.099670643800833</v>
      </c>
      <c r="G119" s="5">
        <f t="shared" si="48"/>
        <v>1.7477166656000076</v>
      </c>
      <c r="H119" s="5">
        <f t="shared" si="42"/>
        <v>11.816406755783904</v>
      </c>
      <c r="I119" s="5">
        <f t="shared" si="36"/>
        <v>15.47391038946866</v>
      </c>
      <c r="J119" s="5">
        <f t="shared" si="37"/>
        <v>3.3807148442569046</v>
      </c>
      <c r="K119" s="5">
        <f t="shared" si="38"/>
        <v>4.4496814758276271</v>
      </c>
      <c r="L119" s="5"/>
      <c r="M119" s="5">
        <f t="shared" si="39"/>
        <v>0</v>
      </c>
      <c r="N119" s="5">
        <f t="shared" si="49"/>
        <v>6.69196550277921</v>
      </c>
      <c r="O119" s="5">
        <f t="shared" si="50"/>
        <v>7.5493995396561866</v>
      </c>
      <c r="P119" s="5">
        <f t="shared" si="51"/>
        <v>7.5574349292870222</v>
      </c>
      <c r="Q119" s="5">
        <f t="shared" si="52"/>
        <v>-0.85743403687697661</v>
      </c>
      <c r="R119" s="3">
        <f t="shared" si="43"/>
        <v>40908</v>
      </c>
      <c r="S119" s="5">
        <f t="shared" si="44"/>
        <v>8.9115362733137271</v>
      </c>
      <c r="T119" s="5">
        <f t="shared" si="45"/>
        <v>10.441542733651385</v>
      </c>
      <c r="U119" s="5">
        <f t="shared" si="46"/>
        <v>9.1847044695402396</v>
      </c>
      <c r="V119" s="5"/>
      <c r="W119" s="5">
        <f t="shared" si="47"/>
        <v>4.3663719715469238</v>
      </c>
      <c r="X119" s="5">
        <f t="shared" si="40"/>
        <v>1.2248248728900624</v>
      </c>
      <c r="Y119" s="3">
        <v>35003</v>
      </c>
      <c r="Z119" s="1">
        <v>0.62</v>
      </c>
      <c r="AA119" s="1">
        <f t="array" ref="AA119">FVSCHEDULE(1,Z117:Z119*0.01)-1</f>
        <v>2.1733846406000179E-2</v>
      </c>
      <c r="AB119" s="14">
        <v>0.64</v>
      </c>
      <c r="AC119" s="1">
        <f t="array" ref="AC119">FVSCHEDULE(1,AB117:AB119*0.01)-1</f>
        <v>1.9080639999999871E-2</v>
      </c>
      <c r="AD119" s="74">
        <f>'US Corp Custom'!M92</f>
        <v>1.3</v>
      </c>
      <c r="AE119" s="1">
        <f t="array" ref="AE119">FVSCHEDULE(1,AD117:AD119*0.01)-1</f>
        <v>3.6428917250000081E-2</v>
      </c>
      <c r="AF119" s="1" t="s">
        <v>97</v>
      </c>
      <c r="AG119" s="1">
        <v>2158.94</v>
      </c>
      <c r="AH119" s="1">
        <v>3353.9940000000001</v>
      </c>
      <c r="AI119" s="1">
        <v>4612.71</v>
      </c>
      <c r="AJ119" s="1">
        <v>1687.3</v>
      </c>
      <c r="AK119">
        <v>4671.3100000000004</v>
      </c>
      <c r="AL119" s="1" t="s">
        <v>97</v>
      </c>
      <c r="AM119" s="1">
        <v>2.21</v>
      </c>
      <c r="AN119" s="1"/>
      <c r="AO119" s="1" t="s">
        <v>97</v>
      </c>
      <c r="AP119" s="1">
        <v>3.895</v>
      </c>
      <c r="AQ119" s="1">
        <v>2.952</v>
      </c>
      <c r="AS119" s="1" t="s">
        <v>97</v>
      </c>
      <c r="AT119">
        <v>688.15800000000002</v>
      </c>
      <c r="AU119" s="1" t="s">
        <v>97</v>
      </c>
      <c r="AV119" s="1">
        <v>522.80799999999999</v>
      </c>
    </row>
    <row r="120" spans="1:48" x14ac:dyDescent="0.25">
      <c r="A120" s="3">
        <v>40999</v>
      </c>
      <c r="B120" s="1" t="s">
        <v>98</v>
      </c>
      <c r="C120" s="5">
        <v>2.82</v>
      </c>
      <c r="D120" s="5">
        <v>5.45</v>
      </c>
      <c r="E120" s="5">
        <f t="shared" ref="E120:E140" si="53">(C120-C119*$C$5)/((2*$E$8)/(1.25*$H$2*100))+$E$9</f>
        <v>1.8843235305190624</v>
      </c>
      <c r="F120" s="5">
        <f t="shared" si="41"/>
        <v>5.6116484479260382</v>
      </c>
      <c r="G120" s="5">
        <f t="shared" si="48"/>
        <v>4.0282538530000078</v>
      </c>
      <c r="H120" s="5">
        <f t="shared" si="42"/>
        <v>12.586269187656907</v>
      </c>
      <c r="I120" s="5">
        <f t="shared" ref="I120:I141" si="54">(AH120/AH119-1)*100</f>
        <v>12.436307280215765</v>
      </c>
      <c r="J120" s="5">
        <f t="shared" ref="J120:J141" si="55">(AI120/AI119-1)*100</f>
        <v>10.980096299138676</v>
      </c>
      <c r="K120" s="5">
        <f t="shared" ref="K120:K141" si="56">(AJ120/AJ119-1)*100</f>
        <v>14.125644520832115</v>
      </c>
      <c r="L120" s="5"/>
      <c r="M120" s="5">
        <f t="shared" ref="M120:M141" si="57">100*(AT120/AT119-1)</f>
        <v>1.1043975366131775E-2</v>
      </c>
      <c r="N120" s="5">
        <f t="shared" si="49"/>
        <v>6.9454870386768501</v>
      </c>
      <c r="O120" s="5">
        <f t="shared" si="50"/>
        <v>8.4501968345442897</v>
      </c>
      <c r="P120" s="5">
        <f t="shared" si="51"/>
        <v>7.383314902372728</v>
      </c>
      <c r="Q120" s="5">
        <f t="shared" si="52"/>
        <v>-1.5047097958674396</v>
      </c>
      <c r="R120" s="3">
        <f t="shared" si="43"/>
        <v>40999</v>
      </c>
      <c r="S120" s="5">
        <f t="shared" si="44"/>
        <v>9.6645786293905491</v>
      </c>
      <c r="T120" s="5">
        <f t="shared" si="45"/>
        <v>11.212474714342683</v>
      </c>
      <c r="U120" s="5">
        <f t="shared" si="46"/>
        <v>9.8226269280129301</v>
      </c>
      <c r="V120" s="5"/>
      <c r="W120" s="5">
        <f t="shared" si="47"/>
        <v>5.9404299056564298</v>
      </c>
      <c r="X120" s="5">
        <f t="shared" ref="X120:X141" si="58">100*(AV120/AV119-1)</f>
        <v>-2.2578078376765398</v>
      </c>
      <c r="Y120" s="3">
        <v>35033</v>
      </c>
      <c r="Z120" s="1">
        <v>0.88</v>
      </c>
      <c r="AA120" s="1">
        <f t="array" ref="AA120">FVSCHEDULE(1,Z118:Z120*0.01)-1</f>
        <v>2.7539731087999897E-2</v>
      </c>
      <c r="AB120" s="14">
        <v>0.64</v>
      </c>
      <c r="AC120" s="1">
        <f t="array" ref="AC120">FVSCHEDULE(1,AB118:AB120*0.01)-1</f>
        <v>2.5602756095999935E-2</v>
      </c>
      <c r="AD120" s="74">
        <f>'US Corp Custom'!M93</f>
        <v>1.83</v>
      </c>
      <c r="AE120" s="1">
        <f t="array" ref="AE120">FVSCHEDULE(1,AD118:AD120*0.01)-1</f>
        <v>4.133751004999997E-2</v>
      </c>
      <c r="AF120" s="1" t="s">
        <v>98</v>
      </c>
      <c r="AG120" s="1">
        <v>2430.67</v>
      </c>
      <c r="AH120" s="1">
        <v>3771.107</v>
      </c>
      <c r="AI120" s="1">
        <v>5119.1899999999996</v>
      </c>
      <c r="AJ120" s="1">
        <v>1925.6420000000001</v>
      </c>
      <c r="AK120">
        <v>5259.27</v>
      </c>
      <c r="AL120" s="1" t="s">
        <v>98</v>
      </c>
      <c r="AM120" s="1">
        <v>2.0499999999999998</v>
      </c>
      <c r="AN120" s="1"/>
      <c r="AO120" s="1" t="s">
        <v>98</v>
      </c>
      <c r="AP120" s="1">
        <v>3.6280000000000001</v>
      </c>
      <c r="AQ120" s="1">
        <v>2.7050000000000001</v>
      </c>
      <c r="AS120" s="1" t="s">
        <v>98</v>
      </c>
      <c r="AT120">
        <v>688.23400000000004</v>
      </c>
      <c r="AU120" s="1" t="s">
        <v>98</v>
      </c>
      <c r="AV120" s="1">
        <v>511.00400000000002</v>
      </c>
    </row>
    <row r="121" spans="1:48" x14ac:dyDescent="0.25">
      <c r="A121" s="3">
        <v>41090</v>
      </c>
      <c r="B121" s="1" t="s">
        <v>99</v>
      </c>
      <c r="C121" s="5">
        <v>2.58</v>
      </c>
      <c r="D121" s="5">
        <v>-0.01</v>
      </c>
      <c r="E121" s="5">
        <f t="shared" si="53"/>
        <v>1.5227162946889212</v>
      </c>
      <c r="F121" s="5">
        <f t="shared" si="41"/>
        <v>-3.1725502334196563</v>
      </c>
      <c r="G121" s="5">
        <f t="shared" si="48"/>
        <v>1.8272890250000007</v>
      </c>
      <c r="H121" s="5">
        <f t="shared" ref="H121:H141" si="59">(AG121/AG120-1)*100</f>
        <v>-2.7515047291487571</v>
      </c>
      <c r="I121" s="5">
        <f t="shared" si="54"/>
        <v>-3.4736749713015325</v>
      </c>
      <c r="J121" s="5">
        <f t="shared" si="55"/>
        <v>-6.8519043051732726</v>
      </c>
      <c r="K121" s="5">
        <f t="shared" si="56"/>
        <v>-8.7696466944530709</v>
      </c>
      <c r="L121" s="5"/>
      <c r="M121" s="5">
        <f t="shared" si="57"/>
        <v>2.6008595913595833E-2</v>
      </c>
      <c r="N121" s="5">
        <f t="shared" si="49"/>
        <v>-2.3552330623190612</v>
      </c>
      <c r="O121" s="5">
        <f t="shared" si="50"/>
        <v>-3.2769312475433274</v>
      </c>
      <c r="P121" s="5">
        <f t="shared" si="51"/>
        <v>-2.5187852194253533</v>
      </c>
      <c r="Q121" s="5">
        <f t="shared" si="52"/>
        <v>0.92169818522426628</v>
      </c>
      <c r="R121" s="3">
        <f t="shared" si="43"/>
        <v>41090</v>
      </c>
      <c r="S121" s="5">
        <f t="shared" si="44"/>
        <v>9.347877032340655</v>
      </c>
      <c r="T121" s="5">
        <f t="shared" si="45"/>
        <v>10.930056558506013</v>
      </c>
      <c r="U121" s="5">
        <f t="shared" si="46"/>
        <v>9.5912811710161137</v>
      </c>
      <c r="V121" s="5"/>
      <c r="W121" s="5">
        <f t="shared" si="47"/>
        <v>-0.55077493267110844</v>
      </c>
      <c r="X121" s="5">
        <f t="shared" si="58"/>
        <v>6.0203051248131079</v>
      </c>
      <c r="Y121" s="3">
        <v>35062</v>
      </c>
      <c r="Z121" s="1">
        <v>1.57</v>
      </c>
      <c r="AA121" s="1">
        <f t="array" ref="AA121">FVSCHEDULE(1,Z119:Z121*0.01)-1</f>
        <v>3.0990916591999929E-2</v>
      </c>
      <c r="AB121" s="14">
        <v>1.58</v>
      </c>
      <c r="AC121" s="1">
        <f t="array" ref="AC121">FVSCHEDULE(1,AB119:AB121*0.01)-1</f>
        <v>2.8843847167999925E-2</v>
      </c>
      <c r="AD121" s="74">
        <f>'US Corp Custom'!M94</f>
        <v>1.41</v>
      </c>
      <c r="AE121" s="1">
        <f t="array" ref="AE121">FVSCHEDULE(1,AD119:AD121*0.01)-1</f>
        <v>4.6082584389999681E-2</v>
      </c>
      <c r="AF121" s="1" t="s">
        <v>99</v>
      </c>
      <c r="AG121" s="1">
        <v>2363.79</v>
      </c>
      <c r="AH121" s="1">
        <v>3640.1109999999999</v>
      </c>
      <c r="AI121" s="1">
        <v>4768.4279999999999</v>
      </c>
      <c r="AJ121" s="1">
        <v>1756.77</v>
      </c>
      <c r="AK121">
        <v>5114.55</v>
      </c>
      <c r="AL121" s="1" t="s">
        <v>99</v>
      </c>
      <c r="AM121" s="1">
        <v>2.2000000000000002</v>
      </c>
      <c r="AN121" s="1"/>
      <c r="AO121" s="1" t="s">
        <v>99</v>
      </c>
      <c r="AP121" s="1">
        <v>3.8279999999999998</v>
      </c>
      <c r="AQ121" s="1">
        <v>3.09</v>
      </c>
      <c r="AS121" s="1" t="s">
        <v>99</v>
      </c>
      <c r="AT121">
        <v>688.41300000000001</v>
      </c>
      <c r="AU121" s="1" t="s">
        <v>99</v>
      </c>
      <c r="AV121" s="1">
        <v>541.76800000000003</v>
      </c>
    </row>
    <row r="122" spans="1:48" x14ac:dyDescent="0.25">
      <c r="A122" s="3">
        <v>41182</v>
      </c>
      <c r="B122" s="1" t="s">
        <v>100</v>
      </c>
      <c r="C122" s="5">
        <v>2.77</v>
      </c>
      <c r="D122" s="5">
        <v>3.7</v>
      </c>
      <c r="E122" s="5">
        <f t="shared" si="53"/>
        <v>2.8490105818217701</v>
      </c>
      <c r="F122" s="5">
        <f t="shared" si="41"/>
        <v>6.0101431073236133</v>
      </c>
      <c r="G122" s="5">
        <f t="shared" si="48"/>
        <v>4.0675878200000071</v>
      </c>
      <c r="H122" s="5">
        <f t="shared" si="59"/>
        <v>6.3516640649126987</v>
      </c>
      <c r="I122" s="5">
        <f t="shared" si="54"/>
        <v>5.2531639831862265</v>
      </c>
      <c r="J122" s="5">
        <f t="shared" si="55"/>
        <v>6.9828253671860185</v>
      </c>
      <c r="K122" s="5">
        <f t="shared" si="56"/>
        <v>7.886405164022614</v>
      </c>
      <c r="L122" s="5"/>
      <c r="M122" s="5">
        <f t="shared" si="57"/>
        <v>3.3845961653833356E-2</v>
      </c>
      <c r="N122" s="5">
        <f t="shared" si="49"/>
        <v>5.2682657453973336</v>
      </c>
      <c r="O122" s="5">
        <f t="shared" si="50"/>
        <v>5.8509796524218336</v>
      </c>
      <c r="P122" s="5">
        <f t="shared" si="51"/>
        <v>5.2715546477805724</v>
      </c>
      <c r="Q122" s="5">
        <f t="shared" si="52"/>
        <v>-0.58271390702449999</v>
      </c>
      <c r="R122" s="3">
        <f t="shared" si="43"/>
        <v>41182</v>
      </c>
      <c r="S122" s="5">
        <f t="shared" si="44"/>
        <v>9.89481941543632</v>
      </c>
      <c r="T122" s="5">
        <f t="shared" si="45"/>
        <v>11.506240463020983</v>
      </c>
      <c r="U122" s="5">
        <f t="shared" si="46"/>
        <v>10.096575351493501</v>
      </c>
      <c r="V122" s="5"/>
      <c r="W122" s="5">
        <f t="shared" si="47"/>
        <v>4.6632149872532551</v>
      </c>
      <c r="X122" s="5">
        <f t="shared" si="58"/>
        <v>0.94560771400302723</v>
      </c>
      <c r="Y122" s="3">
        <v>35095</v>
      </c>
      <c r="Z122" s="1">
        <v>1.76</v>
      </c>
      <c r="AA122" s="1">
        <f t="array" ref="AA122">FVSCHEDULE(1,Z120:Z122*0.01)-1</f>
        <v>4.267179161600021E-2</v>
      </c>
      <c r="AB122" s="14">
        <v>1.91</v>
      </c>
      <c r="AC122" s="1">
        <f t="array" ref="AC122">FVSCHEDULE(1,AB120:AB122*0.01)-1</f>
        <v>4.1827071391999926E-2</v>
      </c>
      <c r="AD122" s="74">
        <f>'US Corp Custom'!M95</f>
        <v>0.92</v>
      </c>
      <c r="AE122" s="1">
        <f t="array" ref="AE122">FVSCHEDULE(1,AD120:AD122*0.01)-1</f>
        <v>4.2158483876000075E-2</v>
      </c>
      <c r="AF122" s="1" t="s">
        <v>100</v>
      </c>
      <c r="AG122" s="1">
        <v>2513.9299999999998</v>
      </c>
      <c r="AH122" s="1">
        <v>3831.3319999999999</v>
      </c>
      <c r="AI122" s="1">
        <v>5101.3990000000003</v>
      </c>
      <c r="AJ122" s="1">
        <v>1895.316</v>
      </c>
      <c r="AK122">
        <v>5439.41</v>
      </c>
      <c r="AL122" s="1" t="s">
        <v>100</v>
      </c>
      <c r="AM122" s="1">
        <v>2.2200000000000002</v>
      </c>
      <c r="AN122" s="1"/>
      <c r="AO122" s="1" t="s">
        <v>100</v>
      </c>
      <c r="AP122" s="1">
        <v>3.6850000000000001</v>
      </c>
      <c r="AQ122" s="1">
        <v>2.8740000000000001</v>
      </c>
      <c r="AS122" s="1" t="s">
        <v>100</v>
      </c>
      <c r="AT122">
        <v>688.64599999999996</v>
      </c>
      <c r="AU122" s="1" t="s">
        <v>100</v>
      </c>
      <c r="AV122" s="1">
        <v>546.89099999999996</v>
      </c>
    </row>
    <row r="123" spans="1:48" x14ac:dyDescent="0.25">
      <c r="A123" s="3">
        <v>41274</v>
      </c>
      <c r="B123" s="1" t="s">
        <v>101</v>
      </c>
      <c r="C123" s="5">
        <v>2.35</v>
      </c>
      <c r="D123" s="5">
        <v>3.74</v>
      </c>
      <c r="E123" s="5">
        <f t="shared" si="53"/>
        <v>0.90439330260181983</v>
      </c>
      <c r="F123" s="5">
        <f t="shared" si="41"/>
        <v>3.8598721628821955</v>
      </c>
      <c r="G123" s="5">
        <f t="shared" si="48"/>
        <v>1.4745394992000005</v>
      </c>
      <c r="H123" s="5">
        <f t="shared" si="59"/>
        <v>-0.37749658900605443</v>
      </c>
      <c r="I123" s="5">
        <f t="shared" si="54"/>
        <v>1.8540549344196799</v>
      </c>
      <c r="J123" s="5">
        <f t="shared" si="55"/>
        <v>6.6040119582883028</v>
      </c>
      <c r="K123" s="5">
        <f t="shared" si="56"/>
        <v>5.6075081938842919</v>
      </c>
      <c r="L123" s="5"/>
      <c r="M123" s="5">
        <f t="shared" si="57"/>
        <v>4.0078647084285102E-2</v>
      </c>
      <c r="N123" s="5">
        <f t="shared" si="49"/>
        <v>2.6126834529238083</v>
      </c>
      <c r="O123" s="5">
        <f t="shared" si="50"/>
        <v>2.9540940963355076</v>
      </c>
      <c r="P123" s="5">
        <f t="shared" si="51"/>
        <v>2.4768427335184309</v>
      </c>
      <c r="Q123" s="5">
        <f t="shared" si="52"/>
        <v>-0.34141064341169924</v>
      </c>
      <c r="R123" s="3">
        <f t="shared" si="43"/>
        <v>41274</v>
      </c>
      <c r="S123" s="5">
        <f t="shared" ref="S123:S140" si="60">S122*(1+O123*0.01)</f>
        <v>10.187121691630784</v>
      </c>
      <c r="T123" s="5">
        <f t="shared" ref="T123:T140" si="61">T122*(1+P123*0.01)</f>
        <v>11.791231943830475</v>
      </c>
      <c r="U123" s="5">
        <f t="shared" ref="U123:U140" si="62">U122*(1+N123*0.01)</f>
        <v>10.360366905013954</v>
      </c>
      <c r="V123" s="5"/>
      <c r="W123" s="5">
        <f t="shared" ref="W123:W140" si="63">SUMPRODUCT($E$18:$K$18,E123:K123)</f>
        <v>2.0358539514170944</v>
      </c>
      <c r="X123" s="5">
        <f t="shared" si="58"/>
        <v>-0.32712185792049819</v>
      </c>
      <c r="Y123" s="3">
        <v>35124</v>
      </c>
      <c r="Z123" s="1">
        <v>0.08</v>
      </c>
      <c r="AA123" s="1">
        <f t="array" ref="AA123">FVSCHEDULE(1,Z121:Z123*0.01)-1</f>
        <v>3.4403181055999932E-2</v>
      </c>
      <c r="AB123" s="14">
        <v>0.23</v>
      </c>
      <c r="AC123" s="1">
        <f t="array" ref="AC123">FVSCHEDULE(1,AB121:AB123*0.01)-1</f>
        <v>3.7582744093999976E-2</v>
      </c>
      <c r="AD123" s="74">
        <f>'US Corp Custom'!M96</f>
        <v>-2.0099999999999998</v>
      </c>
      <c r="AE123" s="1">
        <f t="array" ref="AE123">FVSCHEDULE(1,AD121:AD123*0.01)-1</f>
        <v>2.8587826280002115E-3</v>
      </c>
      <c r="AF123" s="1" t="s">
        <v>101</v>
      </c>
      <c r="AG123" s="1">
        <v>2504.44</v>
      </c>
      <c r="AH123" s="1">
        <v>3902.3670000000002</v>
      </c>
      <c r="AI123" s="1">
        <v>5438.2960000000003</v>
      </c>
      <c r="AJ123" s="1">
        <v>2001.596</v>
      </c>
      <c r="AK123">
        <v>5418.89</v>
      </c>
      <c r="AL123" s="1" t="s">
        <v>101</v>
      </c>
      <c r="AM123" s="1">
        <v>2.29</v>
      </c>
      <c r="AN123" s="1"/>
      <c r="AO123" s="1" t="s">
        <v>101</v>
      </c>
      <c r="AP123" s="1">
        <v>3.43</v>
      </c>
      <c r="AQ123" s="1">
        <v>2.7090000000000001</v>
      </c>
      <c r="AS123" s="1" t="s">
        <v>101</v>
      </c>
      <c r="AT123">
        <v>688.92200000000003</v>
      </c>
      <c r="AU123" s="1" t="s">
        <v>101</v>
      </c>
      <c r="AV123" s="1">
        <v>545.10199999999998</v>
      </c>
    </row>
    <row r="124" spans="1:48" x14ac:dyDescent="0.25">
      <c r="A124" s="3">
        <v>41364</v>
      </c>
      <c r="B124" s="1" t="s">
        <v>102</v>
      </c>
      <c r="C124" s="5">
        <v>2.68</v>
      </c>
      <c r="D124" s="5">
        <v>4.63</v>
      </c>
      <c r="E124" s="5">
        <f t="shared" si="53"/>
        <v>3.2171118509707997</v>
      </c>
      <c r="F124" s="5">
        <f t="shared" si="41"/>
        <v>5.2571556241288455</v>
      </c>
      <c r="G124" s="5">
        <f t="shared" si="48"/>
        <v>1.0099751999999906</v>
      </c>
      <c r="H124" s="5">
        <f t="shared" si="59"/>
        <v>10.605564517417076</v>
      </c>
      <c r="I124" s="5">
        <f t="shared" si="54"/>
        <v>12.391914958280426</v>
      </c>
      <c r="J124" s="5">
        <f t="shared" si="55"/>
        <v>5.2335143213977142</v>
      </c>
      <c r="K124" s="5">
        <f t="shared" si="56"/>
        <v>-1.5679987370078696</v>
      </c>
      <c r="L124" s="5"/>
      <c r="M124" s="5">
        <f t="shared" si="57"/>
        <v>1.5966974490577712E-2</v>
      </c>
      <c r="N124" s="5">
        <f t="shared" si="49"/>
        <v>5.2540600224305924</v>
      </c>
      <c r="O124" s="5">
        <f t="shared" si="50"/>
        <v>5.8757999178497791</v>
      </c>
      <c r="P124" s="5">
        <f t="shared" si="51"/>
        <v>5.3968332506393448</v>
      </c>
      <c r="Q124" s="5">
        <f t="shared" si="52"/>
        <v>-0.62173989541918662</v>
      </c>
      <c r="R124" s="3">
        <f t="shared" si="43"/>
        <v>41364</v>
      </c>
      <c r="S124" s="5">
        <f t="shared" si="60"/>
        <v>10.785696579618884</v>
      </c>
      <c r="T124" s="5">
        <f t="shared" si="61"/>
        <v>12.427585070035127</v>
      </c>
      <c r="U124" s="5">
        <f t="shared" si="62"/>
        <v>10.904706800747421</v>
      </c>
      <c r="V124" s="5"/>
      <c r="W124" s="5">
        <f t="shared" si="63"/>
        <v>3.4766966952251903</v>
      </c>
      <c r="X124" s="5">
        <f t="shared" si="58"/>
        <v>-0.19831150867177794</v>
      </c>
      <c r="Y124" s="3">
        <v>35153</v>
      </c>
      <c r="Z124" s="1">
        <v>-7.0000000000000007E-2</v>
      </c>
      <c r="AA124" s="1">
        <f t="array" ref="AA124">FVSCHEDULE(1,Z122:Z124*0.01)-1</f>
        <v>1.7701190143999845E-2</v>
      </c>
      <c r="AB124" s="14">
        <v>-0.25</v>
      </c>
      <c r="AC124" s="1">
        <f t="array" ref="AC124">FVSCHEDULE(1,AB122:AB124*0.01)-1</f>
        <v>1.8890320174999919E-2</v>
      </c>
      <c r="AD124" s="74">
        <f>'US Corp Custom'!M97</f>
        <v>-1.01</v>
      </c>
      <c r="AE124" s="1">
        <f t="array" ref="AE124">FVSCHEDULE(1,AD122:AD124*0.01)-1</f>
        <v>-2.1072962307999932E-2</v>
      </c>
      <c r="AF124" s="1" t="s">
        <v>102</v>
      </c>
      <c r="AG124" s="1">
        <v>2770.05</v>
      </c>
      <c r="AH124" s="1">
        <v>4385.9449999999997</v>
      </c>
      <c r="AI124" s="1">
        <v>5722.91</v>
      </c>
      <c r="AJ124" s="1">
        <v>1970.211</v>
      </c>
      <c r="AK124">
        <v>5993.59</v>
      </c>
      <c r="AL124" s="1" t="s">
        <v>102</v>
      </c>
      <c r="AM124" s="1">
        <v>2.16</v>
      </c>
      <c r="AN124" s="1"/>
      <c r="AO124" s="1" t="s">
        <v>102</v>
      </c>
      <c r="AP124" s="1">
        <v>3.2530000000000001</v>
      </c>
      <c r="AQ124" s="1">
        <v>2.7530000000000001</v>
      </c>
      <c r="AS124" s="1" t="s">
        <v>102</v>
      </c>
      <c r="AT124">
        <v>689.03200000000004</v>
      </c>
      <c r="AU124" s="1" t="s">
        <v>102</v>
      </c>
      <c r="AV124" s="1">
        <v>544.02099999999996</v>
      </c>
    </row>
    <row r="125" spans="1:48" x14ac:dyDescent="0.25">
      <c r="A125" s="3">
        <v>41455</v>
      </c>
      <c r="B125" s="1" t="s">
        <v>103</v>
      </c>
      <c r="C125" s="5">
        <v>3.86</v>
      </c>
      <c r="D125" s="5">
        <v>3.11</v>
      </c>
      <c r="E125" s="5">
        <f t="shared" si="53"/>
        <v>6.1763630025995946</v>
      </c>
      <c r="F125" s="5">
        <f t="shared" si="41"/>
        <v>2.2988578104765796</v>
      </c>
      <c r="G125" s="5">
        <f t="shared" si="48"/>
        <v>-3.0655598919999916</v>
      </c>
      <c r="H125" s="5">
        <f t="shared" si="59"/>
        <v>2.9100557751664979</v>
      </c>
      <c r="I125" s="5">
        <f t="shared" si="54"/>
        <v>3.0846032040985571</v>
      </c>
      <c r="J125" s="5">
        <f t="shared" si="55"/>
        <v>-0.72987343851291797</v>
      </c>
      <c r="K125" s="5">
        <f t="shared" si="56"/>
        <v>-7.9538689003360581</v>
      </c>
      <c r="L125" s="5"/>
      <c r="M125" s="5">
        <f t="shared" si="57"/>
        <v>2.3656375901270899E-2</v>
      </c>
      <c r="N125" s="5">
        <f t="shared" si="49"/>
        <v>2.5033996529709519</v>
      </c>
      <c r="O125" s="5">
        <f t="shared" si="50"/>
        <v>1.5705843152907966</v>
      </c>
      <c r="P125" s="5">
        <f t="shared" si="51"/>
        <v>2.3479699679759807</v>
      </c>
      <c r="Q125" s="5">
        <f t="shared" si="52"/>
        <v>0.93281533768015534</v>
      </c>
      <c r="R125" s="3">
        <f t="shared" si="43"/>
        <v>41455</v>
      </c>
      <c r="S125" s="5">
        <f t="shared" si="60"/>
        <v>10.955095038393235</v>
      </c>
      <c r="T125" s="5">
        <f t="shared" si="61"/>
        <v>12.719381035224217</v>
      </c>
      <c r="U125" s="5">
        <f t="shared" si="62"/>
        <v>11.177695192954832</v>
      </c>
      <c r="V125" s="5"/>
      <c r="W125" s="5">
        <f t="shared" si="63"/>
        <v>6.3886910538982045E-2</v>
      </c>
      <c r="X125" s="5">
        <f t="shared" si="58"/>
        <v>-4.5343837829789679</v>
      </c>
      <c r="Y125" s="3">
        <v>35185</v>
      </c>
      <c r="Z125" s="1">
        <v>0.22</v>
      </c>
      <c r="AA125" s="1">
        <f t="array" ref="AA125">FVSCHEDULE(1,Z123:Z125*0.01)-1</f>
        <v>2.2996587679997571E-3</v>
      </c>
      <c r="AB125" s="14">
        <v>0.38</v>
      </c>
      <c r="AC125" s="1">
        <f t="array" ref="AC125">FVSCHEDULE(1,AB123:AB125*0.01)-1</f>
        <v>3.5934681500000565E-3</v>
      </c>
      <c r="AD125" s="74">
        <f>'US Corp Custom'!M98</f>
        <v>-0.65</v>
      </c>
      <c r="AE125" s="1">
        <f t="array" ref="AE125">FVSCHEDULE(1,AD123:AD125*0.01)-1</f>
        <v>-3.630200956499996E-2</v>
      </c>
      <c r="AF125" s="1" t="s">
        <v>103</v>
      </c>
      <c r="AG125" s="1">
        <v>2850.66</v>
      </c>
      <c r="AH125" s="1">
        <v>4521.2340000000004</v>
      </c>
      <c r="AI125" s="1">
        <v>5681.14</v>
      </c>
      <c r="AJ125" s="1">
        <v>1813.5029999999999</v>
      </c>
      <c r="AK125">
        <v>6168.01</v>
      </c>
      <c r="AL125" s="1" t="s">
        <v>103</v>
      </c>
      <c r="AM125" s="1">
        <v>2.2000000000000002</v>
      </c>
      <c r="AN125" s="1"/>
      <c r="AO125" s="1" t="s">
        <v>103</v>
      </c>
      <c r="AP125" s="1">
        <v>3.274</v>
      </c>
      <c r="AQ125" s="1">
        <v>2.9260000000000002</v>
      </c>
      <c r="AS125" s="1" t="s">
        <v>103</v>
      </c>
      <c r="AT125">
        <v>689.19500000000005</v>
      </c>
      <c r="AU125" s="1" t="s">
        <v>103</v>
      </c>
      <c r="AV125" s="1">
        <v>519.35299999999995</v>
      </c>
    </row>
    <row r="126" spans="1:48" x14ac:dyDescent="0.25">
      <c r="A126" s="3">
        <v>41547</v>
      </c>
      <c r="B126" s="1" t="s">
        <v>104</v>
      </c>
      <c r="C126" s="5">
        <v>3.56</v>
      </c>
      <c r="D126" s="5">
        <v>5.03</v>
      </c>
      <c r="E126" s="5">
        <f t="shared" si="53"/>
        <v>1.7599499509892207</v>
      </c>
      <c r="F126" s="5">
        <f t="shared" si="41"/>
        <v>6.2718638183453752</v>
      </c>
      <c r="G126" s="5">
        <f t="shared" si="48"/>
        <v>1.3641095040000106</v>
      </c>
      <c r="H126" s="5">
        <f t="shared" si="59"/>
        <v>5.2451011344741172</v>
      </c>
      <c r="I126" s="5">
        <f t="shared" si="54"/>
        <v>10.209911718791798</v>
      </c>
      <c r="J126" s="5">
        <f t="shared" si="55"/>
        <v>11.608462386070384</v>
      </c>
      <c r="K126" s="5">
        <f t="shared" si="56"/>
        <v>5.8980327024548584</v>
      </c>
      <c r="L126" s="5"/>
      <c r="M126" s="5">
        <f t="shared" si="57"/>
        <v>1.813710198128593E-2</v>
      </c>
      <c r="N126" s="5">
        <f t="shared" si="49"/>
        <v>5.4186083165131977</v>
      </c>
      <c r="O126" s="5">
        <f t="shared" si="50"/>
        <v>6.392591743199171</v>
      </c>
      <c r="P126" s="5">
        <f t="shared" si="51"/>
        <v>5.3858566406510731</v>
      </c>
      <c r="Q126" s="5">
        <f t="shared" si="52"/>
        <v>-0.97398342668597326</v>
      </c>
      <c r="R126" s="3">
        <f t="shared" si="43"/>
        <v>41547</v>
      </c>
      <c r="S126" s="5">
        <f t="shared" si="60"/>
        <v>11.655409539277183</v>
      </c>
      <c r="T126" s="5">
        <f t="shared" si="61"/>
        <v>13.404428663359553</v>
      </c>
      <c r="U126" s="5">
        <f t="shared" si="62"/>
        <v>11.783370714274779</v>
      </c>
      <c r="V126" s="5"/>
      <c r="W126" s="5">
        <f t="shared" si="63"/>
        <v>3.7062300108064536</v>
      </c>
      <c r="X126" s="5">
        <f t="shared" si="58"/>
        <v>-0.5470267813991625</v>
      </c>
      <c r="Y126" s="3">
        <v>35216</v>
      </c>
      <c r="Z126" s="1">
        <v>0.6</v>
      </c>
      <c r="AA126" s="1">
        <f t="array" ref="AA126">FVSCHEDULE(1,Z124:Z126*0.01)-1</f>
        <v>7.507450759999923E-3</v>
      </c>
      <c r="AB126" s="14">
        <v>0.7</v>
      </c>
      <c r="AC126" s="1">
        <f t="array" ref="AC126">FVSCHEDULE(1,AB124:AB126*0.01)-1</f>
        <v>8.2995335000000114E-3</v>
      </c>
      <c r="AD126" s="74">
        <f>'US Corp Custom'!M99</f>
        <v>-0.22</v>
      </c>
      <c r="AE126" s="1">
        <f t="array" ref="AE126">FVSCHEDULE(1,AD124:AD126*0.01)-1</f>
        <v>-1.8697974429999875E-2</v>
      </c>
      <c r="AF126" s="1" t="s">
        <v>104</v>
      </c>
      <c r="AG126" s="1">
        <v>3000.18</v>
      </c>
      <c r="AH126" s="1">
        <v>4982.848</v>
      </c>
      <c r="AI126" s="1">
        <v>6340.6329999999998</v>
      </c>
      <c r="AJ126" s="1">
        <v>1920.4639999999999</v>
      </c>
      <c r="AK126">
        <v>6491.52</v>
      </c>
      <c r="AL126" s="1" t="s">
        <v>104</v>
      </c>
      <c r="AM126" s="1">
        <v>2.14</v>
      </c>
      <c r="AN126" s="1"/>
      <c r="AO126" s="1" t="s">
        <v>104</v>
      </c>
      <c r="AP126" s="1">
        <v>3.0790000000000002</v>
      </c>
      <c r="AQ126" s="1">
        <v>2.742</v>
      </c>
      <c r="AS126" s="1" t="s">
        <v>104</v>
      </c>
      <c r="AT126">
        <v>689.32</v>
      </c>
      <c r="AU126" s="1" t="s">
        <v>104</v>
      </c>
      <c r="AV126" s="1">
        <v>516.51199999999994</v>
      </c>
    </row>
    <row r="127" spans="1:48" x14ac:dyDescent="0.25">
      <c r="A127" s="3">
        <v>41639</v>
      </c>
      <c r="B127" s="1" t="s">
        <v>105</v>
      </c>
      <c r="C127" s="5">
        <v>3.17</v>
      </c>
      <c r="D127" s="5">
        <v>7.02</v>
      </c>
      <c r="E127" s="5">
        <f t="shared" si="53"/>
        <v>1.335407827415164</v>
      </c>
      <c r="F127" s="5">
        <f t="shared" si="41"/>
        <v>8.3036401033892151</v>
      </c>
      <c r="G127" s="5">
        <f t="shared" si="48"/>
        <v>1.1239143374999871</v>
      </c>
      <c r="H127" s="5">
        <f t="shared" si="59"/>
        <v>10.513035884513599</v>
      </c>
      <c r="I127" s="5">
        <f t="shared" si="54"/>
        <v>8.7200532707399461</v>
      </c>
      <c r="J127" s="5">
        <f t="shared" si="55"/>
        <v>5.7483219735316782</v>
      </c>
      <c r="K127" s="5">
        <f t="shared" si="56"/>
        <v>1.8620500045822164</v>
      </c>
      <c r="L127" s="5"/>
      <c r="M127" s="5">
        <f t="shared" si="57"/>
        <v>1.5232402947829016E-2</v>
      </c>
      <c r="N127" s="5">
        <f t="shared" si="49"/>
        <v>5.7213366815123763</v>
      </c>
      <c r="O127" s="5">
        <f t="shared" si="50"/>
        <v>6.6680698106885838</v>
      </c>
      <c r="P127" s="5">
        <f t="shared" si="51"/>
        <v>5.724863763997643</v>
      </c>
      <c r="Q127" s="5">
        <f t="shared" si="52"/>
        <v>-0.94673312917620756</v>
      </c>
      <c r="R127" s="3">
        <f t="shared" si="43"/>
        <v>41639</v>
      </c>
      <c r="S127" s="5">
        <f t="shared" si="60"/>
        <v>12.432600384077844</v>
      </c>
      <c r="T127" s="5">
        <f t="shared" si="61"/>
        <v>14.171813942679137</v>
      </c>
      <c r="U127" s="5">
        <f t="shared" si="62"/>
        <v>12.45753702526917</v>
      </c>
      <c r="V127" s="5"/>
      <c r="W127" s="5">
        <f t="shared" si="63"/>
        <v>3.4301238726754906</v>
      </c>
      <c r="X127" s="5">
        <f t="shared" si="58"/>
        <v>-2.4640279412675659</v>
      </c>
      <c r="Y127" s="3">
        <v>35244</v>
      </c>
      <c r="Z127" s="1">
        <v>0.83</v>
      </c>
      <c r="AA127" s="1">
        <f t="array" ref="AA127">FVSCHEDULE(1,Z125:Z127*0.01)-1</f>
        <v>1.6581369559999892E-2</v>
      </c>
      <c r="AB127" s="14">
        <v>0.8</v>
      </c>
      <c r="AC127" s="1">
        <f t="array" ref="AC127">FVSCHEDULE(1,AB125:AB127*0.01)-1</f>
        <v>1.8913212800000023E-2</v>
      </c>
      <c r="AD127" s="74">
        <f>'US Corp Custom'!M100</f>
        <v>1.43</v>
      </c>
      <c r="AE127" s="1">
        <f t="array" ref="AE127">FVSCHEDULE(1,AD125:AD127*0.01)-1</f>
        <v>5.4900944900000415E-3</v>
      </c>
      <c r="AF127" s="1" t="s">
        <v>105</v>
      </c>
      <c r="AG127" s="1">
        <v>3315.59</v>
      </c>
      <c r="AH127" s="1">
        <v>5417.3549999999996</v>
      </c>
      <c r="AI127" s="1">
        <v>6705.1130000000003</v>
      </c>
      <c r="AJ127" s="1">
        <v>1956.2239999999999</v>
      </c>
      <c r="AK127">
        <v>7173.97</v>
      </c>
      <c r="AL127" s="1" t="s">
        <v>105</v>
      </c>
      <c r="AM127" s="1">
        <v>1.98</v>
      </c>
      <c r="AN127" s="1"/>
      <c r="AO127" s="1" t="s">
        <v>105</v>
      </c>
      <c r="AP127" s="1">
        <v>2.9569999999999999</v>
      </c>
      <c r="AQ127" s="1">
        <v>2.5979999999999999</v>
      </c>
      <c r="AS127" s="1" t="s">
        <v>105</v>
      </c>
      <c r="AT127">
        <v>689.42499999999995</v>
      </c>
      <c r="AU127" s="1" t="s">
        <v>105</v>
      </c>
      <c r="AV127" s="1">
        <v>503.78500000000003</v>
      </c>
    </row>
    <row r="128" spans="1:48" x14ac:dyDescent="0.25">
      <c r="A128" s="3">
        <v>41729</v>
      </c>
      <c r="B128" s="1" t="s">
        <v>106</v>
      </c>
      <c r="C128" s="5">
        <v>2.52</v>
      </c>
      <c r="D128" s="5">
        <v>3.09</v>
      </c>
      <c r="E128" s="5">
        <f t="shared" si="53"/>
        <v>0.30894589147632523</v>
      </c>
      <c r="F128" s="5">
        <f t="shared" si="41"/>
        <v>0.84055999682431348</v>
      </c>
      <c r="G128" s="5">
        <f t="shared" si="48"/>
        <v>2.0543150631999962</v>
      </c>
      <c r="H128" s="5">
        <f t="shared" si="59"/>
        <v>1.8072198311612775</v>
      </c>
      <c r="I128" s="5">
        <f t="shared" si="54"/>
        <v>1.1187378342383036</v>
      </c>
      <c r="J128" s="5">
        <f t="shared" si="55"/>
        <v>0.76962163053775345</v>
      </c>
      <c r="K128" s="5">
        <f t="shared" si="56"/>
        <v>-0.36503999541973586</v>
      </c>
      <c r="L128" s="5"/>
      <c r="M128" s="5">
        <f t="shared" si="57"/>
        <v>1.1458824382648558E-2</v>
      </c>
      <c r="N128" s="5">
        <f t="shared" si="49"/>
        <v>0.79966280967596415</v>
      </c>
      <c r="O128" s="5">
        <f t="shared" si="50"/>
        <v>0.98164382089510493</v>
      </c>
      <c r="P128" s="5">
        <f t="shared" si="51"/>
        <v>0.70175028017593344</v>
      </c>
      <c r="Q128" s="5">
        <f t="shared" si="52"/>
        <v>-0.18198101121914079</v>
      </c>
      <c r="R128" s="3">
        <f t="shared" si="43"/>
        <v>41729</v>
      </c>
      <c r="S128" s="5">
        <f t="shared" si="60"/>
        <v>12.554644237524725</v>
      </c>
      <c r="T128" s="5">
        <f t="shared" si="61"/>
        <v>14.2712646867279</v>
      </c>
      <c r="U128" s="5">
        <f t="shared" si="62"/>
        <v>12.557155315861861</v>
      </c>
      <c r="V128" s="5"/>
      <c r="W128" s="5">
        <f t="shared" si="63"/>
        <v>1.2955887484706978</v>
      </c>
      <c r="X128" s="5">
        <f t="shared" si="58"/>
        <v>3.3710809174548606</v>
      </c>
      <c r="Y128" s="3">
        <v>35277</v>
      </c>
      <c r="Z128" s="1">
        <v>0.46</v>
      </c>
      <c r="AA128" s="1">
        <f t="array" ref="AA128">FVSCHEDULE(1,Z126:Z128*0.01)-1</f>
        <v>1.901580907999989E-2</v>
      </c>
      <c r="AB128" s="14">
        <v>0.46</v>
      </c>
      <c r="AC128" s="1">
        <f t="array" ref="AC128">FVSCHEDULE(1,AB126:AB128*0.01)-1</f>
        <v>1.972525759999999E-2</v>
      </c>
      <c r="AD128" s="74">
        <f>'US Corp Custom'!M101</f>
        <v>0.16</v>
      </c>
      <c r="AE128" s="1">
        <f t="array" ref="AE128">FVSCHEDULE(1,AD126:AD128*0.01)-1</f>
        <v>1.3687849664000051E-2</v>
      </c>
      <c r="AF128" s="1" t="s">
        <v>106</v>
      </c>
      <c r="AG128" s="1">
        <v>3375.51</v>
      </c>
      <c r="AH128" s="1">
        <v>5477.9610000000002</v>
      </c>
      <c r="AI128" s="1">
        <v>6756.7169999999996</v>
      </c>
      <c r="AJ128" s="1">
        <v>1949.0830000000001</v>
      </c>
      <c r="AK128">
        <v>7303.63</v>
      </c>
      <c r="AL128" s="1" t="s">
        <v>106</v>
      </c>
      <c r="AM128" s="1">
        <v>2.0299999999999998</v>
      </c>
      <c r="AN128" s="1"/>
      <c r="AO128" s="1" t="s">
        <v>106</v>
      </c>
      <c r="AP128" s="1">
        <v>3.07</v>
      </c>
      <c r="AQ128" s="1">
        <v>2.706</v>
      </c>
      <c r="AS128" s="1" t="s">
        <v>106</v>
      </c>
      <c r="AT128">
        <v>689.50400000000002</v>
      </c>
      <c r="AU128" s="1" t="s">
        <v>106</v>
      </c>
      <c r="AV128" s="1">
        <v>520.76800000000003</v>
      </c>
    </row>
    <row r="129" spans="1:48" x14ac:dyDescent="0.25">
      <c r="A129" s="3">
        <v>41820</v>
      </c>
      <c r="B129" s="1" t="s">
        <v>107</v>
      </c>
      <c r="C129" s="5">
        <v>2.93</v>
      </c>
      <c r="D129" s="5">
        <v>5.47</v>
      </c>
      <c r="E129" s="5">
        <f t="shared" si="53"/>
        <v>3.5539245887127722</v>
      </c>
      <c r="F129" s="5">
        <f t="shared" si="41"/>
        <v>6.98639369149062</v>
      </c>
      <c r="G129" s="5">
        <f t="shared" si="48"/>
        <v>2.5058553140000051</v>
      </c>
      <c r="H129" s="5">
        <f t="shared" si="59"/>
        <v>5.2338757698836558</v>
      </c>
      <c r="I129" s="5">
        <f t="shared" si="54"/>
        <v>2.047477154364552</v>
      </c>
      <c r="J129" s="5">
        <f t="shared" si="55"/>
        <v>4.3400663369503212</v>
      </c>
      <c r="K129" s="5">
        <f t="shared" si="56"/>
        <v>6.7060766524565496</v>
      </c>
      <c r="L129" s="5"/>
      <c r="M129" s="5">
        <f t="shared" si="57"/>
        <v>1.0007193576822004E-2</v>
      </c>
      <c r="N129" s="5">
        <f t="shared" si="49"/>
        <v>5.0474294468006446</v>
      </c>
      <c r="O129" s="5">
        <f t="shared" si="50"/>
        <v>5.1848960655245397</v>
      </c>
      <c r="P129" s="5">
        <f t="shared" si="51"/>
        <v>5.0261230036887632</v>
      </c>
      <c r="Q129" s="5">
        <f t="shared" si="52"/>
        <v>-0.1374666187238951</v>
      </c>
      <c r="R129" s="3">
        <f t="shared" si="43"/>
        <v>41820</v>
      </c>
      <c r="S129" s="5">
        <f t="shared" si="60"/>
        <v>13.205589492636749</v>
      </c>
      <c r="T129" s="5">
        <f t="shared" si="61"/>
        <v>14.988556004064842</v>
      </c>
      <c r="U129" s="5">
        <f t="shared" si="62"/>
        <v>13.190968870955166</v>
      </c>
      <c r="V129" s="5"/>
      <c r="W129" s="5">
        <f t="shared" si="63"/>
        <v>3.6851943738819983</v>
      </c>
      <c r="X129" s="5">
        <f t="shared" si="58"/>
        <v>2.6787360206464106</v>
      </c>
      <c r="Y129" s="3">
        <v>35307</v>
      </c>
      <c r="Z129" s="1">
        <v>1.08</v>
      </c>
      <c r="AA129" s="1">
        <f t="array" ref="AA129">FVSCHEDULE(1,Z127:Z129*0.01)-1</f>
        <v>2.387791234399983E-2</v>
      </c>
      <c r="AB129" s="14">
        <v>1.24</v>
      </c>
      <c r="AC129" s="1">
        <f t="array" ref="AC129">FVSCHEDULE(1,AB127:AB129*0.01)-1</f>
        <v>2.5193496319999786E-2</v>
      </c>
      <c r="AD129" s="74">
        <f>'US Corp Custom'!M102</f>
        <v>-0.2</v>
      </c>
      <c r="AE129" s="1">
        <f t="array" ref="AE129">FVSCHEDULE(1,AD127:AD129*0.01)-1</f>
        <v>1.3891034240000044E-2</v>
      </c>
      <c r="AF129" s="1" t="s">
        <v>107</v>
      </c>
      <c r="AG129" s="1">
        <v>3552.18</v>
      </c>
      <c r="AH129" s="1">
        <v>5590.1210000000001</v>
      </c>
      <c r="AI129" s="1">
        <v>7049.9629999999997</v>
      </c>
      <c r="AJ129" s="1">
        <v>2079.79</v>
      </c>
      <c r="AK129">
        <v>7685.89</v>
      </c>
      <c r="AL129" s="1" t="s">
        <v>107</v>
      </c>
      <c r="AM129" s="1">
        <v>2.0099999999999998</v>
      </c>
      <c r="AN129" s="1"/>
      <c r="AO129" s="1" t="s">
        <v>107</v>
      </c>
      <c r="AP129" s="1">
        <v>3.036</v>
      </c>
      <c r="AQ129" s="1">
        <v>2.72</v>
      </c>
      <c r="AS129" s="1" t="s">
        <v>107</v>
      </c>
      <c r="AT129">
        <v>689.57299999999998</v>
      </c>
      <c r="AU129" s="1" t="s">
        <v>107</v>
      </c>
      <c r="AV129" s="1">
        <v>534.71799999999996</v>
      </c>
    </row>
    <row r="130" spans="1:48" x14ac:dyDescent="0.25">
      <c r="A130" s="3">
        <v>41912</v>
      </c>
      <c r="B130" s="1" t="s">
        <v>108</v>
      </c>
      <c r="C130" s="5">
        <v>3.24</v>
      </c>
      <c r="D130" s="5">
        <v>1.35</v>
      </c>
      <c r="E130" s="5">
        <f t="shared" si="53"/>
        <v>3.3940884506725402</v>
      </c>
      <c r="F130" s="5">
        <f t="shared" si="41"/>
        <v>-1.0128327768661143</v>
      </c>
      <c r="G130" s="5">
        <f t="shared" si="48"/>
        <v>-0.19133945020000098</v>
      </c>
      <c r="H130" s="5">
        <f t="shared" si="59"/>
        <v>1.1280396826737427</v>
      </c>
      <c r="I130" s="5">
        <f t="shared" si="54"/>
        <v>-7.3595902485831699</v>
      </c>
      <c r="J130" s="5">
        <f t="shared" si="55"/>
        <v>-5.830342655699039</v>
      </c>
      <c r="K130" s="5">
        <f t="shared" si="56"/>
        <v>-3.357983257925079</v>
      </c>
      <c r="L130" s="5"/>
      <c r="M130" s="5">
        <f t="shared" si="57"/>
        <v>9.8611749590027387E-3</v>
      </c>
      <c r="N130" s="5">
        <f t="shared" si="49"/>
        <v>-0.28198611899861831</v>
      </c>
      <c r="O130" s="5">
        <f t="shared" si="50"/>
        <v>-1.1684917219091364</v>
      </c>
      <c r="P130" s="5">
        <f t="shared" si="51"/>
        <v>-0.57754295205130557</v>
      </c>
      <c r="Q130" s="5">
        <f t="shared" si="52"/>
        <v>0.88650560291051805</v>
      </c>
      <c r="R130" s="3">
        <f t="shared" si="43"/>
        <v>41912</v>
      </c>
      <c r="S130" s="5">
        <f t="shared" si="60"/>
        <v>13.051283272585986</v>
      </c>
      <c r="T130" s="5">
        <f t="shared" si="61"/>
        <v>14.901990655249103</v>
      </c>
      <c r="U130" s="5">
        <f t="shared" si="62"/>
        <v>13.153772169777643</v>
      </c>
      <c r="V130" s="5"/>
      <c r="W130" s="5">
        <f t="shared" si="63"/>
        <v>-0.44091885589504831</v>
      </c>
      <c r="X130" s="5">
        <f t="shared" si="58"/>
        <v>0.74151234856505432</v>
      </c>
      <c r="Y130" s="3">
        <v>35338</v>
      </c>
      <c r="Z130" s="1">
        <v>2.41</v>
      </c>
      <c r="AA130" s="1">
        <f t="array" ref="AA130">FVSCHEDULE(1,Z128:Z130*0.01)-1</f>
        <v>3.9922017287999934E-2</v>
      </c>
      <c r="AB130" s="14">
        <v>2.72</v>
      </c>
      <c r="AC130" s="1">
        <f t="array" ref="AC130">FVSCHEDULE(1,AB128:AB130*0.01)-1</f>
        <v>4.4720991488000017E-2</v>
      </c>
      <c r="AD130" s="74">
        <f>'US Corp Custom'!M103</f>
        <v>1.97</v>
      </c>
      <c r="AE130" s="1">
        <f t="array" ref="AE130">FVSCHEDULE(1,AD128:AD130*0.01)-1</f>
        <v>1.9288856960000045E-2</v>
      </c>
      <c r="AF130" s="1" t="s">
        <v>108</v>
      </c>
      <c r="AG130" s="1">
        <v>3592.25</v>
      </c>
      <c r="AH130" s="1">
        <v>5178.7110000000002</v>
      </c>
      <c r="AI130" s="1">
        <v>6638.9260000000004</v>
      </c>
      <c r="AJ130" s="1">
        <v>2009.951</v>
      </c>
      <c r="AK130">
        <v>7772.58</v>
      </c>
      <c r="AL130" s="1" t="s">
        <v>108</v>
      </c>
      <c r="AM130" s="1">
        <v>2.04</v>
      </c>
      <c r="AN130" s="1"/>
      <c r="AO130" s="1" t="s">
        <v>108</v>
      </c>
      <c r="AP130" s="1">
        <v>3.0569999999999999</v>
      </c>
      <c r="AQ130" s="1">
        <v>2.774</v>
      </c>
      <c r="AS130" s="1" t="s">
        <v>108</v>
      </c>
      <c r="AT130">
        <v>689.64099999999996</v>
      </c>
      <c r="AU130" s="1" t="s">
        <v>108</v>
      </c>
      <c r="AV130" s="1">
        <v>538.68299999999999</v>
      </c>
    </row>
    <row r="131" spans="1:48" x14ac:dyDescent="0.25">
      <c r="A131" s="3">
        <v>42004</v>
      </c>
      <c r="B131" s="1" t="s">
        <v>109</v>
      </c>
      <c r="C131" s="5">
        <v>3.26</v>
      </c>
      <c r="D131" s="5">
        <v>0.89</v>
      </c>
      <c r="E131" s="5">
        <f t="shared" si="53"/>
        <v>2.5617652081765412</v>
      </c>
      <c r="F131" s="5">
        <f t="shared" si="41"/>
        <v>0.7114701268547543</v>
      </c>
      <c r="G131" s="5">
        <f t="shared" si="48"/>
        <v>1.0285808839999744</v>
      </c>
      <c r="H131" s="5">
        <f t="shared" si="59"/>
        <v>4.9325631567958883</v>
      </c>
      <c r="I131" s="5">
        <f t="shared" si="54"/>
        <v>9.7280771218938291</v>
      </c>
      <c r="J131" s="5">
        <f t="shared" si="55"/>
        <v>-3.5309476261672468</v>
      </c>
      <c r="K131" s="5">
        <f t="shared" si="56"/>
        <v>-4.440804775837826</v>
      </c>
      <c r="L131" s="5"/>
      <c r="M131" s="5">
        <f t="shared" si="57"/>
        <v>3.4800715154714723E-3</v>
      </c>
      <c r="N131" s="5">
        <f t="shared" si="49"/>
        <v>1.4332457473430109</v>
      </c>
      <c r="O131" s="5">
        <f t="shared" si="50"/>
        <v>1.0542960418527194</v>
      </c>
      <c r="P131" s="5">
        <f t="shared" si="51"/>
        <v>2.1192148825313319</v>
      </c>
      <c r="Q131" s="5">
        <f t="shared" si="52"/>
        <v>0.3789497054902915</v>
      </c>
      <c r="R131" s="3">
        <f t="shared" si="43"/>
        <v>42004</v>
      </c>
      <c r="S131" s="5">
        <f t="shared" si="60"/>
        <v>13.188882435539846</v>
      </c>
      <c r="T131" s="5">
        <f t="shared" si="61"/>
        <v>15.21779585900857</v>
      </c>
      <c r="U131" s="5">
        <f t="shared" si="62"/>
        <v>13.342298050016169</v>
      </c>
      <c r="V131" s="5"/>
      <c r="W131" s="5">
        <f t="shared" si="63"/>
        <v>1.5550612021207619</v>
      </c>
      <c r="X131" s="5">
        <f t="shared" si="58"/>
        <v>3.719812951216217</v>
      </c>
      <c r="Y131" s="3">
        <v>35369</v>
      </c>
      <c r="Z131" s="1">
        <v>0.77</v>
      </c>
      <c r="AA131" s="1">
        <f t="array" ref="AA131">FVSCHEDULE(1,Z129:Z131*0.01)-1</f>
        <v>4.3131014155999958E-2</v>
      </c>
      <c r="AB131" s="14">
        <v>0.8</v>
      </c>
      <c r="AC131" s="1">
        <f t="array" ref="AC131">FVSCHEDULE(1,AB129:AB131*0.01)-1</f>
        <v>4.8256778240000298E-2</v>
      </c>
      <c r="AD131" s="74">
        <f>'US Corp Custom'!M104</f>
        <v>2.46</v>
      </c>
      <c r="AE131" s="1">
        <f t="array" ref="AE131">FVSCHEDULE(1,AD129:AD131*0.01)-1</f>
        <v>4.2695050760000131E-2</v>
      </c>
      <c r="AF131" s="1" t="s">
        <v>109</v>
      </c>
      <c r="AG131" s="1">
        <v>3769.44</v>
      </c>
      <c r="AH131" s="1">
        <v>5682.5</v>
      </c>
      <c r="AI131" s="1">
        <v>6404.509</v>
      </c>
      <c r="AJ131" s="1">
        <v>1920.693</v>
      </c>
      <c r="AK131">
        <v>8155.98</v>
      </c>
      <c r="AL131" s="1" t="s">
        <v>109</v>
      </c>
      <c r="AM131" s="1">
        <v>2.0099999999999998</v>
      </c>
      <c r="AN131" s="1"/>
      <c r="AO131" s="1" t="s">
        <v>109</v>
      </c>
      <c r="AP131" s="1">
        <v>3.0640000000000001</v>
      </c>
      <c r="AQ131" s="1">
        <v>2.948</v>
      </c>
      <c r="AS131" s="1" t="s">
        <v>109</v>
      </c>
      <c r="AT131">
        <v>689.66499999999996</v>
      </c>
      <c r="AU131" s="1" t="s">
        <v>109</v>
      </c>
      <c r="AV131" s="1">
        <v>558.721</v>
      </c>
    </row>
    <row r="132" spans="1:48" x14ac:dyDescent="0.25">
      <c r="A132" s="3">
        <v>42094</v>
      </c>
      <c r="B132" s="1" t="s">
        <v>110</v>
      </c>
      <c r="C132" s="5">
        <v>3.39</v>
      </c>
      <c r="D132" s="5">
        <v>2.67</v>
      </c>
      <c r="E132" s="5">
        <f t="shared" si="53"/>
        <v>2.9352005075366829</v>
      </c>
      <c r="F132" s="5">
        <f t="shared" si="41"/>
        <v>3.8283112482576906</v>
      </c>
      <c r="G132" s="5">
        <f t="shared" si="48"/>
        <v>2.557008452600007</v>
      </c>
      <c r="H132" s="5">
        <f t="shared" si="59"/>
        <v>0.95053907211681832</v>
      </c>
      <c r="I132" s="5">
        <f t="shared" si="54"/>
        <v>4.3152661680598392</v>
      </c>
      <c r="J132" s="5">
        <f t="shared" si="55"/>
        <v>4.9955742118560575</v>
      </c>
      <c r="K132" s="5">
        <f t="shared" si="56"/>
        <v>2.2804789729540254</v>
      </c>
      <c r="L132" s="5"/>
      <c r="M132" s="5">
        <f t="shared" si="57"/>
        <v>3.3349524769299421E-3</v>
      </c>
      <c r="N132" s="5">
        <f t="shared" si="49"/>
        <v>3.1481271846090602</v>
      </c>
      <c r="O132" s="5">
        <f t="shared" si="50"/>
        <v>3.1398650673606689</v>
      </c>
      <c r="P132" s="5">
        <f t="shared" si="51"/>
        <v>3.0963009421463488</v>
      </c>
      <c r="Q132" s="5">
        <f t="shared" si="52"/>
        <v>8.2621172483912098E-3</v>
      </c>
      <c r="R132" s="3">
        <f t="shared" si="43"/>
        <v>42094</v>
      </c>
      <c r="S132" s="5">
        <f t="shared" si="60"/>
        <v>13.602995547908627</v>
      </c>
      <c r="T132" s="5">
        <f t="shared" si="61"/>
        <v>15.68898461556496</v>
      </c>
      <c r="U132" s="5">
        <f t="shared" si="62"/>
        <v>13.762330561980292</v>
      </c>
      <c r="V132" s="5"/>
      <c r="W132" s="5">
        <f t="shared" si="63"/>
        <v>2.8914148164709004</v>
      </c>
      <c r="X132" s="5">
        <f t="shared" si="58"/>
        <v>2.6401370272461477</v>
      </c>
      <c r="Y132" s="3">
        <v>35398</v>
      </c>
      <c r="Z132" s="1">
        <v>1.97</v>
      </c>
      <c r="AA132" s="1">
        <f t="array" ref="AA132">FVSCHEDULE(1,Z130:Z132*0.01)-1</f>
        <v>5.2315685729000139E-2</v>
      </c>
      <c r="AB132" s="14">
        <v>2.0699999999999998</v>
      </c>
      <c r="AC132" s="1">
        <f t="array" ref="AC132">FVSCHEDULE(1,AB130:AB132*0.01)-1</f>
        <v>5.6850744320000146E-2</v>
      </c>
      <c r="AD132" s="74">
        <f>'US Corp Custom'!M105</f>
        <v>1.86</v>
      </c>
      <c r="AE132" s="1">
        <f t="array" ref="AE132">FVSCHEDULE(1,AD130:AD132*0.01)-1</f>
        <v>6.4217613931999873E-2</v>
      </c>
      <c r="AF132" s="1" t="s">
        <v>110</v>
      </c>
      <c r="AG132" s="1">
        <v>3805.27</v>
      </c>
      <c r="AH132" s="1">
        <v>5927.7150000000001</v>
      </c>
      <c r="AI132" s="1">
        <v>6724.451</v>
      </c>
      <c r="AJ132" s="1">
        <v>1964.4939999999999</v>
      </c>
      <c r="AK132">
        <v>8233.5</v>
      </c>
      <c r="AL132" s="1" t="s">
        <v>110</v>
      </c>
      <c r="AM132" s="1">
        <v>2.02</v>
      </c>
      <c r="AN132" s="1"/>
      <c r="AO132" s="1" t="s">
        <v>110</v>
      </c>
      <c r="AP132" s="1">
        <v>2.8849999999999998</v>
      </c>
      <c r="AQ132" s="1">
        <v>2.597</v>
      </c>
      <c r="AS132" s="1" t="s">
        <v>110</v>
      </c>
      <c r="AT132">
        <v>689.68799999999999</v>
      </c>
      <c r="AU132" s="1" t="s">
        <v>110</v>
      </c>
      <c r="AV132" s="1">
        <v>573.47199999999998</v>
      </c>
    </row>
    <row r="133" spans="1:48" x14ac:dyDescent="0.25">
      <c r="A133" s="3">
        <v>42185</v>
      </c>
      <c r="B133" s="1" t="s">
        <v>111</v>
      </c>
      <c r="C133" s="5">
        <v>3.82</v>
      </c>
      <c r="D133" s="5">
        <v>3.91</v>
      </c>
      <c r="E133" s="5">
        <f t="shared" si="53"/>
        <v>3.9853185705355108</v>
      </c>
      <c r="F133" s="5">
        <f t="shared" si="41"/>
        <v>4.7460370493480548</v>
      </c>
      <c r="G133" s="5">
        <f t="shared" si="48"/>
        <v>-1.4191319470000074</v>
      </c>
      <c r="H133" s="5">
        <f t="shared" si="59"/>
        <v>0.27803546134701485</v>
      </c>
      <c r="I133" s="5">
        <f t="shared" si="54"/>
        <v>0.42095478611909876</v>
      </c>
      <c r="J133" s="5">
        <f t="shared" si="55"/>
        <v>0.83978602862895269</v>
      </c>
      <c r="K133" s="5">
        <f t="shared" si="56"/>
        <v>0.8165461436889121</v>
      </c>
      <c r="L133" s="5"/>
      <c r="M133" s="5">
        <f t="shared" si="57"/>
        <v>5.3647446381699382E-3</v>
      </c>
      <c r="N133" s="5">
        <f t="shared" si="49"/>
        <v>2.7935719207317105</v>
      </c>
      <c r="O133" s="5">
        <f t="shared" si="50"/>
        <v>2.1463209946876582</v>
      </c>
      <c r="P133" s="5">
        <f t="shared" si="51"/>
        <v>2.8293838450263564</v>
      </c>
      <c r="Q133" s="5">
        <f t="shared" si="52"/>
        <v>0.64725092604405221</v>
      </c>
      <c r="R133" s="3">
        <f t="shared" si="43"/>
        <v>42185</v>
      </c>
      <c r="S133" s="5">
        <f t="shared" si="60"/>
        <v>13.894959497259817</v>
      </c>
      <c r="T133" s="5">
        <f t="shared" si="61"/>
        <v>16.132886211726426</v>
      </c>
      <c r="U133" s="5">
        <f t="shared" si="62"/>
        <v>14.146791164198051</v>
      </c>
      <c r="V133" s="5"/>
      <c r="W133" s="5">
        <f t="shared" si="63"/>
        <v>0.78574773306296131</v>
      </c>
      <c r="X133" s="5">
        <f t="shared" si="58"/>
        <v>-3.2012024998604893</v>
      </c>
      <c r="Y133" s="3">
        <v>35430</v>
      </c>
      <c r="Z133" s="1">
        <v>0.72</v>
      </c>
      <c r="AA133" s="1">
        <f t="array" ref="AA133">FVSCHEDULE(1,Z131:Z133*0.01)-1</f>
        <v>3.4950062168000118E-2</v>
      </c>
      <c r="AB133" s="14">
        <v>0.89</v>
      </c>
      <c r="AC133" s="1">
        <f t="array" ref="AC133">FVSCHEDULE(1,AB131:AB133*0.01)-1</f>
        <v>3.8022503839999944E-2</v>
      </c>
      <c r="AD133" s="74">
        <f>'US Corp Custom'!M106</f>
        <v>-1.23</v>
      </c>
      <c r="AE133" s="1">
        <f t="array" ref="AE133">FVSCHEDULE(1,AD131:AD133*0.01)-1</f>
        <v>3.0820572012000058E-2</v>
      </c>
      <c r="AF133" s="1" t="s">
        <v>111</v>
      </c>
      <c r="AG133" s="1">
        <v>3815.85</v>
      </c>
      <c r="AH133" s="1">
        <v>5952.6679999999997</v>
      </c>
      <c r="AI133" s="1">
        <v>6780.9219999999996</v>
      </c>
      <c r="AJ133" s="1">
        <v>1980.5350000000001</v>
      </c>
      <c r="AK133">
        <v>8256.4</v>
      </c>
      <c r="AL133" s="1" t="s">
        <v>111</v>
      </c>
      <c r="AM133" s="1">
        <v>2.1</v>
      </c>
      <c r="AN133" s="1"/>
      <c r="AO133" s="1" t="s">
        <v>111</v>
      </c>
      <c r="AP133" s="1">
        <v>3.0379999999999998</v>
      </c>
      <c r="AQ133" s="1">
        <v>2.601</v>
      </c>
      <c r="AS133" s="1" t="s">
        <v>111</v>
      </c>
      <c r="AT133">
        <v>689.72500000000002</v>
      </c>
      <c r="AU133" s="1" t="s">
        <v>111</v>
      </c>
      <c r="AV133" s="1">
        <v>555.11400000000003</v>
      </c>
    </row>
    <row r="134" spans="1:48" x14ac:dyDescent="0.25">
      <c r="A134" s="3">
        <v>42277</v>
      </c>
      <c r="B134" s="1" t="s">
        <v>112</v>
      </c>
      <c r="C134" s="5">
        <v>3.68</v>
      </c>
      <c r="D134" s="5">
        <v>-1.51</v>
      </c>
      <c r="E134" s="5">
        <f t="shared" si="53"/>
        <v>2.2741403775219236</v>
      </c>
      <c r="F134" s="5">
        <f t="shared" si="41"/>
        <v>-4.6486780705374615</v>
      </c>
      <c r="G134" s="5">
        <f t="shared" si="48"/>
        <v>0.7872273100000049</v>
      </c>
      <c r="H134" s="5">
        <f t="shared" si="59"/>
        <v>-6.4384082183523983</v>
      </c>
      <c r="I134" s="5">
        <f t="shared" si="54"/>
        <v>-11.917849273636616</v>
      </c>
      <c r="J134" s="5">
        <f t="shared" si="55"/>
        <v>-10.186299149289724</v>
      </c>
      <c r="K134" s="5">
        <f t="shared" si="56"/>
        <v>-17.780296738002612</v>
      </c>
      <c r="L134" s="5"/>
      <c r="M134" s="5">
        <f t="shared" si="57"/>
        <v>1.2758708180782286E-2</v>
      </c>
      <c r="N134" s="5">
        <f t="shared" si="49"/>
        <v>-4.3914597922694538</v>
      </c>
      <c r="O134" s="5">
        <f t="shared" si="50"/>
        <v>-5.9273762159100603</v>
      </c>
      <c r="P134" s="5">
        <f t="shared" si="51"/>
        <v>-5.3532091704759726</v>
      </c>
      <c r="Q134" s="5">
        <f t="shared" si="52"/>
        <v>1.5359164236406064</v>
      </c>
      <c r="R134" s="3">
        <f t="shared" si="43"/>
        <v>42277</v>
      </c>
      <c r="S134" s="5">
        <f t="shared" si="60"/>
        <v>13.071352972808903</v>
      </c>
      <c r="T134" s="5">
        <f t="shared" si="61"/>
        <v>15.269259067577833</v>
      </c>
      <c r="U134" s="5">
        <f t="shared" si="62"/>
        <v>13.525540518325965</v>
      </c>
      <c r="V134" s="5"/>
      <c r="W134" s="5">
        <f t="shared" si="63"/>
        <v>-2.5102868501087032</v>
      </c>
      <c r="X134" s="5">
        <f t="shared" si="58"/>
        <v>3.3398545163696003</v>
      </c>
      <c r="Y134" s="3">
        <v>35461</v>
      </c>
      <c r="Z134" s="1">
        <v>0.98</v>
      </c>
      <c r="AA134" s="1">
        <f t="array" ref="AA134">FVSCHEDULE(1,Z132:Z134*0.01)-1</f>
        <v>3.7106850032000205E-2</v>
      </c>
      <c r="AB134" s="14">
        <v>0.96</v>
      </c>
      <c r="AC134" s="1">
        <f t="array" ref="AC134">FVSCHEDULE(1,AB132:AB134*0.01)-1</f>
        <v>3.9670158607999717E-2</v>
      </c>
      <c r="AD134" s="74">
        <f>'US Corp Custom'!M107</f>
        <v>0.45</v>
      </c>
      <c r="AE134" s="1">
        <f t="array" ref="AE134">FVSCHEDULE(1,AD132:AD134*0.01)-1</f>
        <v>1.0598540489999975E-2</v>
      </c>
      <c r="AF134" s="1" t="s">
        <v>112</v>
      </c>
      <c r="AG134" s="1">
        <v>3570.17</v>
      </c>
      <c r="AH134" s="1">
        <v>5243.2380000000003</v>
      </c>
      <c r="AI134" s="1">
        <v>6090.1970000000001</v>
      </c>
      <c r="AJ134" s="1">
        <v>1628.39</v>
      </c>
      <c r="AK134">
        <v>7724.82</v>
      </c>
      <c r="AL134" s="1" t="s">
        <v>112</v>
      </c>
      <c r="AM134" s="1">
        <v>2.29</v>
      </c>
      <c r="AN134" s="1"/>
      <c r="AO134" s="1" t="s">
        <v>112</v>
      </c>
      <c r="AP134" s="1">
        <v>3.323</v>
      </c>
      <c r="AQ134" s="1">
        <v>2.9809999999999999</v>
      </c>
      <c r="AS134" s="1" t="s">
        <v>112</v>
      </c>
      <c r="AT134">
        <v>689.81299999999999</v>
      </c>
      <c r="AU134" s="1" t="s">
        <v>112</v>
      </c>
      <c r="AV134" s="1">
        <v>573.654</v>
      </c>
    </row>
    <row r="135" spans="1:48" x14ac:dyDescent="0.25">
      <c r="A135" s="3">
        <v>42369</v>
      </c>
      <c r="B135" s="1" t="s">
        <v>113</v>
      </c>
      <c r="C135" s="5">
        <v>3.34</v>
      </c>
      <c r="D135" s="5">
        <v>0.49</v>
      </c>
      <c r="E135" s="5">
        <f t="shared" si="53"/>
        <v>1.5516848198804221</v>
      </c>
      <c r="F135" s="5">
        <f t="shared" si="41"/>
        <v>1.7796081441097644</v>
      </c>
      <c r="G135" s="5">
        <f t="shared" si="48"/>
        <v>-0.7015575567999921</v>
      </c>
      <c r="H135" s="5">
        <f t="shared" si="59"/>
        <v>7.042521784676925</v>
      </c>
      <c r="I135" s="5">
        <f t="shared" si="54"/>
        <v>3.5937716350087356</v>
      </c>
      <c r="J135" s="5">
        <f t="shared" si="55"/>
        <v>4.7475968347165054</v>
      </c>
      <c r="K135" s="5">
        <f t="shared" si="56"/>
        <v>0.73115162829542335</v>
      </c>
      <c r="L135" s="5"/>
      <c r="M135" s="5">
        <f t="shared" si="57"/>
        <v>3.1602767706595536E-2</v>
      </c>
      <c r="N135" s="5">
        <f t="shared" si="49"/>
        <v>2.8670446948594832</v>
      </c>
      <c r="O135" s="5">
        <f t="shared" si="50"/>
        <v>3.5065419099584401</v>
      </c>
      <c r="P135" s="5">
        <f t="shared" si="51"/>
        <v>2.6135083122941056</v>
      </c>
      <c r="Q135" s="5">
        <f t="shared" si="52"/>
        <v>-0.63949721509895685</v>
      </c>
      <c r="R135" s="3">
        <f t="shared" si="43"/>
        <v>42369</v>
      </c>
      <c r="S135" s="5">
        <f t="shared" si="60"/>
        <v>13.529705442999047</v>
      </c>
      <c r="T135" s="5">
        <f t="shared" si="61"/>
        <v>15.6683224225347</v>
      </c>
      <c r="U135" s="5">
        <f t="shared" si="62"/>
        <v>13.913323810207698</v>
      </c>
      <c r="V135" s="5"/>
      <c r="W135" s="5">
        <f t="shared" si="63"/>
        <v>1.3083667177324181</v>
      </c>
      <c r="X135" s="5">
        <f t="shared" si="58"/>
        <v>-1.6190944367162063</v>
      </c>
      <c r="Y135" s="3">
        <v>35489</v>
      </c>
      <c r="Z135" s="1">
        <v>1.65</v>
      </c>
      <c r="AA135" s="1">
        <f t="array" ref="AA135">FVSCHEDULE(1,Z133:Z135*0.01)-1</f>
        <v>3.3852224240000117E-2</v>
      </c>
      <c r="AB135" s="14">
        <v>1.94</v>
      </c>
      <c r="AC135" s="1">
        <f t="array" ref="AC135">FVSCHEDULE(1,AB133:AB135*0.01)-1</f>
        <v>3.8345997536000098E-2</v>
      </c>
      <c r="AD135" s="74">
        <f>'US Corp Custom'!M108</f>
        <v>0.24</v>
      </c>
      <c r="AE135" s="1">
        <f t="array" ref="AE135">FVSCHEDULE(1,AD133:AD135*0.01)-1</f>
        <v>-5.4742028400001086E-3</v>
      </c>
      <c r="AF135" s="1" t="s">
        <v>113</v>
      </c>
      <c r="AG135" s="1">
        <v>3821.6</v>
      </c>
      <c r="AH135" s="1">
        <v>5431.6679999999997</v>
      </c>
      <c r="AI135" s="1">
        <v>6379.335</v>
      </c>
      <c r="AJ135" s="1">
        <v>1640.296</v>
      </c>
      <c r="AK135">
        <v>8268.84</v>
      </c>
      <c r="AL135" s="1" t="s">
        <v>113</v>
      </c>
      <c r="AM135" s="1">
        <v>2.2000000000000002</v>
      </c>
      <c r="AN135" s="1"/>
      <c r="AO135" s="1" t="s">
        <v>113</v>
      </c>
      <c r="AP135" s="1">
        <v>3.165</v>
      </c>
      <c r="AQ135" s="1">
        <v>2.8130000000000002</v>
      </c>
      <c r="AS135" s="1" t="s">
        <v>113</v>
      </c>
      <c r="AT135">
        <v>690.03099999999995</v>
      </c>
      <c r="AU135" s="1" t="s">
        <v>113</v>
      </c>
      <c r="AV135" s="1">
        <v>564.36599999999999</v>
      </c>
    </row>
    <row r="136" spans="1:48" x14ac:dyDescent="0.25">
      <c r="A136" s="3">
        <v>42460</v>
      </c>
      <c r="B136" s="1" t="s">
        <v>114</v>
      </c>
      <c r="C136" s="5">
        <v>2.1800000000000002</v>
      </c>
      <c r="D136" s="5">
        <v>0.06</v>
      </c>
      <c r="E136" s="5">
        <f t="shared" si="53"/>
        <v>-1.3122045415692225</v>
      </c>
      <c r="F136" s="5">
        <f t="shared" si="41"/>
        <v>-0.10062575098359933</v>
      </c>
      <c r="G136" s="5">
        <f t="shared" si="48"/>
        <v>3.8808556016000084</v>
      </c>
      <c r="H136" s="5">
        <f t="shared" si="59"/>
        <v>1.3478647686832712</v>
      </c>
      <c r="I136" s="5">
        <f t="shared" si="54"/>
        <v>-1.5185022354090805</v>
      </c>
      <c r="J136" s="5">
        <f t="shared" si="55"/>
        <v>-2.8816326466630127</v>
      </c>
      <c r="K136" s="5">
        <f t="shared" si="56"/>
        <v>5.7548149846125218</v>
      </c>
      <c r="L136" s="5"/>
      <c r="M136" s="5">
        <f t="shared" si="57"/>
        <v>7.318511777008041E-2</v>
      </c>
      <c r="N136" s="5">
        <f t="shared" si="49"/>
        <v>-0.20965328141979639</v>
      </c>
      <c r="O136" s="5">
        <f t="shared" si="50"/>
        <v>-5.6095655932179578E-2</v>
      </c>
      <c r="P136" s="5">
        <f t="shared" si="51"/>
        <v>0.1358247648209816</v>
      </c>
      <c r="Q136" s="5">
        <f t="shared" si="52"/>
        <v>-0.15355762548761681</v>
      </c>
      <c r="R136" s="3">
        <f t="shared" si="43"/>
        <v>42460</v>
      </c>
      <c r="S136" s="5">
        <f t="shared" si="60"/>
        <v>13.522115865985105</v>
      </c>
      <c r="T136" s="5">
        <f t="shared" si="61"/>
        <v>15.689603884616503</v>
      </c>
      <c r="U136" s="5">
        <f t="shared" si="62"/>
        <v>13.884154070285035</v>
      </c>
      <c r="V136" s="5"/>
      <c r="W136" s="5">
        <f t="shared" si="63"/>
        <v>1.5578068764477231</v>
      </c>
      <c r="X136" s="5">
        <f t="shared" si="58"/>
        <v>4.7821803581364009</v>
      </c>
      <c r="Y136" s="3">
        <v>35520</v>
      </c>
      <c r="Z136" s="1">
        <v>-1.49</v>
      </c>
      <c r="AA136" s="1">
        <f t="array" ref="AA136">FVSCHEDULE(1,Z134:Z136*0.01)-1</f>
        <v>1.1167420670000094E-2</v>
      </c>
      <c r="AB136" s="14">
        <v>-1.8</v>
      </c>
      <c r="AC136" s="1">
        <f t="array" ref="AC136">FVSCHEDULE(1,AB134:AB136*0.01)-1</f>
        <v>1.0660887680000064E-2</v>
      </c>
      <c r="AD136" s="74">
        <f>'US Corp Custom'!M109</f>
        <v>-1.29</v>
      </c>
      <c r="AE136" s="1">
        <f t="array" ref="AE136">FVSCHEDULE(1,AD134:AD136*0.01)-1</f>
        <v>-6.0783493200000649E-3</v>
      </c>
      <c r="AF136" s="1" t="s">
        <v>114</v>
      </c>
      <c r="AG136" s="1">
        <v>3873.11</v>
      </c>
      <c r="AH136" s="1">
        <v>5349.1880000000001</v>
      </c>
      <c r="AI136" s="1">
        <v>6195.5060000000003</v>
      </c>
      <c r="AJ136" s="1">
        <v>1734.692</v>
      </c>
      <c r="AK136">
        <v>8380.2900000000009</v>
      </c>
      <c r="AL136" s="1" t="s">
        <v>114</v>
      </c>
      <c r="AM136" s="1">
        <v>2.17</v>
      </c>
      <c r="AN136" s="1"/>
      <c r="AO136" s="1" t="s">
        <v>114</v>
      </c>
      <c r="AP136" s="1">
        <v>3.4359999999999999</v>
      </c>
      <c r="AQ136" s="1">
        <v>2.8039999999999998</v>
      </c>
      <c r="AS136" s="1" t="s">
        <v>114</v>
      </c>
      <c r="AT136">
        <v>690.53599999999994</v>
      </c>
      <c r="AU136" s="1" t="s">
        <v>114</v>
      </c>
      <c r="AV136" s="1">
        <v>591.35500000000002</v>
      </c>
    </row>
    <row r="137" spans="1:48" x14ac:dyDescent="0.25">
      <c r="A137" s="3">
        <v>42551</v>
      </c>
      <c r="B137" s="1" t="s">
        <v>115</v>
      </c>
      <c r="C137" s="5">
        <v>2.13</v>
      </c>
      <c r="D137" s="5">
        <v>3.99</v>
      </c>
      <c r="E137" s="5">
        <f t="shared" si="53"/>
        <v>1.8847246196080529</v>
      </c>
      <c r="F137" s="5">
        <f t="shared" si="41"/>
        <v>6.4314400031756875</v>
      </c>
      <c r="G137" s="5">
        <f t="shared" si="48"/>
        <v>2.8244791834999949</v>
      </c>
      <c r="H137" s="5">
        <f t="shared" si="59"/>
        <v>2.4553911456168365</v>
      </c>
      <c r="I137" s="5">
        <f t="shared" si="54"/>
        <v>3.7918278437774067</v>
      </c>
      <c r="J137" s="5">
        <f t="shared" si="55"/>
        <v>-1.1905242283681061</v>
      </c>
      <c r="K137" s="5">
        <f t="shared" si="56"/>
        <v>0.79737498068821466</v>
      </c>
      <c r="L137" s="5"/>
      <c r="M137" s="5">
        <f t="shared" si="57"/>
        <v>7.2407521114037365E-2</v>
      </c>
      <c r="N137" s="5">
        <f t="shared" si="49"/>
        <v>2.9794628774386371</v>
      </c>
      <c r="O137" s="5">
        <f t="shared" si="50"/>
        <v>2.7127665760096318</v>
      </c>
      <c r="P137" s="5">
        <f t="shared" si="51"/>
        <v>3.3059951500680222</v>
      </c>
      <c r="Q137" s="5">
        <f t="shared" si="52"/>
        <v>0.26669630142900536</v>
      </c>
      <c r="R137" s="3">
        <f t="shared" si="43"/>
        <v>42551</v>
      </c>
      <c r="S137" s="5">
        <f t="shared" si="60"/>
        <v>13.888939305566844</v>
      </c>
      <c r="T137" s="5">
        <f t="shared" si="61"/>
        <v>16.208301428106807</v>
      </c>
      <c r="U137" s="5">
        <f t="shared" si="62"/>
        <v>14.297827286655565</v>
      </c>
      <c r="V137" s="5"/>
      <c r="W137" s="5">
        <f t="shared" si="63"/>
        <v>2.6467004014855173</v>
      </c>
      <c r="X137" s="5">
        <f t="shared" si="58"/>
        <v>3.3181422326690413</v>
      </c>
      <c r="Y137" s="3">
        <v>35550</v>
      </c>
      <c r="Z137" s="1">
        <v>1.05</v>
      </c>
      <c r="AA137" s="1">
        <f t="array" ref="AA137">FVSCHEDULE(1,Z135:Z137*0.01)-1</f>
        <v>1.1868368574999844E-2</v>
      </c>
      <c r="AB137" s="14">
        <v>0.97</v>
      </c>
      <c r="AC137" s="1">
        <f t="array" ref="AC137">FVSCHEDULE(1,AB135:AB137*0.01)-1</f>
        <v>1.0760992760000088E-2</v>
      </c>
      <c r="AD137" s="74">
        <f>'US Corp Custom'!M110</f>
        <v>1.44</v>
      </c>
      <c r="AE137" s="1">
        <f t="array" ref="AE137">FVSCHEDULE(1,AD135:AD137*0.01)-1</f>
        <v>3.7173941759998108E-3</v>
      </c>
      <c r="AF137" s="1" t="s">
        <v>115</v>
      </c>
      <c r="AG137" s="1">
        <v>3968.21</v>
      </c>
      <c r="AH137" s="1">
        <v>5552.02</v>
      </c>
      <c r="AI137" s="1">
        <v>6121.7470000000003</v>
      </c>
      <c r="AJ137" s="1">
        <v>1748.5239999999999</v>
      </c>
      <c r="AK137">
        <v>8586.0499999999993</v>
      </c>
      <c r="AL137" s="1" t="s">
        <v>115</v>
      </c>
      <c r="AM137" s="1">
        <v>2.17</v>
      </c>
      <c r="AN137" s="1"/>
      <c r="AO137" s="1" t="s">
        <v>115</v>
      </c>
      <c r="AP137" s="1">
        <v>3.4889999999999999</v>
      </c>
      <c r="AQ137" s="1">
        <v>2.7570000000000001</v>
      </c>
      <c r="AS137" s="1" t="s">
        <v>115</v>
      </c>
      <c r="AT137">
        <v>691.03599999999994</v>
      </c>
      <c r="AU137" s="1" t="s">
        <v>115</v>
      </c>
      <c r="AV137" s="1">
        <v>610.97699999999998</v>
      </c>
    </row>
    <row r="138" spans="1:48" x14ac:dyDescent="0.25">
      <c r="A138" s="3">
        <v>42643</v>
      </c>
      <c r="B138" s="1" t="s">
        <v>116</v>
      </c>
      <c r="C138" s="5">
        <v>2.0699999999999998</v>
      </c>
      <c r="D138" s="5">
        <v>3.91</v>
      </c>
      <c r="E138" s="5">
        <f t="shared" si="53"/>
        <v>1.8305605072393907</v>
      </c>
      <c r="F138" s="5">
        <f t="shared" si="41"/>
        <v>3.9582556742356103</v>
      </c>
      <c r="G138" s="5">
        <f t="shared" si="48"/>
        <v>1.3434407849999719</v>
      </c>
      <c r="H138" s="5">
        <f t="shared" si="59"/>
        <v>3.8518626786384846</v>
      </c>
      <c r="I138" s="5">
        <f t="shared" si="54"/>
        <v>9.0458968087290703</v>
      </c>
      <c r="J138" s="5">
        <f t="shared" si="55"/>
        <v>6.5036990257846261</v>
      </c>
      <c r="K138" s="5">
        <f t="shared" si="56"/>
        <v>9.153834891599999</v>
      </c>
      <c r="L138" s="5"/>
      <c r="M138" s="5">
        <f t="shared" si="57"/>
        <v>9.6087613380513304E-2</v>
      </c>
      <c r="N138" s="5">
        <f t="shared" si="49"/>
        <v>4.0181257444613037</v>
      </c>
      <c r="O138" s="5">
        <f t="shared" si="50"/>
        <v>4.4668011927178553</v>
      </c>
      <c r="P138" s="5">
        <f t="shared" si="51"/>
        <v>4.5778540083516255</v>
      </c>
      <c r="Q138" s="5">
        <f t="shared" si="52"/>
        <v>-0.44867544825655159</v>
      </c>
      <c r="R138" s="3">
        <f t="shared" si="43"/>
        <v>42643</v>
      </c>
      <c r="S138" s="5">
        <f t="shared" si="60"/>
        <v>14.509330612123762</v>
      </c>
      <c r="T138" s="5">
        <f t="shared" si="61"/>
        <v>16.950293804719109</v>
      </c>
      <c r="U138" s="5">
        <f t="shared" si="62"/>
        <v>14.872331965759285</v>
      </c>
      <c r="V138" s="5"/>
      <c r="W138" s="5">
        <f t="shared" si="63"/>
        <v>3.1264985977055817</v>
      </c>
      <c r="X138" s="5">
        <f t="shared" si="58"/>
        <v>-0.82490830260385506</v>
      </c>
      <c r="Y138" s="3">
        <v>35580</v>
      </c>
      <c r="Z138" s="1">
        <v>2.14</v>
      </c>
      <c r="AA138" s="1">
        <f t="array" ref="AA138">FVSCHEDULE(1,Z136:Z138*0.01)-1</f>
        <v>1.674604197000007E-2</v>
      </c>
      <c r="AB138" s="14">
        <v>2.38</v>
      </c>
      <c r="AC138" s="1">
        <f t="array" ref="AC138">FVSCHEDULE(1,AB136:AB138*0.01)-1</f>
        <v>1.5123704520000114E-2</v>
      </c>
      <c r="AD138" s="74">
        <f>'US Corp Custom'!M111</f>
        <v>1.0900000000000001</v>
      </c>
      <c r="AE138" s="1">
        <f t="array" ref="AE138">FVSCHEDULE(1,AD136:AD138*0.01)-1</f>
        <v>1.2228565215999909E-2</v>
      </c>
      <c r="AF138" s="1" t="s">
        <v>116</v>
      </c>
      <c r="AG138" s="1">
        <v>4121.0600000000004</v>
      </c>
      <c r="AH138" s="1">
        <v>6054.25</v>
      </c>
      <c r="AI138" s="1">
        <v>6519.8869999999997</v>
      </c>
      <c r="AJ138" s="1">
        <v>1908.5809999999999</v>
      </c>
      <c r="AK138">
        <v>8916.7900000000009</v>
      </c>
      <c r="AL138" s="1" t="s">
        <v>116</v>
      </c>
      <c r="AM138" s="1">
        <v>2.12</v>
      </c>
      <c r="AN138" s="1"/>
      <c r="AO138" s="1" t="s">
        <v>116</v>
      </c>
      <c r="AP138" s="1">
        <v>3.2909999999999999</v>
      </c>
      <c r="AQ138" s="1">
        <v>2.552</v>
      </c>
      <c r="AS138" s="1" t="s">
        <v>116</v>
      </c>
      <c r="AT138">
        <v>691.7</v>
      </c>
      <c r="AU138" s="1" t="s">
        <v>116</v>
      </c>
      <c r="AV138" s="1">
        <v>605.93700000000001</v>
      </c>
    </row>
    <row r="139" spans="1:48" x14ac:dyDescent="0.25">
      <c r="A139" s="3">
        <v>42735</v>
      </c>
      <c r="B139" s="1" t="s">
        <v>117</v>
      </c>
      <c r="C139" s="5">
        <v>2.11</v>
      </c>
      <c r="D139" s="5">
        <v>4.51</v>
      </c>
      <c r="E139" s="5">
        <f t="shared" si="53"/>
        <v>2.1372447166820838</v>
      </c>
      <c r="F139" s="5">
        <f t="shared" si="41"/>
        <v>4.9640824432329289</v>
      </c>
      <c r="G139" s="5">
        <f t="shared" si="48"/>
        <v>-2.6066890648000052</v>
      </c>
      <c r="H139" s="5">
        <f t="shared" si="59"/>
        <v>3.824258807200076</v>
      </c>
      <c r="I139" s="5">
        <f t="shared" si="54"/>
        <v>8.8334806127926768</v>
      </c>
      <c r="J139" s="5">
        <f t="shared" si="55"/>
        <v>-0.67616202550749849</v>
      </c>
      <c r="K139" s="5">
        <f t="shared" si="56"/>
        <v>-4.0838193401275591</v>
      </c>
      <c r="L139" s="5"/>
      <c r="M139" s="5">
        <f t="shared" si="57"/>
        <v>8.3851380656341234E-2</v>
      </c>
      <c r="N139" s="5">
        <f t="shared" si="49"/>
        <v>2.6637682842376105</v>
      </c>
      <c r="O139" s="5">
        <f t="shared" si="50"/>
        <v>2.3859132632913589</v>
      </c>
      <c r="P139" s="5">
        <f t="shared" si="51"/>
        <v>3.1626304059717807</v>
      </c>
      <c r="Q139" s="5">
        <f t="shared" si="52"/>
        <v>0.27785502094625159</v>
      </c>
      <c r="R139" s="3">
        <f t="shared" si="43"/>
        <v>42735</v>
      </c>
      <c r="S139" s="5">
        <f t="shared" si="60"/>
        <v>14.855510655613216</v>
      </c>
      <c r="T139" s="5">
        <f t="shared" si="61"/>
        <v>17.486368950488707</v>
      </c>
      <c r="U139" s="5">
        <f t="shared" si="62"/>
        <v>15.268496427789712</v>
      </c>
      <c r="V139" s="5"/>
      <c r="W139" s="5">
        <f t="shared" si="63"/>
        <v>0.35368568146210011</v>
      </c>
      <c r="X139" s="5">
        <f t="shared" si="58"/>
        <v>-6.018942563335794</v>
      </c>
      <c r="Y139" s="3">
        <v>35611</v>
      </c>
      <c r="Z139" s="1">
        <v>1.39</v>
      </c>
      <c r="AA139" s="1">
        <f t="array" ref="AA139">FVSCHEDULE(1,Z137:Z139*0.01)-1</f>
        <v>4.6471233330000139E-2</v>
      </c>
      <c r="AB139" s="14">
        <v>1.29</v>
      </c>
      <c r="AC139" s="1">
        <f t="array" ref="AC139">FVSCHEDULE(1,AB137:AB139*0.01)-1</f>
        <v>4.7065988094000089E-2</v>
      </c>
      <c r="AD139" s="74">
        <f>'US Corp Custom'!M112</f>
        <v>1.18</v>
      </c>
      <c r="AE139" s="1">
        <f t="array" ref="AE139">FVSCHEDULE(1,AD137:AD139*0.01)-1</f>
        <v>3.7557352127999932E-2</v>
      </c>
      <c r="AF139" s="1" t="s">
        <v>117</v>
      </c>
      <c r="AG139" s="1">
        <v>4278.66</v>
      </c>
      <c r="AH139" s="1">
        <v>6589.0510000000004</v>
      </c>
      <c r="AI139" s="1">
        <v>6475.8019999999997</v>
      </c>
      <c r="AJ139" s="1">
        <v>1830.6379999999999</v>
      </c>
      <c r="AK139">
        <v>9257.7900000000009</v>
      </c>
      <c r="AL139" s="1" t="s">
        <v>117</v>
      </c>
      <c r="AM139" s="1">
        <v>2.1</v>
      </c>
      <c r="AN139" s="1"/>
      <c r="AO139" s="1" t="s">
        <v>117</v>
      </c>
      <c r="AP139" s="1">
        <v>3.1280000000000001</v>
      </c>
      <c r="AQ139" s="1">
        <v>2.5990000000000002</v>
      </c>
      <c r="AS139" s="1" t="s">
        <v>117</v>
      </c>
      <c r="AT139">
        <v>692.28</v>
      </c>
      <c r="AU139" s="1" t="s">
        <v>117</v>
      </c>
      <c r="AV139" s="1">
        <v>569.46600000000001</v>
      </c>
    </row>
    <row r="140" spans="1:48" x14ac:dyDescent="0.25">
      <c r="A140" s="13">
        <v>42825</v>
      </c>
      <c r="B140" s="1" t="s">
        <v>118</v>
      </c>
      <c r="C140" s="5">
        <v>1.77</v>
      </c>
      <c r="D140" s="5">
        <v>3.89</v>
      </c>
      <c r="E140" s="5">
        <f t="shared" si="53"/>
        <v>0.892966328160815</v>
      </c>
      <c r="F140" s="5">
        <f t="shared" si="41"/>
        <v>3.6159814753259742</v>
      </c>
      <c r="G140" s="5">
        <f t="shared" si="48"/>
        <v>1.495503535500009</v>
      </c>
      <c r="H140" s="5">
        <f t="shared" si="59"/>
        <v>6.0661515521214682</v>
      </c>
      <c r="I140" s="5">
        <f t="shared" si="54"/>
        <v>2.4657875618203651</v>
      </c>
      <c r="J140" s="5">
        <f t="shared" si="55"/>
        <v>7.3876409439325164</v>
      </c>
      <c r="K140" s="5">
        <f t="shared" si="56"/>
        <v>11.485831715500282</v>
      </c>
      <c r="L140" s="5"/>
      <c r="M140" s="5">
        <f t="shared" si="57"/>
        <v>0.10414861038885448</v>
      </c>
      <c r="N140" s="5">
        <f t="shared" si="49"/>
        <v>4.0083206026863163</v>
      </c>
      <c r="O140" s="5">
        <f t="shared" si="50"/>
        <v>4.9092553418832185</v>
      </c>
      <c r="P140" s="5">
        <f t="shared" si="51"/>
        <v>4.0359775631423993</v>
      </c>
      <c r="Q140" s="5">
        <f t="shared" si="52"/>
        <v>-0.90093473919690226</v>
      </c>
      <c r="R140" s="3">
        <f t="shared" si="43"/>
        <v>42825</v>
      </c>
      <c r="S140" s="5">
        <f t="shared" si="60"/>
        <v>15.584805606037939</v>
      </c>
      <c r="T140" s="5">
        <f t="shared" si="61"/>
        <v>18.192114877938732</v>
      </c>
      <c r="U140" s="5">
        <f t="shared" si="62"/>
        <v>15.880506715825232</v>
      </c>
      <c r="V140" s="5"/>
      <c r="W140" s="5">
        <f t="shared" si="63"/>
        <v>2.9197304469443415</v>
      </c>
      <c r="X140" s="5">
        <f t="shared" si="58"/>
        <v>0.76457593605236962</v>
      </c>
      <c r="Y140" s="3">
        <v>35642</v>
      </c>
      <c r="Z140" s="1">
        <v>2.75</v>
      </c>
      <c r="AA140" s="1">
        <f t="array" ref="AA140">FVSCHEDULE(1,Z138:Z140*0.01)-1</f>
        <v>6.4076390150000329E-2</v>
      </c>
      <c r="AB140" s="14">
        <v>3.11</v>
      </c>
      <c r="AC140" s="1">
        <f t="array" ref="AC140">FVSCHEDULE(1,AB138:AB140*0.01)-1</f>
        <v>6.9257938321999779E-2</v>
      </c>
      <c r="AD140" s="74">
        <f>'US Corp Custom'!M113</f>
        <v>3</v>
      </c>
      <c r="AE140" s="1">
        <f t="array" ref="AE140">FVSCHEDULE(1,AD138:AD140*0.01)-1</f>
        <v>5.3513478599999775E-2</v>
      </c>
      <c r="AF140" s="1" t="s">
        <v>118</v>
      </c>
      <c r="AG140" s="1">
        <v>4538.21</v>
      </c>
      <c r="AH140" s="1">
        <v>6751.5230000000001</v>
      </c>
      <c r="AI140" s="1">
        <v>6954.2110000000002</v>
      </c>
      <c r="AJ140" s="1">
        <v>2040.902</v>
      </c>
      <c r="AK140">
        <v>9819.3799999999992</v>
      </c>
      <c r="AL140" s="1" t="s">
        <v>118</v>
      </c>
      <c r="AM140" s="1">
        <v>2.02</v>
      </c>
      <c r="AN140" s="1"/>
      <c r="AO140" s="1" t="s">
        <v>118</v>
      </c>
      <c r="AP140" s="1">
        <v>3.0680000000000001</v>
      </c>
      <c r="AQ140" s="1">
        <v>2.4409999999999998</v>
      </c>
      <c r="AS140" s="1" t="s">
        <v>118</v>
      </c>
      <c r="AT140">
        <v>693.00099999999998</v>
      </c>
      <c r="AU140" s="1" t="s">
        <v>118</v>
      </c>
      <c r="AV140" s="1">
        <v>573.82000000000005</v>
      </c>
    </row>
    <row r="141" spans="1:48" x14ac:dyDescent="0.25">
      <c r="A141" s="3">
        <v>42916</v>
      </c>
      <c r="B141" s="1" t="s">
        <v>119</v>
      </c>
      <c r="C141">
        <v>1.7</v>
      </c>
      <c r="D141" t="s">
        <v>121</v>
      </c>
      <c r="G141" s="5">
        <f t="shared" si="48"/>
        <v>1.9888525928000167</v>
      </c>
      <c r="H141" s="5">
        <f t="shared" si="59"/>
        <v>3.0882220082367295</v>
      </c>
      <c r="I141" s="5">
        <f t="shared" si="54"/>
        <v>2.463621911678282</v>
      </c>
      <c r="J141" s="5">
        <f t="shared" si="55"/>
        <v>6.3670055452732077</v>
      </c>
      <c r="K141" s="5">
        <f t="shared" si="56"/>
        <v>6.3840889959439595</v>
      </c>
      <c r="L141" s="5"/>
      <c r="M141" s="5">
        <f t="shared" si="57"/>
        <v>0.20187561056910219</v>
      </c>
      <c r="N141" s="5"/>
      <c r="O141" s="5"/>
      <c r="P141" s="5"/>
      <c r="Q141" s="5"/>
      <c r="R141" s="3"/>
      <c r="S141" s="5"/>
      <c r="T141" s="5"/>
      <c r="U141" s="5"/>
      <c r="V141" s="5"/>
      <c r="W141" s="5"/>
      <c r="X141" s="5">
        <f t="shared" si="58"/>
        <v>0.92607437872502807</v>
      </c>
      <c r="Y141" s="3">
        <v>35671</v>
      </c>
      <c r="Z141" s="1">
        <v>-0.23</v>
      </c>
      <c r="AA141" s="1">
        <f t="array" ref="AA141">FVSCHEDULE(1,Z139:Z141*0.01)-1</f>
        <v>3.9386150824999966E-2</v>
      </c>
      <c r="AB141" s="14">
        <v>-0.04</v>
      </c>
      <c r="AC141" s="1">
        <f t="array" ref="AC141">FVSCHEDULE(1,AB139:AB141*0.01)-1</f>
        <v>4.3983429523999806E-2</v>
      </c>
      <c r="AD141" s="74">
        <f>'US Corp Custom'!M114</f>
        <v>-1.1200000000000001</v>
      </c>
      <c r="AE141" s="1">
        <f t="array" ref="AE141">FVSCHEDULE(1,AD139:AD141*0.01)-1</f>
        <v>3.0481875200000008E-2</v>
      </c>
      <c r="AF141" s="1" t="s">
        <v>119</v>
      </c>
      <c r="AG141" s="1">
        <v>4678.3599999999997</v>
      </c>
      <c r="AH141" s="1">
        <v>6917.8549999999996</v>
      </c>
      <c r="AI141" s="1">
        <v>7396.9859999999999</v>
      </c>
      <c r="AJ141" s="1">
        <v>2171.1950000000002</v>
      </c>
      <c r="AK141">
        <v>10122.620000000001</v>
      </c>
      <c r="AL141" s="1" t="s">
        <v>119</v>
      </c>
      <c r="AM141" s="1">
        <v>2.0099999999999998</v>
      </c>
      <c r="AN141" s="1"/>
      <c r="AO141" s="1" t="s">
        <v>119</v>
      </c>
      <c r="AP141" s="1">
        <v>3.0670000000000002</v>
      </c>
      <c r="AQ141" s="1">
        <v>2.4260000000000002</v>
      </c>
      <c r="AS141" s="1" t="s">
        <v>119</v>
      </c>
      <c r="AT141">
        <v>694.4</v>
      </c>
      <c r="AU141" s="1" t="s">
        <v>119</v>
      </c>
      <c r="AV141" s="1">
        <v>579.13400000000001</v>
      </c>
    </row>
    <row r="142" spans="1:48" x14ac:dyDescent="0.25">
      <c r="A142" s="3">
        <v>43008</v>
      </c>
      <c r="B142" s="1" t="s">
        <v>120</v>
      </c>
      <c r="C142" t="s">
        <v>121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3"/>
      <c r="S142" s="5"/>
      <c r="T142" s="5"/>
      <c r="U142" s="5"/>
      <c r="V142" s="5"/>
      <c r="W142" s="5"/>
      <c r="X142" s="5"/>
      <c r="Y142" s="3">
        <v>35703</v>
      </c>
      <c r="Z142" s="1">
        <v>1.98</v>
      </c>
      <c r="AA142" s="1">
        <f t="array" ref="AA142">FVSCHEDULE(1,Z140:Z142*0.01)-1</f>
        <v>4.5434457650000093E-2</v>
      </c>
      <c r="AB142" s="14">
        <v>2.2799999999999998</v>
      </c>
      <c r="AC142" s="1">
        <f t="array" ref="AC142">FVSCHEDULE(1,AB140:AB142*0.01)-1</f>
        <v>5.4187236368000047E-2</v>
      </c>
      <c r="AD142" s="74">
        <f>'US Corp Custom'!M115</f>
        <v>1.55</v>
      </c>
      <c r="AE142" s="1">
        <f t="array" ref="AE142">FVSCHEDULE(1,AD140:AD142*0.01)-1</f>
        <v>3.4250192000000013E-2</v>
      </c>
      <c r="AF142" s="1"/>
      <c r="AG142" s="1"/>
      <c r="AH142" s="1"/>
      <c r="AI142" s="1"/>
      <c r="AJ142" s="1"/>
      <c r="AU142" s="1"/>
      <c r="AV142" s="1"/>
    </row>
    <row r="143" spans="1:48" x14ac:dyDescent="0.25"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3"/>
      <c r="S143" s="5"/>
      <c r="T143" s="5"/>
      <c r="U143" s="5"/>
      <c r="V143" s="5"/>
      <c r="W143" s="5"/>
      <c r="X143" s="5"/>
      <c r="Y143" s="3">
        <v>35734</v>
      </c>
      <c r="Z143" s="1">
        <v>0.09</v>
      </c>
      <c r="AA143" s="1">
        <f t="array" ref="AA143">FVSCHEDULE(1,Z141:Z143*0.01)-1</f>
        <v>1.8370169014000126E-2</v>
      </c>
      <c r="AB143" s="14">
        <v>-0.17</v>
      </c>
      <c r="AC143" s="1">
        <f t="array" ref="AC143">FVSCHEDULE(1,AB141:AB143*0.01)-1</f>
        <v>2.0652815503999777E-2</v>
      </c>
      <c r="AD143" s="74">
        <f>'US Corp Custom'!M116</f>
        <v>1.26</v>
      </c>
      <c r="AE143" s="1">
        <f t="array" ref="AE143">FVSCHEDULE(1,AD141:AD143*0.01)-1</f>
        <v>1.6778392640000028E-2</v>
      </c>
      <c r="AU143" s="1"/>
      <c r="AV143" s="1"/>
    </row>
    <row r="144" spans="1:48" x14ac:dyDescent="0.25"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3"/>
      <c r="S144" s="5"/>
      <c r="T144" s="5"/>
      <c r="U144" s="5"/>
      <c r="V144" s="5"/>
      <c r="W144" s="5"/>
      <c r="X144" s="5"/>
      <c r="Y144" s="3">
        <v>35762</v>
      </c>
      <c r="Z144" s="1">
        <v>0.96</v>
      </c>
      <c r="AA144" s="1">
        <f t="array" ref="AA144">FVSCHEDULE(1,Z142:Z144*0.01)-1</f>
        <v>3.0516711072000158E-2</v>
      </c>
      <c r="AB144" s="14">
        <v>0.92</v>
      </c>
      <c r="AC144" s="1">
        <f t="array" ref="AC144">FVSCHEDULE(1,AB142:AB144*0.01)-1</f>
        <v>3.0455003408000003E-2</v>
      </c>
      <c r="AD144" s="74">
        <f>'US Corp Custom'!M117</f>
        <v>0.27</v>
      </c>
      <c r="AE144" s="1">
        <f t="array" ref="AE144">FVSCHEDULE(1,AD142:AD144*0.01)-1</f>
        <v>3.1071697309999813E-2</v>
      </c>
      <c r="AU144" s="1"/>
      <c r="AV144" s="1"/>
    </row>
    <row r="145" spans="8:48" x14ac:dyDescent="0.25"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3"/>
      <c r="S145" s="5"/>
      <c r="T145" s="5"/>
      <c r="U145" s="5"/>
      <c r="V145" s="5"/>
      <c r="W145" s="5"/>
      <c r="X145" s="5"/>
      <c r="Y145" s="3">
        <v>35795</v>
      </c>
      <c r="Z145" s="1">
        <v>0.88</v>
      </c>
      <c r="AA145" s="1">
        <f t="array" ref="AA145">FVSCHEDULE(1,Z143:Z145*0.01)-1</f>
        <v>1.9401116031999788E-2</v>
      </c>
      <c r="AB145" s="14">
        <v>0.73</v>
      </c>
      <c r="AC145" s="1">
        <f t="array" ref="AC145">FVSCHEDULE(1,AB143:AB145*0.01)-1</f>
        <v>1.483899582800019E-2</v>
      </c>
      <c r="AD145" s="74">
        <f>'US Corp Custom'!M118</f>
        <v>1.1499999999999999</v>
      </c>
      <c r="AE145" s="1">
        <f t="array" ref="AE145">FVSCHEDULE(1,AD143:AD145*0.01)-1</f>
        <v>2.7010361229999891E-2</v>
      </c>
      <c r="AU145" s="1"/>
      <c r="AV145" s="1"/>
    </row>
    <row r="146" spans="8:48" x14ac:dyDescent="0.25"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3"/>
      <c r="S146" s="5"/>
      <c r="T146" s="5"/>
      <c r="U146" s="5"/>
      <c r="V146" s="5"/>
      <c r="W146" s="5"/>
      <c r="X146" s="5"/>
      <c r="Y146" s="3">
        <v>35825</v>
      </c>
      <c r="Z146" s="1">
        <v>1.8</v>
      </c>
      <c r="AA146" s="1">
        <f t="array" ref="AA146">FVSCHEDULE(1,Z144:Z146*0.01)-1</f>
        <v>3.6817200639999825E-2</v>
      </c>
      <c r="AB146" s="14">
        <v>2.16</v>
      </c>
      <c r="AC146" s="1">
        <f t="array" ref="AC146">FVSCHEDULE(1,AB144:AB146*0.01)-1</f>
        <v>3.8525010656000225E-2</v>
      </c>
      <c r="AD146" s="74">
        <f>'US Corp Custom'!M119</f>
        <v>1.48</v>
      </c>
      <c r="AE146" s="1">
        <f t="array" ref="AE146">FVSCHEDULE(1,AD144:AD146*0.01)-1</f>
        <v>2.9241669539999959E-2</v>
      </c>
      <c r="AU146" s="1"/>
      <c r="AV146" s="1"/>
    </row>
    <row r="147" spans="8:48" x14ac:dyDescent="0.25"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3"/>
      <c r="S147" s="5"/>
      <c r="T147" s="5"/>
      <c r="U147" s="5"/>
      <c r="V147" s="5"/>
      <c r="W147" s="5"/>
      <c r="X147" s="5"/>
      <c r="Y147" s="3">
        <v>35853</v>
      </c>
      <c r="Z147" s="1">
        <v>0.59</v>
      </c>
      <c r="AA147" s="1">
        <f t="array" ref="AA147">FVSCHEDULE(1,Z145:Z147*0.01)-1</f>
        <v>3.3017454559999937E-2</v>
      </c>
      <c r="AB147" s="14">
        <v>0.59</v>
      </c>
      <c r="AC147" s="1">
        <f t="array" ref="AC147">FVSCHEDULE(1,AB145:AB147*0.01)-1</f>
        <v>3.5129120312000106E-2</v>
      </c>
      <c r="AD147" s="74">
        <f>'US Corp Custom'!M120</f>
        <v>-7.0000000000000007E-2</v>
      </c>
      <c r="AE147" s="1">
        <f t="array" ref="AE147">FVSCHEDULE(1,AD145:AD147*0.01)-1</f>
        <v>2.5751670859999853E-2</v>
      </c>
      <c r="AU147" s="1"/>
      <c r="AV147" s="1"/>
    </row>
    <row r="148" spans="8:48" x14ac:dyDescent="0.25"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3"/>
      <c r="S148" s="5"/>
      <c r="T148" s="5"/>
      <c r="U148" s="5"/>
      <c r="V148" s="5"/>
      <c r="W148" s="5"/>
      <c r="X148" s="5"/>
      <c r="Y148" s="3">
        <v>35885</v>
      </c>
      <c r="Z148" s="1">
        <v>0.94</v>
      </c>
      <c r="AA148" s="1">
        <f t="array" ref="AA148">FVSCHEDULE(1,Z146:Z148*0.01)-1</f>
        <v>3.3631858280000149E-2</v>
      </c>
      <c r="AB148" s="14">
        <v>1.02</v>
      </c>
      <c r="AC148" s="1">
        <f t="array" ref="AC148">FVSCHEDULE(1,AB146:AB148*0.01)-1</f>
        <v>3.8109239888000079E-2</v>
      </c>
      <c r="AD148" s="74">
        <f>'US Corp Custom'!M121</f>
        <v>0.3</v>
      </c>
      <c r="AE148" s="1">
        <f t="array" ref="AE148">FVSCHEDULE(1,AD146:AD148*0.01)-1</f>
        <v>1.7131908919999717E-2</v>
      </c>
      <c r="AU148" s="1"/>
      <c r="AV148" s="1"/>
    </row>
    <row r="149" spans="8:48" x14ac:dyDescent="0.25"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3"/>
      <c r="S149" s="5"/>
      <c r="T149" s="5"/>
      <c r="U149" s="5"/>
      <c r="V149" s="5"/>
      <c r="W149" s="5"/>
      <c r="X149" s="5"/>
      <c r="Y149" s="3">
        <v>35915</v>
      </c>
      <c r="Z149" s="1">
        <v>0.39</v>
      </c>
      <c r="AA149" s="1">
        <f t="array" ref="AA149">FVSCHEDULE(1,Z147:Z149*0.01)-1</f>
        <v>1.9315346294000113E-2</v>
      </c>
      <c r="AB149" s="14">
        <v>0.3</v>
      </c>
      <c r="AC149" s="1">
        <f t="array" ref="AC149">FVSCHEDULE(1,AB147:AB149*0.01)-1</f>
        <v>1.9208660539999922E-2</v>
      </c>
      <c r="AD149" s="74">
        <f>'US Corp Custom'!M122</f>
        <v>0.52</v>
      </c>
      <c r="AE149" s="1">
        <f t="array" ref="AE149">FVSCHEDULE(1,AD147:AD149*0.01)-1</f>
        <v>7.509849079999853E-3</v>
      </c>
      <c r="AU149" s="1"/>
      <c r="AV149" s="1"/>
    </row>
    <row r="150" spans="8:48" x14ac:dyDescent="0.25"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3"/>
      <c r="S150" s="5"/>
      <c r="T150" s="5"/>
      <c r="U150" s="5"/>
      <c r="V150" s="5"/>
      <c r="W150" s="5"/>
      <c r="X150" s="5"/>
      <c r="Y150" s="3">
        <v>35944</v>
      </c>
      <c r="Z150" s="1">
        <v>0.35</v>
      </c>
      <c r="AA150" s="1">
        <f t="array" ref="AA150">FVSCHEDULE(1,Z148:Z150*0.01)-1</f>
        <v>1.6883338309999996E-2</v>
      </c>
      <c r="AB150" s="14">
        <v>0.11</v>
      </c>
      <c r="AC150" s="1">
        <f t="array" ref="AC150">FVSCHEDULE(1,AB148:AB150*0.01)-1</f>
        <v>1.4345153660000109E-2</v>
      </c>
      <c r="AD150" s="74">
        <f>'US Corp Custom'!M123</f>
        <v>1.03</v>
      </c>
      <c r="AE150" s="1">
        <f t="array" ref="AE150">FVSCHEDULE(1,AD148:AD150*0.01)-1</f>
        <v>1.8600220680000001E-2</v>
      </c>
      <c r="AU150" s="1"/>
      <c r="AV150" s="1"/>
    </row>
    <row r="151" spans="8:48" x14ac:dyDescent="0.25"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3"/>
      <c r="S151" s="5"/>
      <c r="T151" s="5"/>
      <c r="U151" s="5"/>
      <c r="V151" s="5"/>
      <c r="W151" s="5"/>
      <c r="X151" s="5"/>
      <c r="Y151" s="3">
        <v>35976</v>
      </c>
      <c r="Z151" s="1">
        <v>0.36</v>
      </c>
      <c r="AA151" s="1">
        <f t="array" ref="AA151">FVSCHEDULE(1,Z149:Z151*0.01)-1</f>
        <v>1.1040339140000244E-2</v>
      </c>
      <c r="AB151" s="14">
        <v>0.14000000000000001</v>
      </c>
      <c r="AC151" s="1">
        <f t="array" ref="AC151">FVSCHEDULE(1,AB149:AB151*0.01)-1</f>
        <v>5.5090446199999032E-3</v>
      </c>
      <c r="AD151" s="74">
        <f>'US Corp Custom'!M124</f>
        <v>0.59</v>
      </c>
      <c r="AE151" s="1">
        <f t="array" ref="AE151">FVSCHEDULE(1,AD149:AD151*0.01)-1</f>
        <v>2.1545326004000165E-2</v>
      </c>
      <c r="AU151" s="1"/>
      <c r="AV151" s="1"/>
    </row>
    <row r="152" spans="8:48" x14ac:dyDescent="0.25"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3"/>
      <c r="S152" s="5"/>
      <c r="T152" s="5"/>
      <c r="U152" s="5"/>
      <c r="V152" s="5"/>
      <c r="W152" s="5"/>
      <c r="X152" s="5"/>
      <c r="Y152" s="3">
        <v>36007</v>
      </c>
      <c r="Z152" s="1">
        <v>0.56999999999999995</v>
      </c>
      <c r="AA152" s="1">
        <f t="array" ref="AA152">FVSCHEDULE(1,Z150:Z152*0.01)-1</f>
        <v>1.2853141820000191E-2</v>
      </c>
      <c r="AB152" s="14">
        <v>0.6</v>
      </c>
      <c r="AC152" s="1">
        <f t="array" ref="AC152">FVSCHEDULE(1,AB150:AB152*0.01)-1</f>
        <v>8.5165492400001153E-3</v>
      </c>
      <c r="AD152" s="74">
        <f>'US Corp Custom'!M125</f>
        <v>0.16</v>
      </c>
      <c r="AE152" s="1">
        <f t="array" ref="AE152">FVSCHEDULE(1,AD150:AD152*0.01)-1</f>
        <v>1.7886787231999879E-2</v>
      </c>
      <c r="AU152" s="1"/>
      <c r="AV152" s="1"/>
    </row>
    <row r="153" spans="8:48" x14ac:dyDescent="0.25"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3"/>
      <c r="S153" s="5"/>
      <c r="T153" s="5"/>
      <c r="U153" s="5"/>
      <c r="V153" s="5"/>
      <c r="W153" s="5"/>
      <c r="X153" s="5"/>
      <c r="Y153" s="3">
        <v>36038</v>
      </c>
      <c r="Z153" s="1">
        <v>-5.52</v>
      </c>
      <c r="AA153" s="1">
        <f t="array" ref="AA153">FVSCHEDULE(1,Z151:Z153*0.01)-1</f>
        <v>-4.6393972703999919E-2</v>
      </c>
      <c r="AB153" s="14">
        <v>-6.94</v>
      </c>
      <c r="AC153" s="1">
        <f t="array" ref="AC153">FVSCHEDULE(1,AB151:AB153*0.01)-1</f>
        <v>-6.2505742959999888E-2</v>
      </c>
      <c r="AD153" s="74">
        <f>'US Corp Custom'!M126</f>
        <v>0.94</v>
      </c>
      <c r="AE153" s="1">
        <f t="array" ref="AE153">FVSCHEDULE(1,AD151:AD153*0.01)-1</f>
        <v>1.6980028736000019E-2</v>
      </c>
      <c r="AU153" s="1"/>
      <c r="AV153" s="1"/>
    </row>
    <row r="154" spans="8:48" x14ac:dyDescent="0.25"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3"/>
      <c r="S154" s="5"/>
      <c r="T154" s="5"/>
      <c r="U154" s="5"/>
      <c r="V154" s="5"/>
      <c r="W154" s="5"/>
      <c r="X154" s="5"/>
      <c r="Y154" s="3">
        <v>36068</v>
      </c>
      <c r="Z154" s="1">
        <v>0.45</v>
      </c>
      <c r="AA154" s="1">
        <f t="array" ref="AA154">FVSCHEDULE(1,Z152:Z154*0.01)-1</f>
        <v>-4.5538805880000033E-2</v>
      </c>
      <c r="AB154" s="14">
        <v>0.31</v>
      </c>
      <c r="AC154" s="1">
        <f t="array" ref="AC154">FVSCHEDULE(1,AB152:AB154*0.01)-1</f>
        <v>-6.0914230839999917E-2</v>
      </c>
      <c r="AD154" s="74">
        <f>'US Corp Custom'!M127</f>
        <v>3.77</v>
      </c>
      <c r="AE154" s="1">
        <f t="array" ref="AE154">FVSCHEDULE(1,AD152:AD154*0.01)-1</f>
        <v>4.9130307008000251E-2</v>
      </c>
      <c r="AU154" s="1"/>
      <c r="AV154" s="1"/>
    </row>
    <row r="155" spans="8:48" x14ac:dyDescent="0.25"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3"/>
      <c r="S155" s="5"/>
      <c r="T155" s="5"/>
      <c r="U155" s="5"/>
      <c r="V155" s="5"/>
      <c r="W155" s="5"/>
      <c r="X155" s="5"/>
      <c r="Y155" s="3">
        <v>36098</v>
      </c>
      <c r="Z155" s="1">
        <v>-2.0499999999999998</v>
      </c>
      <c r="AA155" s="1">
        <f t="array" ref="AA155">FVSCHEDULE(1,Z153:Z155*0.01)-1</f>
        <v>-7.0403957800000083E-2</v>
      </c>
      <c r="AB155" s="14">
        <v>-2.19</v>
      </c>
      <c r="AC155" s="1">
        <f t="array" ref="AC155">FVSCHEDULE(1,AB153:AB155*0.01)-1</f>
        <v>-8.6958458433999963E-2</v>
      </c>
      <c r="AD155" s="74">
        <f>'US Corp Custom'!M128</f>
        <v>-1.31</v>
      </c>
      <c r="AE155" s="1">
        <f t="array" ref="AE155">FVSCHEDULE(1,AD153:AD155*0.01)-1</f>
        <v>3.3732727622000303E-2</v>
      </c>
      <c r="AU155" s="1"/>
      <c r="AV155" s="1"/>
    </row>
    <row r="156" spans="8:48" x14ac:dyDescent="0.25"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3"/>
      <c r="S156" s="5"/>
      <c r="T156" s="5"/>
      <c r="U156" s="5"/>
      <c r="V156" s="5"/>
      <c r="W156" s="5"/>
      <c r="X156" s="5"/>
      <c r="Y156" s="3">
        <v>36129</v>
      </c>
      <c r="Z156" s="1">
        <v>4.1500000000000004</v>
      </c>
      <c r="AA156" s="1">
        <f t="array" ref="AA156">FVSCHEDULE(1,Z154:Z156*0.01)-1</f>
        <v>2.4739921625000161E-2</v>
      </c>
      <c r="AB156" s="14">
        <v>5.24</v>
      </c>
      <c r="AC156" s="1">
        <f t="array" ref="AC156">FVSCHEDULE(1,AB154:AB156*0.01)-1</f>
        <v>3.2543432564000163E-2</v>
      </c>
      <c r="AD156" s="74">
        <f>'US Corp Custom'!M129</f>
        <v>0.7</v>
      </c>
      <c r="AE156" s="1">
        <f t="array" ref="AE156">FVSCHEDULE(1,AD154:AD156*0.01)-1</f>
        <v>3.1274872909999862E-2</v>
      </c>
      <c r="AU156" s="1"/>
      <c r="AV156" s="1"/>
    </row>
    <row r="157" spans="8:48" x14ac:dyDescent="0.25"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3"/>
      <c r="S157" s="5"/>
      <c r="T157" s="5"/>
      <c r="U157" s="5"/>
      <c r="V157" s="5"/>
      <c r="W157" s="5"/>
      <c r="X157" s="5"/>
      <c r="Y157" s="3">
        <v>36160</v>
      </c>
      <c r="Z157" s="1">
        <v>0.11</v>
      </c>
      <c r="AA157" s="1">
        <f t="array" ref="AA157">FVSCHEDULE(1,Z155:Z157*0.01)-1</f>
        <v>2.1271414175000336E-2</v>
      </c>
      <c r="AB157" s="14">
        <v>-0.4</v>
      </c>
      <c r="AC157" s="1">
        <f t="array" ref="AC157">FVSCHEDULE(1,AB155:AB157*0.01)-1</f>
        <v>2.5235030239999956E-2</v>
      </c>
      <c r="AD157" s="74">
        <f>'US Corp Custom'!M130</f>
        <v>0.3</v>
      </c>
      <c r="AE157" s="1">
        <f t="array" ref="AE157">FVSCHEDULE(1,AD155:AD157*0.01)-1</f>
        <v>-3.2102751000002705E-3</v>
      </c>
      <c r="AU157" s="1"/>
      <c r="AV157" s="1"/>
    </row>
    <row r="158" spans="8:48" x14ac:dyDescent="0.25"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3"/>
      <c r="S158" s="5"/>
      <c r="T158" s="5"/>
      <c r="U158" s="5"/>
      <c r="V158" s="5"/>
      <c r="W158" s="5"/>
      <c r="X158" s="5"/>
      <c r="Y158" s="3">
        <v>36189</v>
      </c>
      <c r="Z158" s="1">
        <v>1.48</v>
      </c>
      <c r="AA158" s="1">
        <f t="array" ref="AA158">FVSCHEDULE(1,Z156:Z158*0.01)-1</f>
        <v>5.807680562000006E-2</v>
      </c>
      <c r="AB158" s="14">
        <v>1.69</v>
      </c>
      <c r="AC158" s="1">
        <f t="array" ref="AC158">FVSCHEDULE(1,AB156:AB158*0.01)-1</f>
        <v>6.5904817759999901E-2</v>
      </c>
      <c r="AD158" s="74">
        <f>'US Corp Custom'!M131</f>
        <v>0.99</v>
      </c>
      <c r="AE158" s="1">
        <f t="array" ref="AE158">FVSCHEDULE(1,AD156:AD158*0.01)-1</f>
        <v>2.0020207899999809E-2</v>
      </c>
      <c r="AU158" s="1"/>
      <c r="AV158" s="1"/>
    </row>
    <row r="159" spans="8:48" x14ac:dyDescent="0.25"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3"/>
      <c r="S159" s="5"/>
      <c r="T159" s="5"/>
      <c r="U159" s="5"/>
      <c r="V159" s="5"/>
      <c r="W159" s="5"/>
      <c r="X159" s="5"/>
      <c r="Y159" s="3">
        <v>36217</v>
      </c>
      <c r="Z159" s="1">
        <v>-0.59</v>
      </c>
      <c r="AA159" s="1">
        <f t="array" ref="AA159">FVSCHEDULE(1,Z157:Z159*0.01)-1</f>
        <v>9.9223739480001072E-3</v>
      </c>
      <c r="AB159" s="14">
        <v>-0.74</v>
      </c>
      <c r="AC159" s="1">
        <f t="array" ref="AC159">FVSCHEDULE(1,AB157:AB159*0.01)-1</f>
        <v>5.3374402399999354E-3</v>
      </c>
      <c r="AD159" s="74">
        <f>'US Corp Custom'!M132</f>
        <v>-2.3199999999999998</v>
      </c>
      <c r="AE159" s="1">
        <f t="array" ref="AE159">FVSCHEDULE(1,AD157:AD159*0.01)-1</f>
        <v>-1.0570269040000024E-2</v>
      </c>
      <c r="AU159" s="1"/>
      <c r="AV159" s="1"/>
    </row>
    <row r="160" spans="8:48" x14ac:dyDescent="0.25"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3"/>
      <c r="S160" s="5"/>
      <c r="T160" s="5"/>
      <c r="U160" s="5"/>
      <c r="V160" s="5"/>
      <c r="W160" s="5"/>
      <c r="X160" s="5"/>
      <c r="Y160" s="3">
        <v>36250</v>
      </c>
      <c r="Z160" s="1">
        <v>0.95</v>
      </c>
      <c r="AA160" s="1">
        <f t="array" ref="AA160">FVSCHEDULE(1,Z158:Z160*0.01)-1</f>
        <v>1.8396400459999906E-2</v>
      </c>
      <c r="AB160" s="14">
        <v>0.97</v>
      </c>
      <c r="AC160" s="1">
        <f t="array" ref="AC160">FVSCHEDULE(1,AB158:AB160*0.01)-1</f>
        <v>1.9165876918000091E-2</v>
      </c>
      <c r="AD160" s="74">
        <f>'US Corp Custom'!M133</f>
        <v>1</v>
      </c>
      <c r="AE160" s="1">
        <f t="array" ref="AE160">FVSCHEDULE(1,AD158:AD160*0.01)-1</f>
        <v>-3.6649767999999971E-3</v>
      </c>
      <c r="AU160" s="1"/>
      <c r="AV160" s="1"/>
    </row>
    <row r="161" spans="8:48" x14ac:dyDescent="0.25"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3"/>
      <c r="S161" s="5"/>
      <c r="T161" s="5"/>
      <c r="U161" s="5"/>
      <c r="V161" s="5"/>
      <c r="W161" s="5"/>
      <c r="X161" s="5"/>
      <c r="Y161" s="3">
        <v>36280</v>
      </c>
      <c r="Z161" s="1">
        <v>1.94</v>
      </c>
      <c r="AA161" s="1">
        <f t="array" ref="AA161">FVSCHEDULE(1,Z159:Z161*0.01)-1</f>
        <v>2.3012702630000215E-2</v>
      </c>
      <c r="AB161" s="14">
        <v>2.34</v>
      </c>
      <c r="AC161" s="1">
        <f t="array" ref="AC161">FVSCHEDULE(1,AB159:AB161*0.01)-1</f>
        <v>2.5680360348000253E-2</v>
      </c>
      <c r="AD161" s="74">
        <f>'US Corp Custom'!M134</f>
        <v>0.47</v>
      </c>
      <c r="AE161" s="1">
        <f t="array" ref="AE161">FVSCHEDULE(1,AD159:AD161*0.01)-1</f>
        <v>-8.7951304000000174E-3</v>
      </c>
      <c r="AU161" s="1"/>
      <c r="AV161" s="1"/>
    </row>
    <row r="162" spans="8:48" x14ac:dyDescent="0.25"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3"/>
      <c r="S162" s="5"/>
      <c r="T162" s="5"/>
      <c r="U162" s="5"/>
      <c r="V162" s="5"/>
      <c r="W162" s="5"/>
      <c r="X162" s="5"/>
      <c r="Y162" s="3">
        <v>36311</v>
      </c>
      <c r="Z162" s="1">
        <v>-1.35</v>
      </c>
      <c r="AA162" s="1">
        <f t="array" ref="AA162">FVSCHEDULE(1,Z160:Z162*0.01)-1</f>
        <v>1.5191661950000102E-2</v>
      </c>
      <c r="AB162" s="14">
        <v>-1.75</v>
      </c>
      <c r="AC162" s="1">
        <f t="array" ref="AC162">FVSCHEDULE(1,AB160:AB162*0.01)-1</f>
        <v>1.5243757850000206E-2</v>
      </c>
      <c r="AD162" s="74">
        <f>'US Corp Custom'!M135</f>
        <v>-1.48</v>
      </c>
      <c r="AE162" s="1">
        <f t="array" ref="AE162">FVSCHEDULE(1,AD160:AD162*0.01)-1</f>
        <v>-2.7125560000018645E-4</v>
      </c>
      <c r="AU162" s="1"/>
      <c r="AV162" s="1"/>
    </row>
    <row r="163" spans="8:48" x14ac:dyDescent="0.25"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3"/>
      <c r="S163" s="5"/>
      <c r="T163" s="5"/>
      <c r="U163" s="5"/>
      <c r="V163" s="5"/>
      <c r="W163" s="5"/>
      <c r="X163" s="5"/>
      <c r="Y163" s="3">
        <v>36341</v>
      </c>
      <c r="Z163" s="1">
        <v>-0.21</v>
      </c>
      <c r="AA163" s="1">
        <f t="array" ref="AA163">FVSCHEDULE(1,Z161:Z163*0.01)-1</f>
        <v>3.5262599900001135E-3</v>
      </c>
      <c r="AB163" s="14">
        <v>-0.23</v>
      </c>
      <c r="AC163" s="1">
        <f t="array" ref="AC163">FVSCHEDULE(1,AB161:AB163*0.01)-1</f>
        <v>3.1778718500001801E-3</v>
      </c>
      <c r="AD163" s="74">
        <f>'US Corp Custom'!M136</f>
        <v>-0.13</v>
      </c>
      <c r="AE163" s="1">
        <f t="array" ref="AE163">FVSCHEDULE(1,AD161:AD163*0.01)-1</f>
        <v>-1.1456339572000096E-2</v>
      </c>
      <c r="AU163" s="1"/>
      <c r="AV163" s="1"/>
    </row>
    <row r="164" spans="8:48" x14ac:dyDescent="0.25"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3"/>
      <c r="S164" s="5"/>
      <c r="T164" s="5"/>
      <c r="U164" s="5"/>
      <c r="V164" s="5"/>
      <c r="W164" s="5"/>
      <c r="X164" s="5"/>
      <c r="Y164" s="3">
        <v>36371</v>
      </c>
      <c r="Z164" s="1">
        <v>0.4</v>
      </c>
      <c r="AA164" s="1">
        <f t="array" ref="AA164">FVSCHEDULE(1,Z162:Z164*0.01)-1</f>
        <v>-1.1633936599999894E-2</v>
      </c>
      <c r="AB164" s="14">
        <v>0.47</v>
      </c>
      <c r="AC164" s="1">
        <f t="array" ref="AC164">FVSCHEDULE(1,AB162:AB164*0.01)-1</f>
        <v>-1.5152620825000018E-2</v>
      </c>
      <c r="AD164" s="74">
        <f>'US Corp Custom'!M137</f>
        <v>-0.56999999999999995</v>
      </c>
      <c r="AE164" s="1">
        <f t="array" ref="AE164">FVSCHEDULE(1,AD162:AD164*0.01)-1</f>
        <v>-2.1689099668000034E-2</v>
      </c>
      <c r="AU164" s="1"/>
      <c r="AV164" s="1"/>
    </row>
    <row r="165" spans="8:48" x14ac:dyDescent="0.25"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3"/>
      <c r="S165" s="5"/>
      <c r="T165" s="5"/>
      <c r="U165" s="5"/>
      <c r="V165" s="5"/>
      <c r="W165" s="5"/>
      <c r="X165" s="5"/>
      <c r="Y165" s="3">
        <v>36403</v>
      </c>
      <c r="Z165" s="1">
        <v>-1.1100000000000001</v>
      </c>
      <c r="AA165" s="1">
        <f t="array" ref="AA165">FVSCHEDULE(1,Z163:Z165*0.01)-1</f>
        <v>-9.2293967600000082E-3</v>
      </c>
      <c r="AB165" s="14">
        <v>-1.36</v>
      </c>
      <c r="AC165" s="1">
        <f t="array" ref="AC165">FVSCHEDULE(1,AB163:AB165*0.01)-1</f>
        <v>-1.1243302984000114E-2</v>
      </c>
      <c r="AD165" s="74">
        <f>'US Corp Custom'!M138</f>
        <v>-0.18</v>
      </c>
      <c r="AE165" s="1">
        <f t="array" ref="AE165">FVSCHEDULE(1,AD163:AD165*0.01)-1</f>
        <v>-8.7800033379999975E-3</v>
      </c>
      <c r="AU165" s="1"/>
      <c r="AV165" s="1"/>
    </row>
    <row r="166" spans="8:48" x14ac:dyDescent="0.25"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3"/>
      <c r="S166" s="5"/>
      <c r="T166" s="5"/>
      <c r="U166" s="5"/>
      <c r="V166" s="5"/>
      <c r="W166" s="5"/>
      <c r="X166" s="5"/>
      <c r="Y166" s="3">
        <v>36433</v>
      </c>
      <c r="Z166" s="1">
        <v>-0.72</v>
      </c>
      <c r="AA166" s="1">
        <f t="array" ref="AA166">FVSCHEDULE(1,Z164:Z166*0.01)-1</f>
        <v>-1.4292960320000048E-2</v>
      </c>
      <c r="AB166" s="14">
        <v>-1.01</v>
      </c>
      <c r="AC166" s="1">
        <f t="array" ref="AC166">FVSCHEDULE(1,AB164:AB166*0.01)-1</f>
        <v>-1.8973384408000116E-2</v>
      </c>
      <c r="AD166" s="74">
        <f>'US Corp Custom'!M139</f>
        <v>1.1200000000000001</v>
      </c>
      <c r="AE166" s="1">
        <f t="array" ref="AE166">FVSCHEDULE(1,AD164:AD166*0.01)-1</f>
        <v>3.6263749120000188E-3</v>
      </c>
      <c r="AU166" s="1"/>
      <c r="AV166" s="1"/>
    </row>
    <row r="167" spans="8:48" x14ac:dyDescent="0.25"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3"/>
      <c r="S167" s="5"/>
      <c r="T167" s="5"/>
      <c r="U167" s="5"/>
      <c r="V167" s="5"/>
      <c r="W167" s="5"/>
      <c r="X167" s="5"/>
      <c r="Y167" s="3">
        <v>36462</v>
      </c>
      <c r="Z167" s="1">
        <v>-0.66</v>
      </c>
      <c r="AA167" s="1">
        <f t="array" ref="AA167">FVSCHEDULE(1,Z165:Z167*0.01)-1</f>
        <v>-2.4699827472000058E-2</v>
      </c>
      <c r="AB167" s="14">
        <v>-0.76</v>
      </c>
      <c r="AC167" s="1">
        <f t="array" ref="AC167">FVSCHEDULE(1,AB165:AB167*0.01)-1</f>
        <v>-3.0983563936000103E-2</v>
      </c>
      <c r="AD167" s="74">
        <f>'US Corp Custom'!M140</f>
        <v>0.39</v>
      </c>
      <c r="AE167" s="1">
        <f t="array" ref="AE167">FVSCHEDULE(1,AD165:AD167*0.01)-1</f>
        <v>1.3316421375999976E-2</v>
      </c>
      <c r="AU167" s="1"/>
      <c r="AV167" s="1"/>
    </row>
    <row r="168" spans="8:48" x14ac:dyDescent="0.25"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3"/>
      <c r="S168" s="5"/>
      <c r="T168" s="5"/>
      <c r="U168" s="5"/>
      <c r="V168" s="5"/>
      <c r="W168" s="5"/>
      <c r="X168" s="5"/>
      <c r="Y168" s="3">
        <v>36494</v>
      </c>
      <c r="Z168" s="1">
        <v>1.18</v>
      </c>
      <c r="AA168" s="1">
        <f t="array" ref="AA168">FVSCHEDULE(1,Z166:Z168*0.01)-1</f>
        <v>-2.1147592640000656E-3</v>
      </c>
      <c r="AB168" s="14">
        <v>1.28</v>
      </c>
      <c r="AC168" s="1">
        <f t="array" ref="AC168">FVSCHEDULE(1,AB166:AB168*0.01)-1</f>
        <v>-5.0488174720001444E-3</v>
      </c>
      <c r="AD168" s="74">
        <f>'US Corp Custom'!M141</f>
        <v>0.18</v>
      </c>
      <c r="AE168" s="1">
        <f t="array" ref="AE168">FVSCHEDULE(1,AD166:AD168*0.01)-1</f>
        <v>1.6970938624000231E-2</v>
      </c>
      <c r="AU168" s="1"/>
      <c r="AV168" s="1"/>
    </row>
    <row r="169" spans="8:48" x14ac:dyDescent="0.25"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3"/>
      <c r="S169" s="5"/>
      <c r="T169" s="5"/>
      <c r="U169" s="5"/>
      <c r="V169" s="5"/>
      <c r="W169" s="5"/>
      <c r="X169" s="5"/>
      <c r="Y169" s="3">
        <v>36525</v>
      </c>
      <c r="Z169" s="1">
        <v>1.1200000000000001</v>
      </c>
      <c r="AA169" s="1">
        <f t="array" ref="AA169">FVSCHEDULE(1,Z167:Z169*0.01)-1</f>
        <v>1.6379487743999999E-2</v>
      </c>
      <c r="AB169" s="14">
        <v>1.3</v>
      </c>
      <c r="AC169" s="1">
        <f t="array" ref="AC169">FVSCHEDULE(1,AB167:AB169*0.01)-1</f>
        <v>1.8169055359999575E-2</v>
      </c>
      <c r="AD169" s="74">
        <f>'US Corp Custom'!M142</f>
        <v>-0.53</v>
      </c>
      <c r="AE169" s="1">
        <f t="array" ref="AE169">FVSCHEDULE(1,AD167:AD169*0.01)-1</f>
        <v>3.7677279400005759E-4</v>
      </c>
      <c r="AU169" s="1"/>
      <c r="AV169" s="1"/>
    </row>
    <row r="170" spans="8:48" x14ac:dyDescent="0.25"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3"/>
      <c r="S170" s="5"/>
      <c r="T170" s="5"/>
      <c r="U170" s="5"/>
      <c r="V170" s="5"/>
      <c r="W170" s="5"/>
      <c r="X170" s="5"/>
      <c r="Y170" s="3">
        <v>36556</v>
      </c>
      <c r="Z170" s="1">
        <v>-0.43</v>
      </c>
      <c r="AA170" s="1">
        <f t="array" ref="AA170">FVSCHEDULE(1,Z168:Z170*0.01)-1</f>
        <v>1.8732691712000094E-2</v>
      </c>
      <c r="AB170" s="14">
        <v>-0.74</v>
      </c>
      <c r="AC170" s="1">
        <f t="array" ref="AC170">FVSCHEDULE(1,AB168:AB170*0.01)-1</f>
        <v>1.8374248639999813E-2</v>
      </c>
      <c r="AD170" s="74">
        <f>'US Corp Custom'!M143</f>
        <v>-0.45</v>
      </c>
      <c r="AE170" s="1">
        <f t="array" ref="AE170">FVSCHEDULE(1,AD168:AD170*0.01)-1</f>
        <v>-7.9937470699998903E-3</v>
      </c>
      <c r="AU170" s="1"/>
      <c r="AV170" s="1"/>
    </row>
    <row r="171" spans="8:48" x14ac:dyDescent="0.25"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3"/>
      <c r="S171" s="5"/>
      <c r="T171" s="5"/>
      <c r="U171" s="5"/>
      <c r="V171" s="5"/>
      <c r="W171" s="5"/>
      <c r="X171" s="5"/>
      <c r="Y171" s="3">
        <v>36585</v>
      </c>
      <c r="Z171" s="1">
        <v>0.19</v>
      </c>
      <c r="AA171" s="1">
        <f t="array" ref="AA171">FVSCHEDULE(1,Z169:Z171*0.01)-1</f>
        <v>8.7648584960002829E-3</v>
      </c>
      <c r="AB171" s="14">
        <v>0.19</v>
      </c>
      <c r="AC171" s="1">
        <f t="array" ref="AC171">FVSCHEDULE(1,AB169:AB171*0.01)-1</f>
        <v>7.4142572199997758E-3</v>
      </c>
      <c r="AD171" s="74">
        <f>'US Corp Custom'!M144</f>
        <v>0.7</v>
      </c>
      <c r="AE171" s="1">
        <f t="array" ref="AE171">FVSCHEDULE(1,AD169:AD171*0.01)-1</f>
        <v>-2.8445830500000158E-3</v>
      </c>
      <c r="AU171" s="1"/>
      <c r="AV171" s="1"/>
    </row>
    <row r="172" spans="8:48" x14ac:dyDescent="0.25"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3"/>
      <c r="S172" s="5"/>
      <c r="T172" s="5"/>
      <c r="U172" s="5"/>
      <c r="V172" s="5"/>
      <c r="W172" s="5"/>
      <c r="X172" s="5"/>
      <c r="Y172" s="3">
        <v>36616</v>
      </c>
      <c r="Z172" s="1">
        <v>-2.1</v>
      </c>
      <c r="AA172" s="1">
        <f t="array" ref="AA172">FVSCHEDULE(1,Z170:Z172*0.01)-1</f>
        <v>-2.3357598429999959E-2</v>
      </c>
      <c r="AB172" s="14">
        <v>-2.42</v>
      </c>
      <c r="AC172" s="1">
        <f t="array" ref="AC172">FVSCHEDULE(1,AB170:AB172*0.01)-1</f>
        <v>-2.958061974799997E-2</v>
      </c>
      <c r="AD172" s="74">
        <f>'US Corp Custom'!M145</f>
        <v>0.94</v>
      </c>
      <c r="AE172" s="1">
        <f t="array" ref="AE172">FVSCHEDULE(1,AD170:AD172*0.01)-1</f>
        <v>1.1891703900000161E-2</v>
      </c>
      <c r="AU172" s="1"/>
      <c r="AV172" s="1"/>
    </row>
    <row r="173" spans="8:48" x14ac:dyDescent="0.25"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3"/>
      <c r="S173" s="5"/>
      <c r="T173" s="5"/>
      <c r="U173" s="5"/>
      <c r="V173" s="5"/>
      <c r="W173" s="5"/>
      <c r="X173" s="5"/>
      <c r="Y173" s="3">
        <v>36644</v>
      </c>
      <c r="Z173" s="1">
        <v>0.16</v>
      </c>
      <c r="AA173" s="1">
        <f t="array" ref="AA173">FVSCHEDULE(1,Z171:Z173*0.01)-1</f>
        <v>-1.7570523839999908E-2</v>
      </c>
      <c r="AB173" s="14">
        <v>0.41</v>
      </c>
      <c r="AC173" s="1">
        <f t="array" ref="AC173">FVSCHEDULE(1,AB171:AB173*0.01)-1</f>
        <v>-1.8337598517999987E-2</v>
      </c>
      <c r="AD173" s="74">
        <f>'US Corp Custom'!M146</f>
        <v>-0.86</v>
      </c>
      <c r="AE173" s="1">
        <f t="array" ref="AE173">FVSCHEDULE(1,AD171:AD173*0.01)-1</f>
        <v>7.7241941199999165E-3</v>
      </c>
      <c r="AU173" s="1"/>
      <c r="AV173" s="1"/>
    </row>
    <row r="174" spans="8:48" x14ac:dyDescent="0.25"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3"/>
      <c r="S174" s="5"/>
      <c r="T174" s="5"/>
      <c r="U174" s="5"/>
      <c r="V174" s="5"/>
      <c r="W174" s="5"/>
      <c r="X174" s="5"/>
      <c r="Y174" s="3">
        <v>36677</v>
      </c>
      <c r="Z174" s="1">
        <v>-1.03</v>
      </c>
      <c r="AA174" s="1">
        <f t="array" ref="AA174">FVSCHEDULE(1,Z172:Z174*0.01)-1</f>
        <v>-2.9533433919999963E-2</v>
      </c>
      <c r="AB174" s="14">
        <v>-1.44</v>
      </c>
      <c r="AC174" s="1">
        <f t="array" ref="AC174">FVSCHEDULE(1,AB172:AB174*0.01)-1</f>
        <v>-3.4308351231999934E-2</v>
      </c>
      <c r="AD174" s="74">
        <f>'US Corp Custom'!M147</f>
        <v>0.02</v>
      </c>
      <c r="AE174" s="1">
        <f t="array" ref="AE174">FVSCHEDULE(1,AD172:AD174*0.01)-1</f>
        <v>9.1930383200011789E-4</v>
      </c>
      <c r="AU174" s="1"/>
      <c r="AV174" s="1"/>
    </row>
    <row r="175" spans="8:48" x14ac:dyDescent="0.25"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3"/>
      <c r="S175" s="5"/>
      <c r="T175" s="5"/>
      <c r="U175" s="5"/>
      <c r="V175" s="5"/>
      <c r="W175" s="5"/>
      <c r="X175" s="5"/>
      <c r="Y175" s="3">
        <v>36707</v>
      </c>
      <c r="Z175" s="1">
        <v>2.04</v>
      </c>
      <c r="AA175" s="1">
        <f t="array" ref="AA175">FVSCHEDULE(1,Z173:Z175*0.01)-1</f>
        <v>1.1505703807999978E-2</v>
      </c>
      <c r="AB175" s="14">
        <v>2.08</v>
      </c>
      <c r="AC175" s="1">
        <f t="array" ref="AC175">FVSCHEDULE(1,AB173:AB175*0.01)-1</f>
        <v>1.0225491968000044E-2</v>
      </c>
      <c r="AD175" s="74">
        <f>'US Corp Custom'!M148</f>
        <v>2.27</v>
      </c>
      <c r="AE175" s="1">
        <f t="array" ref="AE175">FVSCHEDULE(1,AD173:AD175*0.01)-1</f>
        <v>1.4107560955999965E-2</v>
      </c>
      <c r="AU175" s="1"/>
      <c r="AV175" s="1"/>
    </row>
    <row r="176" spans="8:48" x14ac:dyDescent="0.25"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3"/>
      <c r="S176" s="5"/>
      <c r="T176" s="5"/>
      <c r="U176" s="5"/>
      <c r="V176" s="5"/>
      <c r="W176" s="5"/>
      <c r="X176" s="5"/>
      <c r="Y176" s="3">
        <v>36738</v>
      </c>
      <c r="Z176" s="1">
        <v>0.76</v>
      </c>
      <c r="AA176" s="1">
        <f t="array" ref="AA176">FVSCHEDULE(1,Z174:Z176*0.01)-1</f>
        <v>1.756504308800011E-2</v>
      </c>
      <c r="AB176" s="14">
        <v>0.59</v>
      </c>
      <c r="AC176" s="1">
        <f t="array" ref="AC176">FVSCHEDULE(1,AB174:AB176*0.01)-1</f>
        <v>1.2036472831999934E-2</v>
      </c>
      <c r="AD176" s="74">
        <f>'US Corp Custom'!M149</f>
        <v>1.0900000000000001</v>
      </c>
      <c r="AE176" s="1">
        <f t="array" ref="AE176">FVSCHEDULE(1,AD174:AD176*0.01)-1</f>
        <v>3.4054199485999748E-2</v>
      </c>
      <c r="AU176" s="1"/>
      <c r="AV176" s="1"/>
    </row>
    <row r="177" spans="8:48" x14ac:dyDescent="0.25"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3"/>
      <c r="S177" s="5"/>
      <c r="T177" s="5"/>
      <c r="U177" s="5"/>
      <c r="V177" s="5"/>
      <c r="W177" s="5"/>
      <c r="X177" s="5"/>
      <c r="Y177" s="3">
        <v>36769</v>
      </c>
      <c r="Z177" s="1">
        <v>0.68</v>
      </c>
      <c r="AA177" s="1">
        <f t="array" ref="AA177">FVSCHEDULE(1,Z175:Z177*0.01)-1</f>
        <v>3.5146494272000117E-2</v>
      </c>
      <c r="AB177" s="14">
        <v>0.61</v>
      </c>
      <c r="AC177" s="1">
        <f t="array" ref="AC177">FVSCHEDULE(1,AB175:AB177*0.01)-1</f>
        <v>3.3086338591999942E-2</v>
      </c>
      <c r="AD177" s="74">
        <f>'US Corp Custom'!M150</f>
        <v>1.45</v>
      </c>
      <c r="AE177" s="1">
        <f t="array" ref="AE177">FVSCHEDULE(1,AD175:AD177*0.01)-1</f>
        <v>4.8838217734999745E-2</v>
      </c>
      <c r="AU177" s="1"/>
      <c r="AV177" s="1"/>
    </row>
    <row r="178" spans="8:48" x14ac:dyDescent="0.25"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3"/>
      <c r="S178" s="5"/>
      <c r="T178" s="5"/>
      <c r="U178" s="5"/>
      <c r="V178" s="5"/>
      <c r="W178" s="5"/>
      <c r="X178" s="5"/>
      <c r="Y178" s="3">
        <v>36798</v>
      </c>
      <c r="Z178" s="1">
        <v>-0.87</v>
      </c>
      <c r="AA178" s="1">
        <f t="array" ref="AA178">FVSCHEDULE(1,Z176:Z178*0.01)-1</f>
        <v>5.6259503839999336E-3</v>
      </c>
      <c r="AB178" s="14">
        <v>-1.33</v>
      </c>
      <c r="AC178" s="1">
        <f t="array" ref="AC178">FVSCHEDULE(1,AB176:AB178*0.01)-1</f>
        <v>-1.4240886669999453E-3</v>
      </c>
      <c r="AD178" s="74">
        <f>'US Corp Custom'!M151</f>
        <v>1.03</v>
      </c>
      <c r="AE178" s="1">
        <f t="array" ref="AE178">FVSCHEDULE(1,AD176:AD178*0.01)-1</f>
        <v>3.612129791499985E-2</v>
      </c>
      <c r="AU178" s="1"/>
      <c r="AV178" s="1"/>
    </row>
    <row r="179" spans="8:48" x14ac:dyDescent="0.25"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3"/>
      <c r="S179" s="5"/>
      <c r="T179" s="5"/>
      <c r="U179" s="5"/>
      <c r="V179" s="5"/>
      <c r="W179" s="5"/>
      <c r="X179" s="5"/>
      <c r="Y179" s="3">
        <v>36830</v>
      </c>
      <c r="Z179" s="1">
        <v>-3.2</v>
      </c>
      <c r="AA179" s="1">
        <f t="array" ref="AA179">FVSCHEDULE(1,Z177:Z179*0.01)-1</f>
        <v>-3.3896466880000142E-2</v>
      </c>
      <c r="AB179" s="14">
        <v>-3.56</v>
      </c>
      <c r="AC179" s="1">
        <f t="array" ref="AC179">FVSCHEDULE(1,AB177:AB179*0.01)-1</f>
        <v>-4.2621921771999971E-2</v>
      </c>
      <c r="AD179" s="74">
        <f>'US Corp Custom'!M152</f>
        <v>0.08</v>
      </c>
      <c r="AE179" s="1">
        <f t="array" ref="AE179">FVSCHEDULE(1,AD177:AD179*0.01)-1</f>
        <v>2.576930947999978E-2</v>
      </c>
      <c r="AU179" s="1"/>
      <c r="AV179" s="1"/>
    </row>
    <row r="180" spans="8:48" x14ac:dyDescent="0.25"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3"/>
      <c r="S180" s="5"/>
      <c r="T180" s="5"/>
      <c r="U180" s="5"/>
      <c r="V180" s="5"/>
      <c r="W180" s="5"/>
      <c r="X180" s="5"/>
      <c r="Y180" s="3">
        <v>36860</v>
      </c>
      <c r="Z180" s="1">
        <v>-3.96</v>
      </c>
      <c r="AA180" s="1">
        <f t="array" ref="AA180">FVSCHEDULE(1,Z178:Z180*0.01)-1</f>
        <v>-7.8420904640000066E-2</v>
      </c>
      <c r="AB180" s="14">
        <v>-5.15</v>
      </c>
      <c r="AC180" s="1">
        <f t="array" ref="AC180">FVSCHEDULE(1,AB178:AB180*0.01)-1</f>
        <v>-9.7432554219999967E-2</v>
      </c>
      <c r="AD180" s="74">
        <f>'US Corp Custom'!M153</f>
        <v>1.33</v>
      </c>
      <c r="AE180" s="1">
        <f t="array" ref="AE180">FVSCHEDULE(1,AD178:AD180*0.01)-1</f>
        <v>2.4555979592000066E-2</v>
      </c>
      <c r="AU180" s="1"/>
      <c r="AV180" s="1"/>
    </row>
    <row r="181" spans="8:48" x14ac:dyDescent="0.25"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3"/>
      <c r="S181" s="5"/>
      <c r="T181" s="5"/>
      <c r="U181" s="5"/>
      <c r="V181" s="5"/>
      <c r="W181" s="5"/>
      <c r="X181" s="5"/>
      <c r="Y181" s="3">
        <v>36889</v>
      </c>
      <c r="Z181" s="1">
        <v>1.93</v>
      </c>
      <c r="AA181" s="1">
        <f t="array" ref="AA181">FVSCHEDULE(1,Z179:Z181*0.01)-1</f>
        <v>-5.239022303999985E-2</v>
      </c>
      <c r="AB181" s="14">
        <v>2.2400000000000002</v>
      </c>
      <c r="AC181" s="1">
        <f t="array" ref="AC181">FVSCHEDULE(1,AB179:AB181*0.01)-1</f>
        <v>-6.4776571839999963E-2</v>
      </c>
      <c r="AD181" s="74">
        <f>'US Corp Custom'!M154</f>
        <v>2.17</v>
      </c>
      <c r="AE181" s="1">
        <f t="array" ref="AE181">FVSCHEDULE(1,AD179:AD181*0.01)-1</f>
        <v>3.6116840887999935E-2</v>
      </c>
      <c r="AU181" s="1"/>
      <c r="AV181" s="1"/>
    </row>
    <row r="182" spans="8:48" x14ac:dyDescent="0.25"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3"/>
      <c r="S182" s="5"/>
      <c r="T182" s="5"/>
      <c r="U182" s="5"/>
      <c r="V182" s="5"/>
      <c r="W182" s="5"/>
      <c r="X182" s="5"/>
      <c r="Y182" s="3">
        <v>36922</v>
      </c>
      <c r="Z182" s="1">
        <v>7.49</v>
      </c>
      <c r="AA182" s="1">
        <f t="array" ref="AA182">FVSCHEDULE(1,Z180:Z182*0.01)-1</f>
        <v>5.2258005428000187E-2</v>
      </c>
      <c r="AB182" s="14">
        <v>7.87</v>
      </c>
      <c r="AC182" s="1">
        <f t="array" ref="AC182">FVSCHEDULE(1,AB180:AB182*0.01)-1</f>
        <v>4.606544167999993E-2</v>
      </c>
      <c r="AD182" s="74">
        <f>'US Corp Custom'!M155</f>
        <v>2.42</v>
      </c>
      <c r="AE182" s="1">
        <f t="array" ref="AE182">FVSCHEDULE(1,AD180:AD182*0.01)-1</f>
        <v>6.0342594361999957E-2</v>
      </c>
      <c r="AU182" s="1"/>
      <c r="AV182" s="1"/>
    </row>
    <row r="183" spans="8:48" x14ac:dyDescent="0.25"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3"/>
      <c r="S183" s="5"/>
      <c r="T183" s="5"/>
      <c r="U183" s="5"/>
      <c r="V183" s="5"/>
      <c r="W183" s="5"/>
      <c r="X183" s="5"/>
      <c r="Y183" s="3">
        <v>36950</v>
      </c>
      <c r="Z183" s="1">
        <v>1.33</v>
      </c>
      <c r="AA183" s="1">
        <f t="array" ref="AA183">FVSCHEDULE(1,Z181:Z183*0.01)-1</f>
        <v>0.1102176560810002</v>
      </c>
      <c r="AB183" s="14">
        <v>1.05</v>
      </c>
      <c r="AC183" s="1">
        <f t="array" ref="AC183">FVSCHEDULE(1,AB181:AB183*0.01)-1</f>
        <v>0.11444294024000001</v>
      </c>
      <c r="AD183" s="74">
        <f>'US Corp Custom'!M156</f>
        <v>1.1599999999999999</v>
      </c>
      <c r="AE183" s="1">
        <f t="array" ref="AE183">FVSCHEDULE(1,AD181:AD183*0.01)-1</f>
        <v>5.8563671624000113E-2</v>
      </c>
      <c r="AU183" s="1"/>
      <c r="AV183" s="1"/>
    </row>
    <row r="184" spans="8:48" x14ac:dyDescent="0.25"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3"/>
      <c r="S184" s="5"/>
      <c r="T184" s="5"/>
      <c r="U184" s="5"/>
      <c r="V184" s="5"/>
      <c r="W184" s="5"/>
      <c r="X184" s="5"/>
      <c r="Y184" s="3">
        <v>36980</v>
      </c>
      <c r="Z184" s="1">
        <v>-2.36</v>
      </c>
      <c r="AA184" s="1">
        <f t="array" ref="AA184">FVSCHEDULE(1,Z182:Z184*0.01)-1</f>
        <v>6.3491140388000078E-2</v>
      </c>
      <c r="AB184" s="14">
        <v>-3.66</v>
      </c>
      <c r="AC184" s="1">
        <f t="array" ref="AC184">FVSCHEDULE(1,AB182:AB184*0.01)-1</f>
        <v>5.0131385590000077E-2</v>
      </c>
      <c r="AD184" s="74">
        <f>'US Corp Custom'!M157</f>
        <v>0.91</v>
      </c>
      <c r="AE184" s="1">
        <f t="array" ref="AE184">FVSCHEDULE(1,AD182:AD184*0.01)-1</f>
        <v>4.550905455200005E-2</v>
      </c>
      <c r="AU184" s="1"/>
      <c r="AV184" s="1"/>
    </row>
    <row r="185" spans="8:48" x14ac:dyDescent="0.25"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3"/>
      <c r="S185" s="5"/>
      <c r="T185" s="5"/>
      <c r="U185" s="5"/>
      <c r="V185" s="5"/>
      <c r="W185" s="5"/>
      <c r="X185" s="5"/>
      <c r="Y185" s="3">
        <v>37011</v>
      </c>
      <c r="Z185" s="1">
        <v>-1.24</v>
      </c>
      <c r="AA185" s="1">
        <f t="array" ref="AA185">FVSCHEDULE(1,Z183:Z185*0.01)-1</f>
        <v>-2.2882267887999852E-2</v>
      </c>
      <c r="AB185" s="14">
        <v>-2.0699999999999998</v>
      </c>
      <c r="AC185" s="1">
        <f t="array" ref="AC185">FVSCHEDULE(1,AB183:AB185*0.01)-1</f>
        <v>-4.6636074990000109E-2</v>
      </c>
      <c r="AD185" s="74">
        <f>'US Corp Custom'!M158</f>
        <v>-0.42</v>
      </c>
      <c r="AE185" s="1">
        <f t="array" ref="AE185">FVSCHEDULE(1,AD183:AD185*0.01)-1</f>
        <v>1.6518176648000038E-2</v>
      </c>
      <c r="AU185" s="1"/>
      <c r="AV185" s="1"/>
    </row>
    <row r="186" spans="8:48" x14ac:dyDescent="0.25"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3"/>
      <c r="S186" s="5"/>
      <c r="T186" s="5"/>
      <c r="U186" s="5"/>
      <c r="V186" s="5"/>
      <c r="W186" s="5"/>
      <c r="X186" s="5"/>
      <c r="Y186" s="3">
        <v>37042</v>
      </c>
      <c r="Z186" s="1">
        <v>1.8</v>
      </c>
      <c r="AA186" s="1">
        <f t="array" ref="AA186">FVSCHEDULE(1,Z184:Z186*0.01)-1</f>
        <v>-1.8350092479999969E-2</v>
      </c>
      <c r="AB186" s="14">
        <v>1.4</v>
      </c>
      <c r="AC186" s="1">
        <f t="array" ref="AC186">FVSCHEDULE(1,AB184:AB186*0.01)-1</f>
        <v>-4.3333973319999997E-2</v>
      </c>
      <c r="AD186" s="74">
        <f>'US Corp Custom'!M159</f>
        <v>0.75</v>
      </c>
      <c r="AE186" s="1">
        <f t="array" ref="AE186">FVSCHEDULE(1,AD184:AD186*0.01)-1</f>
        <v>1.2398243350000282E-2</v>
      </c>
      <c r="AU186" s="1"/>
      <c r="AV186" s="1"/>
    </row>
    <row r="187" spans="8:48" x14ac:dyDescent="0.25"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3"/>
      <c r="S187" s="5"/>
      <c r="T187" s="5"/>
      <c r="U187" s="5"/>
      <c r="V187" s="5"/>
      <c r="W187" s="5"/>
      <c r="X187" s="5"/>
      <c r="Y187" s="3">
        <v>37071</v>
      </c>
      <c r="Z187" s="1">
        <v>-2.8</v>
      </c>
      <c r="AA187" s="1">
        <f t="array" ref="AA187">FVSCHEDULE(1,Z185:Z187*0.01)-1</f>
        <v>-2.2773750399999959E-2</v>
      </c>
      <c r="AB187" s="14">
        <v>-4.32</v>
      </c>
      <c r="AC187" s="1">
        <f t="array" ref="AC187">FVSCHEDULE(1,AB185:AB187*0.01)-1</f>
        <v>-4.988784064000007E-2</v>
      </c>
      <c r="AD187" s="74">
        <f>'US Corp Custom'!M160</f>
        <v>0.53</v>
      </c>
      <c r="AE187" s="1">
        <f t="array" ref="AE187">FVSCHEDULE(1,AD185:AD187*0.01)-1</f>
        <v>8.5858230500002186E-3</v>
      </c>
      <c r="AU187" s="1"/>
      <c r="AV187" s="1"/>
    </row>
    <row r="188" spans="8:48" x14ac:dyDescent="0.25"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3"/>
      <c r="S188" s="5"/>
      <c r="T188" s="5"/>
      <c r="U188" s="5"/>
      <c r="V188" s="5"/>
      <c r="W188" s="5"/>
      <c r="X188" s="5"/>
      <c r="Y188" s="3">
        <v>37103</v>
      </c>
      <c r="Z188" s="1">
        <v>1.47</v>
      </c>
      <c r="AA188" s="1">
        <f t="array" ref="AA188">FVSCHEDULE(1,Z186:Z188*0.01)-1</f>
        <v>4.0415912000000276E-3</v>
      </c>
      <c r="AB188" s="14">
        <v>1.51</v>
      </c>
      <c r="AC188" s="1">
        <f t="array" ref="AC188">FVSCHEDULE(1,AB186:AB188*0.01)-1</f>
        <v>-1.5154852480000036E-2</v>
      </c>
      <c r="AD188" s="74">
        <f>'US Corp Custom'!M161</f>
        <v>2.63</v>
      </c>
      <c r="AE188" s="1">
        <f t="array" ref="AE188">FVSCHEDULE(1,AD186:AD188*0.01)-1</f>
        <v>3.947743542500004E-2</v>
      </c>
      <c r="AU188" s="1"/>
      <c r="AV188" s="1"/>
    </row>
    <row r="189" spans="8:48" x14ac:dyDescent="0.25"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3"/>
      <c r="S189" s="5"/>
      <c r="T189" s="5"/>
      <c r="U189" s="5"/>
      <c r="V189" s="5"/>
      <c r="W189" s="5"/>
      <c r="X189" s="5"/>
      <c r="Y189" s="3">
        <v>37134</v>
      </c>
      <c r="Z189" s="1">
        <v>1.18</v>
      </c>
      <c r="AA189" s="1">
        <f t="array" ref="AA189">FVSCHEDULE(1,Z187:Z189*0.01)-1</f>
        <v>-2.0733968799999669E-3</v>
      </c>
      <c r="AB189" s="14">
        <v>0.97</v>
      </c>
      <c r="AC189" s="1">
        <f t="array" ref="AC189">FVSCHEDULE(1,AB187:AB189*0.01)-1</f>
        <v>-1.9331217504000131E-2</v>
      </c>
      <c r="AD189" s="74">
        <f>'US Corp Custom'!M162</f>
        <v>1.24</v>
      </c>
      <c r="AE189" s="1">
        <f t="array" ref="AE189">FVSCHEDULE(1,AD187:AD189*0.01)-1</f>
        <v>4.4532958435999914E-2</v>
      </c>
      <c r="AU189" s="1"/>
      <c r="AV189" s="1"/>
    </row>
    <row r="190" spans="8:48" x14ac:dyDescent="0.25"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3"/>
      <c r="S190" s="5"/>
      <c r="T190" s="5"/>
      <c r="U190" s="5"/>
      <c r="V190" s="5"/>
      <c r="W190" s="5"/>
      <c r="X190" s="5"/>
      <c r="Y190" s="3">
        <v>37162</v>
      </c>
      <c r="Z190" s="1">
        <v>-6.72</v>
      </c>
      <c r="AA190" s="1">
        <f t="array" ref="AA190">FVSCHEDULE(1,Z188:Z190*0.01)-1</f>
        <v>-4.2318996511999996E-2</v>
      </c>
      <c r="AB190" s="14">
        <v>-8.11</v>
      </c>
      <c r="AC190" s="1">
        <f t="array" ref="AC190">FVSCHEDULE(1,AB188:AB190*0.01)-1</f>
        <v>-5.8176688716999991E-2</v>
      </c>
      <c r="AD190" s="74">
        <f>'US Corp Custom'!M163</f>
        <v>-0.03</v>
      </c>
      <c r="AE190" s="1">
        <f t="array" ref="AE190">FVSCHEDULE(1,AD188:AD190*0.01)-1</f>
        <v>3.8714412163999956E-2</v>
      </c>
      <c r="AU190" s="1"/>
      <c r="AV190" s="1"/>
    </row>
    <row r="191" spans="8:48" x14ac:dyDescent="0.25"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3"/>
      <c r="S191" s="5"/>
      <c r="T191" s="5"/>
      <c r="U191" s="5"/>
      <c r="V191" s="5"/>
      <c r="W191" s="5"/>
      <c r="X191" s="5"/>
      <c r="Y191" s="3">
        <v>37195</v>
      </c>
      <c r="Z191" s="1">
        <v>2.4700000000000002</v>
      </c>
      <c r="AA191" s="1">
        <f t="array" ref="AA191">FVSCHEDULE(1,Z189:Z191*0.01)-1</f>
        <v>-3.2880926111999997E-2</v>
      </c>
      <c r="AB191" s="14">
        <v>2.89</v>
      </c>
      <c r="AC191" s="1">
        <f t="array" ref="AC191">FVSCHEDULE(1,AB189:AB191*0.01)-1</f>
        <v>-4.5372864762999954E-2</v>
      </c>
      <c r="AD191" s="74">
        <f>'US Corp Custom'!M164</f>
        <v>2.11</v>
      </c>
      <c r="AE191" s="1">
        <f t="array" ref="AE191">FVSCHEDULE(1,AD189:AD191*0.01)-1</f>
        <v>3.3451511507999854E-2</v>
      </c>
      <c r="AU191" s="1"/>
      <c r="AV191" s="1"/>
    </row>
    <row r="192" spans="8:48" x14ac:dyDescent="0.25"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3"/>
      <c r="S192" s="5"/>
      <c r="T192" s="5"/>
      <c r="U192" s="5"/>
      <c r="V192" s="5"/>
      <c r="W192" s="5"/>
      <c r="X192" s="5"/>
      <c r="Y192" s="3">
        <v>37225</v>
      </c>
      <c r="Z192" s="1">
        <v>3.65</v>
      </c>
      <c r="AA192" s="1">
        <f t="array" ref="AA192">FVSCHEDULE(1,Z190:Z192*0.01)-1</f>
        <v>-9.2716741600000763E-3</v>
      </c>
      <c r="AB192" s="14">
        <v>4.79</v>
      </c>
      <c r="AC192" s="1">
        <f t="array" ref="AC192">FVSCHEDULE(1,AB190:AB192*0.01)-1</f>
        <v>-9.2564375409999178E-3</v>
      </c>
      <c r="AD192" s="74">
        <f>'US Corp Custom'!M165</f>
        <v>-1.1000000000000001</v>
      </c>
      <c r="AE192" s="1">
        <f t="array" ref="AE192">FVSCHEDULE(1,AD190:AD192*0.01)-1</f>
        <v>9.5649396299999356E-3</v>
      </c>
      <c r="AU192" s="1"/>
      <c r="AV192" s="1"/>
    </row>
    <row r="193" spans="8:48" x14ac:dyDescent="0.25"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3"/>
      <c r="S193" s="5"/>
      <c r="T193" s="5"/>
      <c r="U193" s="5"/>
      <c r="V193" s="5"/>
      <c r="W193" s="5"/>
      <c r="X193" s="5"/>
      <c r="Y193" s="3">
        <v>37256</v>
      </c>
      <c r="Z193" s="1">
        <v>-0.41</v>
      </c>
      <c r="AA193" s="1">
        <f t="array" ref="AA193">FVSCHEDULE(1,Z191:Z193*0.01)-1</f>
        <v>5.7746933645000054E-2</v>
      </c>
      <c r="AB193" s="14">
        <v>-0.89</v>
      </c>
      <c r="AC193" s="1">
        <f t="array" ref="AC193">FVSCHEDULE(1,AB191:AB193*0.01)-1</f>
        <v>6.8588469640999961E-2</v>
      </c>
      <c r="AD193" s="74">
        <f>'US Corp Custom'!M166</f>
        <v>-0.97</v>
      </c>
      <c r="AE193" s="1">
        <f t="array" ref="AE193">FVSCHEDULE(1,AD191:AD193*0.01)-1</f>
        <v>7.2181369999979594E-5</v>
      </c>
      <c r="AU193" s="1"/>
      <c r="AV193" s="1"/>
    </row>
    <row r="194" spans="8:48" x14ac:dyDescent="0.25"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3"/>
      <c r="S194" s="5"/>
      <c r="T194" s="5"/>
      <c r="U194" s="5"/>
      <c r="V194" s="5"/>
      <c r="W194" s="5"/>
      <c r="X194" s="5"/>
      <c r="Y194" s="3">
        <v>37287</v>
      </c>
      <c r="Z194" s="1">
        <v>0.7</v>
      </c>
      <c r="AA194" s="1">
        <f t="array" ref="AA194">FVSCHEDULE(1,Z192:Z194*0.01)-1</f>
        <v>3.9476102449999884E-2</v>
      </c>
      <c r="AB194" s="14">
        <v>0.2</v>
      </c>
      <c r="AC194" s="1">
        <f t="array" ref="AC194">FVSCHEDULE(1,AB192:AB194*0.01)-1</f>
        <v>4.0650837380000082E-2</v>
      </c>
      <c r="AD194" s="74">
        <f>'US Corp Custom'!M167</f>
        <v>0.64</v>
      </c>
      <c r="AE194" s="1">
        <f t="array" ref="AE194">FVSCHEDULE(1,AD192:AD194*0.01)-1</f>
        <v>-1.4325097120000074E-2</v>
      </c>
      <c r="AU194" s="1"/>
      <c r="AV194" s="1"/>
    </row>
    <row r="195" spans="8:48" x14ac:dyDescent="0.25"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3"/>
      <c r="S195" s="5"/>
      <c r="T195" s="5"/>
      <c r="U195" s="5"/>
      <c r="V195" s="5"/>
      <c r="W195" s="5"/>
      <c r="X195" s="5"/>
      <c r="Y195" s="3">
        <v>37315</v>
      </c>
      <c r="Z195" s="1">
        <v>-1.4</v>
      </c>
      <c r="AA195" s="1">
        <f t="array" ref="AA195">FVSCHEDULE(1,Z193:Z195*0.01)-1</f>
        <v>-1.1168898200000221E-2</v>
      </c>
      <c r="AB195" s="14">
        <v>-2.4</v>
      </c>
      <c r="AC195" s="1">
        <f t="array" ref="AC195">FVSCHEDULE(1,AB193:AB195*0.01)-1</f>
        <v>-3.0751772799999966E-2</v>
      </c>
      <c r="AD195" s="74">
        <f>'US Corp Custom'!M168</f>
        <v>0.84</v>
      </c>
      <c r="AE195" s="1">
        <f t="array" ref="AE195">FVSCHEDULE(1,AD193:AD195*0.01)-1</f>
        <v>5.0096785279998279E-3</v>
      </c>
      <c r="AU195" s="1"/>
      <c r="AV195" s="1"/>
    </row>
    <row r="196" spans="8:48" x14ac:dyDescent="0.25"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3"/>
      <c r="S196" s="5"/>
      <c r="T196" s="5"/>
      <c r="U196" s="5"/>
      <c r="V196" s="5"/>
      <c r="W196" s="5"/>
      <c r="X196" s="5"/>
      <c r="Y196" s="3">
        <v>37344</v>
      </c>
      <c r="Z196" s="1">
        <v>2.41</v>
      </c>
      <c r="AA196" s="1">
        <f t="array" ref="AA196">FVSCHEDULE(1,Z194:Z196*0.01)-1</f>
        <v>1.6830938199999812E-2</v>
      </c>
      <c r="AB196" s="14">
        <v>2.78</v>
      </c>
      <c r="AC196" s="1">
        <f t="array" ref="AC196">FVSCHEDULE(1,AB194:AB196*0.01)-1</f>
        <v>5.1390655999998813E-3</v>
      </c>
      <c r="AD196" s="74">
        <f>'US Corp Custom'!M169</f>
        <v>-1.82</v>
      </c>
      <c r="AE196" s="1">
        <f t="array" ref="AE196">FVSCHEDULE(1,AD194:AD196*0.01)-1</f>
        <v>-3.6165784320001393E-3</v>
      </c>
      <c r="AU196" s="1"/>
      <c r="AV196" s="1"/>
    </row>
    <row r="197" spans="8:48" x14ac:dyDescent="0.25"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3"/>
      <c r="S197" s="5"/>
      <c r="T197" s="5"/>
      <c r="U197" s="5"/>
      <c r="V197" s="5"/>
      <c r="W197" s="5"/>
      <c r="X197" s="5"/>
      <c r="Y197" s="3">
        <v>37376</v>
      </c>
      <c r="Z197" s="1">
        <v>1.6</v>
      </c>
      <c r="AA197" s="1">
        <f t="array" ref="AA197">FVSCHEDULE(1,Z195:Z197*0.01)-1</f>
        <v>2.5918801600000041E-2</v>
      </c>
      <c r="AB197" s="14">
        <v>1.43</v>
      </c>
      <c r="AC197" s="1">
        <f t="array" ref="AC197">FVSCHEDULE(1,AB195:AB197*0.01)-1</f>
        <v>1.7477599040000014E-2</v>
      </c>
      <c r="AD197" s="74">
        <f>'US Corp Custom'!M170</f>
        <v>1.72</v>
      </c>
      <c r="AE197" s="1">
        <f t="array" ref="AE197">FVSCHEDULE(1,AD195:AD197*0.01)-1</f>
        <v>7.0759304640000131E-3</v>
      </c>
      <c r="AU197" s="1"/>
      <c r="AV197" s="1"/>
    </row>
    <row r="198" spans="8:48" x14ac:dyDescent="0.25"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3"/>
      <c r="S198" s="5"/>
      <c r="T198" s="5"/>
      <c r="U198" s="5"/>
      <c r="V198" s="5"/>
      <c r="W198" s="5"/>
      <c r="X198" s="5"/>
      <c r="Y198" s="3">
        <v>37407</v>
      </c>
      <c r="Z198" s="1">
        <v>-0.52</v>
      </c>
      <c r="AA198" s="1">
        <f t="array" ref="AA198">FVSCHEDULE(1,Z196:Z198*0.01)-1</f>
        <v>3.5075074879999946E-2</v>
      </c>
      <c r="AB198" s="14">
        <v>-1.05</v>
      </c>
      <c r="AC198" s="1">
        <f t="array" ref="AC198">FVSCHEDULE(1,AB196:AB198*0.01)-1</f>
        <v>3.1551315830000037E-2</v>
      </c>
      <c r="AD198" s="74">
        <f>'US Corp Custom'!M171</f>
        <v>1.66</v>
      </c>
      <c r="AE198" s="1">
        <f t="array" ref="AE198">FVSCHEDULE(1,AD196:AD198*0.01)-1</f>
        <v>1.5265163536000159E-2</v>
      </c>
      <c r="AU198" s="1"/>
      <c r="AV198" s="1"/>
    </row>
    <row r="199" spans="8:48" x14ac:dyDescent="0.25"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3"/>
      <c r="S199" s="5"/>
      <c r="T199" s="5"/>
      <c r="U199" s="5"/>
      <c r="V199" s="5"/>
      <c r="W199" s="5"/>
      <c r="X199" s="5"/>
      <c r="Y199" s="3">
        <v>37435</v>
      </c>
      <c r="Z199" s="1">
        <v>-7.37</v>
      </c>
      <c r="AA199" s="1">
        <f t="array" ref="AA199">FVSCHEDULE(1,Z197:Z199*0.01)-1</f>
        <v>-6.3773028159999967E-2</v>
      </c>
      <c r="AB199" s="14">
        <v>-7.93</v>
      </c>
      <c r="AC199" s="1">
        <f t="array" ref="AC199">FVSCHEDULE(1,AB197:AB199*0.01)-1</f>
        <v>-7.5939583105000041E-2</v>
      </c>
      <c r="AD199" s="74">
        <f>'US Corp Custom'!M172</f>
        <v>0.59</v>
      </c>
      <c r="AE199" s="1">
        <f t="array" ref="AE199">FVSCHEDULE(1,AD197:AD199*0.01)-1</f>
        <v>4.018662456800004E-2</v>
      </c>
      <c r="AU199" s="1"/>
      <c r="AV199" s="1"/>
    </row>
    <row r="200" spans="8:48" x14ac:dyDescent="0.25"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3"/>
      <c r="S200" s="5"/>
      <c r="T200" s="5"/>
      <c r="U200" s="5"/>
      <c r="V200" s="5"/>
      <c r="W200" s="5"/>
      <c r="X200" s="5"/>
      <c r="Y200" s="3">
        <v>37468</v>
      </c>
      <c r="Z200" s="1">
        <v>-4.37</v>
      </c>
      <c r="AA200" s="1">
        <f t="array" ref="AA200">FVSCHEDULE(1,Z198:Z200*0.01)-1</f>
        <v>-0.1187855775879999</v>
      </c>
      <c r="AB200" s="14">
        <v>-4.22</v>
      </c>
      <c r="AC200" s="1">
        <f t="array" ref="AC200">FVSCHEDULE(1,AB198:AB200*0.01)-1</f>
        <v>-0.12741292783000002</v>
      </c>
      <c r="AD200" s="74">
        <f>'US Corp Custom'!M173</f>
        <v>-0.37</v>
      </c>
      <c r="AE200" s="1">
        <f t="array" ref="AE200">FVSCHEDULE(1,AD198:AD200*0.01)-1</f>
        <v>1.8814327622000082E-2</v>
      </c>
      <c r="AU200" s="1"/>
      <c r="AV200" s="1"/>
    </row>
    <row r="201" spans="8:48" x14ac:dyDescent="0.25"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3"/>
      <c r="S201" s="5"/>
      <c r="T201" s="5"/>
      <c r="U201" s="5"/>
      <c r="V201" s="5"/>
      <c r="W201" s="5"/>
      <c r="X201" s="5"/>
      <c r="Y201" s="3">
        <v>37498</v>
      </c>
      <c r="Z201" s="1">
        <v>2.85</v>
      </c>
      <c r="AA201" s="1">
        <f t="array" ref="AA201">FVSCHEDULE(1,Z199:Z201*0.01)-1</f>
        <v>-8.8933420334999957E-2</v>
      </c>
      <c r="AB201" s="14">
        <v>3.04</v>
      </c>
      <c r="AC201" s="1">
        <f t="array" ref="AC201">FVSCHEDULE(1,AB199:AB201*0.01)-1</f>
        <v>-9.1345407615999963E-2</v>
      </c>
      <c r="AD201" s="74">
        <f>'US Corp Custom'!M174</f>
        <v>2.48</v>
      </c>
      <c r="AE201" s="1">
        <f t="array" ref="AE201">FVSCHEDULE(1,AD199:AD201*0.01)-1</f>
        <v>2.7032188616000097E-2</v>
      </c>
      <c r="AU201" s="1"/>
      <c r="AV201" s="1"/>
    </row>
    <row r="202" spans="8:48" x14ac:dyDescent="0.25"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3"/>
      <c r="S202" s="5"/>
      <c r="T202" s="5"/>
      <c r="U202" s="5"/>
      <c r="V202" s="5"/>
      <c r="W202" s="5"/>
      <c r="X202" s="5"/>
      <c r="Y202" s="3">
        <v>37529</v>
      </c>
      <c r="Z202" s="1">
        <v>-1.31</v>
      </c>
      <c r="AA202" s="1">
        <f t="array" ref="AA202">FVSCHEDULE(1,Z200:Z202*0.01)-1</f>
        <v>-2.9330014604999954E-2</v>
      </c>
      <c r="AB202" s="14">
        <v>-1.54</v>
      </c>
      <c r="AC202" s="1">
        <f t="array" ref="AC202">FVSCHEDULE(1,AB200:AB202*0.01)-1</f>
        <v>-2.8281403648000025E-2</v>
      </c>
      <c r="AD202" s="74">
        <f>'US Corp Custom'!M175</f>
        <v>2.33</v>
      </c>
      <c r="AE202" s="1">
        <f t="array" ref="AE202">FVSCHEDULE(1,AD200:AD202*0.01)-1</f>
        <v>4.4797731991999878E-2</v>
      </c>
      <c r="AU202" s="1"/>
      <c r="AV202" s="1"/>
    </row>
    <row r="203" spans="8:48" x14ac:dyDescent="0.25"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3"/>
      <c r="S203" s="5"/>
      <c r="T203" s="5"/>
      <c r="U203" s="5"/>
      <c r="V203" s="5"/>
      <c r="W203" s="5"/>
      <c r="X203" s="5"/>
      <c r="Y203" s="3">
        <v>37560</v>
      </c>
      <c r="Z203" s="1">
        <v>-0.87</v>
      </c>
      <c r="AA203" s="1">
        <f t="array" ref="AA203">FVSCHEDULE(1,Z201:Z203*0.01)-1</f>
        <v>6.1959181449999789E-3</v>
      </c>
      <c r="AB203" s="14">
        <v>-1.43</v>
      </c>
      <c r="AC203" s="1">
        <f t="array" ref="AC203">FVSCHEDULE(1,AB201:AB203*0.01)-1</f>
        <v>2.4034688000051929E-5</v>
      </c>
      <c r="AD203" s="74">
        <f>'US Corp Custom'!M176</f>
        <v>-1.26</v>
      </c>
      <c r="AE203" s="1">
        <f t="array" ref="AE203">FVSCHEDULE(1,AD201:AD203*0.01)-1</f>
        <v>3.5464499216000034E-2</v>
      </c>
      <c r="AU203" s="1"/>
      <c r="AV203" s="1"/>
    </row>
    <row r="204" spans="8:48" x14ac:dyDescent="0.25"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3"/>
      <c r="S204" s="5"/>
      <c r="T204" s="5"/>
      <c r="U204" s="5"/>
      <c r="V204" s="5"/>
      <c r="W204" s="5"/>
      <c r="X204" s="5"/>
      <c r="Y204" s="3">
        <v>37589</v>
      </c>
      <c r="Z204" s="1">
        <v>6.19</v>
      </c>
      <c r="AA204" s="1">
        <f t="array" ref="AA204">FVSCHEDULE(1,Z202:Z204*0.01)-1</f>
        <v>3.8871604742999999E-2</v>
      </c>
      <c r="AB204" s="14">
        <v>6.79</v>
      </c>
      <c r="AC204" s="1">
        <f t="array" ref="AC204">FVSCHEDULE(1,AB202:AB204*0.01)-1</f>
        <v>3.6418542938000176E-2</v>
      </c>
      <c r="AD204" s="74">
        <f>'US Corp Custom'!M177</f>
        <v>1.1100000000000001</v>
      </c>
      <c r="AE204" s="1">
        <f t="array" ref="AE204">FVSCHEDULE(1,AD202:AD204*0.01)-1</f>
        <v>2.1621931262000293E-2</v>
      </c>
      <c r="AU204" s="1"/>
      <c r="AV204" s="1"/>
    </row>
    <row r="205" spans="8:48" x14ac:dyDescent="0.25"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3"/>
      <c r="S205" s="5"/>
      <c r="T205" s="5"/>
      <c r="U205" s="5"/>
      <c r="V205" s="5"/>
      <c r="W205" s="5"/>
      <c r="X205" s="5"/>
      <c r="Y205" s="3">
        <v>37621</v>
      </c>
      <c r="Z205" s="1">
        <v>1.4</v>
      </c>
      <c r="AA205" s="1">
        <f t="array" ref="AA205">FVSCHEDULE(1,Z203:Z205*0.01)-1</f>
        <v>6.7398730580000121E-2</v>
      </c>
      <c r="AB205" s="14">
        <v>1.44</v>
      </c>
      <c r="AC205" s="1">
        <f t="array" ref="AC205">FVSCHEDULE(1,AB203:AB205*0.01)-1</f>
        <v>6.7786888032000059E-2</v>
      </c>
      <c r="AD205" s="74">
        <f>'US Corp Custom'!M178</f>
        <v>3.42</v>
      </c>
      <c r="AE205" s="1">
        <f t="array" ref="AE205">FVSCHEDULE(1,AD203:AD205*0.01)-1</f>
        <v>3.2504056788000169E-2</v>
      </c>
      <c r="AU205" s="1"/>
      <c r="AV205" s="1"/>
    </row>
    <row r="206" spans="8:48" x14ac:dyDescent="0.25"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3"/>
      <c r="S206" s="5"/>
      <c r="T206" s="5"/>
      <c r="U206" s="5"/>
      <c r="V206" s="5"/>
      <c r="W206" s="5"/>
      <c r="X206" s="5"/>
      <c r="Y206" s="3">
        <v>37652</v>
      </c>
      <c r="Z206" s="1">
        <v>3.33</v>
      </c>
      <c r="AA206" s="1">
        <f t="array" ref="AA206">FVSCHEDULE(1,Z204:Z206*0.01)-1</f>
        <v>0.11262292778000016</v>
      </c>
      <c r="AB206" s="14">
        <v>3.01</v>
      </c>
      <c r="AC206" s="1">
        <f t="array" ref="AC206">FVSCHEDULE(1,AB204:AB206*0.01)-1</f>
        <v>0.11588442057600012</v>
      </c>
      <c r="AD206" s="74">
        <f>'US Corp Custom'!M179</f>
        <v>0.33</v>
      </c>
      <c r="AE206" s="1">
        <f t="array" ref="AE206">FVSCHEDULE(1,AD204:AD206*0.01)-1</f>
        <v>4.9130362746000023E-2</v>
      </c>
      <c r="AU206" s="1"/>
      <c r="AV206" s="1"/>
    </row>
    <row r="207" spans="8:48" x14ac:dyDescent="0.25"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3"/>
      <c r="S207" s="5"/>
      <c r="T207" s="5"/>
      <c r="U207" s="5"/>
      <c r="V207" s="5"/>
      <c r="W207" s="5"/>
      <c r="X207" s="5"/>
      <c r="Y207" s="3">
        <v>37680</v>
      </c>
      <c r="Z207" s="1">
        <v>1.23</v>
      </c>
      <c r="AA207" s="1">
        <f t="array" ref="AA207">FVSCHEDULE(1,Z205:Z207*0.01)-1</f>
        <v>6.0653724260000041E-2</v>
      </c>
      <c r="AB207" s="14">
        <v>1.3</v>
      </c>
      <c r="AC207" s="1">
        <f t="array" ref="AC207">FVSCHEDULE(1,AB205:AB207*0.01)-1</f>
        <v>5.8517574719999743E-2</v>
      </c>
      <c r="AD207" s="74">
        <f>'US Corp Custom'!M180</f>
        <v>2.2000000000000002</v>
      </c>
      <c r="AE207" s="1">
        <f t="array" ref="AE207">FVSCHEDULE(1,AD205:AD207*0.01)-1</f>
        <v>6.0440342920000001E-2</v>
      </c>
      <c r="AU207" s="1"/>
      <c r="AV207" s="1"/>
    </row>
    <row r="208" spans="8:48" x14ac:dyDescent="0.25"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3"/>
      <c r="S208" s="5"/>
      <c r="T208" s="5"/>
      <c r="U208" s="5"/>
      <c r="V208" s="5"/>
      <c r="W208" s="5"/>
      <c r="X208" s="5"/>
      <c r="Y208" s="3">
        <v>37711</v>
      </c>
      <c r="Z208" s="1">
        <v>2.88</v>
      </c>
      <c r="AA208" s="1">
        <f t="array" ref="AA208">FVSCHEDULE(1,Z206:Z208*0.01)-1</f>
        <v>7.6134666192000156E-2</v>
      </c>
      <c r="AB208" s="14">
        <v>3.13</v>
      </c>
      <c r="AC208" s="1">
        <f t="array" ref="AC208">FVSCHEDULE(1,AB206:AB208*0.01)-1</f>
        <v>7.6152577690000056E-2</v>
      </c>
      <c r="AD208" s="74">
        <f>'US Corp Custom'!M181</f>
        <v>0.11</v>
      </c>
      <c r="AE208" s="1">
        <f t="array" ref="AE208">FVSCHEDULE(1,AD206:AD208*0.01)-1</f>
        <v>2.6500509860000188E-2</v>
      </c>
      <c r="AU208" s="1"/>
      <c r="AV208" s="1"/>
    </row>
    <row r="209" spans="8:48" x14ac:dyDescent="0.25"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3"/>
      <c r="S209" s="5"/>
      <c r="T209" s="5"/>
      <c r="U209" s="5"/>
      <c r="V209" s="5"/>
      <c r="W209" s="5"/>
      <c r="X209" s="5"/>
      <c r="Y209" s="3">
        <v>37741</v>
      </c>
      <c r="Z209" s="1">
        <v>5.93</v>
      </c>
      <c r="AA209" s="1">
        <f t="array" ref="AA209">FVSCHEDULE(1,Z207:Z209*0.01)-1</f>
        <v>0.10321247643199993</v>
      </c>
      <c r="AB209" s="14">
        <v>6.85</v>
      </c>
      <c r="AC209" s="1">
        <f t="array" ref="AC209">FVSCHEDULE(1,AB207:AB209*0.01)-1</f>
        <v>0.11626932265000001</v>
      </c>
      <c r="AD209" s="74">
        <f>'US Corp Custom'!M182</f>
        <v>1.81</v>
      </c>
      <c r="AE209" s="1">
        <f t="array" ref="AE209">FVSCHEDULE(1,AD207:AD209*0.01)-1</f>
        <v>4.164274802000012E-2</v>
      </c>
      <c r="AU209" s="1"/>
      <c r="AV209" s="1"/>
    </row>
    <row r="210" spans="8:48" x14ac:dyDescent="0.25"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3"/>
      <c r="S210" s="5"/>
      <c r="T210" s="5"/>
      <c r="U210" s="5"/>
      <c r="V210" s="5"/>
      <c r="W210" s="5"/>
      <c r="X210" s="5"/>
      <c r="Y210" s="3">
        <v>37771</v>
      </c>
      <c r="Z210" s="1">
        <v>1.03</v>
      </c>
      <c r="AA210" s="1">
        <f t="array" ref="AA210">FVSCHEDULE(1,Z208:Z210*0.01)-1</f>
        <v>0.10103286075199969</v>
      </c>
      <c r="AB210" s="14">
        <v>1.08</v>
      </c>
      <c r="AC210" s="1">
        <f t="array" ref="AC210">FVSCHEDULE(1,AB208:AB210*0.01)-1</f>
        <v>0.11384504573999998</v>
      </c>
      <c r="AD210" s="74">
        <f>'US Corp Custom'!M183</f>
        <v>3.41</v>
      </c>
      <c r="AE210" s="1">
        <f t="array" ref="AE210">FVSCHEDULE(1,AD208:AD210*0.01)-1</f>
        <v>5.3975308931000221E-2</v>
      </c>
      <c r="AU210" s="1"/>
      <c r="AV210" s="1"/>
    </row>
    <row r="211" spans="8:48" x14ac:dyDescent="0.25"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3"/>
      <c r="S211" s="5"/>
      <c r="T211" s="5"/>
      <c r="U211" s="5"/>
      <c r="V211" s="5"/>
      <c r="W211" s="5"/>
      <c r="X211" s="5"/>
      <c r="Y211" s="3">
        <v>37802</v>
      </c>
      <c r="Z211" s="1">
        <v>2.88</v>
      </c>
      <c r="AA211" s="1">
        <f t="array" ref="AA211">FVSCHEDULE(1,Z209:Z211*0.01)-1</f>
        <v>0.10103286075199991</v>
      </c>
      <c r="AB211" s="14">
        <v>3.05</v>
      </c>
      <c r="AC211" s="1">
        <f t="array" ref="AC211">FVSCHEDULE(1,AB209:AB211*0.01)-1</f>
        <v>0.11298101390000004</v>
      </c>
      <c r="AD211" s="74">
        <f>'US Corp Custom'!M184</f>
        <v>-0.01</v>
      </c>
      <c r="AE211" s="1">
        <f t="array" ref="AE211">FVSCHEDULE(1,AD209:AD211*0.01)-1</f>
        <v>5.2711928279000064E-2</v>
      </c>
      <c r="AU211" s="1"/>
      <c r="AV211" s="1"/>
    </row>
    <row r="212" spans="8:48" x14ac:dyDescent="0.25"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3"/>
      <c r="S212" s="5"/>
      <c r="T212" s="5"/>
      <c r="U212" s="5"/>
      <c r="V212" s="5"/>
      <c r="W212" s="5"/>
      <c r="X212" s="5"/>
      <c r="Y212" s="3">
        <v>37833</v>
      </c>
      <c r="Z212" s="1">
        <v>-1.1000000000000001</v>
      </c>
      <c r="AA212" s="1">
        <f t="array" ref="AA212">FVSCHEDULE(1,Z210:Z212*0.01)-1</f>
        <v>2.7963276959999783E-2</v>
      </c>
      <c r="AB212" s="14">
        <v>-1.19</v>
      </c>
      <c r="AC212" s="1">
        <f t="array" ref="AC212">FVSCHEDULE(1,AB210:AB212*0.01)-1</f>
        <v>2.9234010139999933E-2</v>
      </c>
      <c r="AD212" s="74">
        <f>'US Corp Custom'!M185</f>
        <v>-3.81</v>
      </c>
      <c r="AE212" s="1">
        <f t="array" ref="AE212">FVSCHEDULE(1,AD210:AD212*0.01)-1</f>
        <v>-5.3986800789999068E-3</v>
      </c>
      <c r="AU212" s="1"/>
      <c r="AV212" s="1"/>
    </row>
    <row r="213" spans="8:48" x14ac:dyDescent="0.25"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3"/>
      <c r="S213" s="5"/>
      <c r="T213" s="5"/>
      <c r="U213" s="5"/>
      <c r="V213" s="5"/>
      <c r="W213" s="5"/>
      <c r="X213" s="5"/>
      <c r="Y213" s="3">
        <v>37862</v>
      </c>
      <c r="Z213" s="1">
        <v>1.1499999999999999</v>
      </c>
      <c r="AA213" s="1">
        <f t="array" ref="AA213">FVSCHEDULE(1,Z211:Z213*0.01)-1</f>
        <v>2.918425680000003E-2</v>
      </c>
      <c r="AB213" s="14">
        <v>1.22</v>
      </c>
      <c r="AC213" s="1">
        <f t="array" ref="AC213">FVSCHEDULE(1,AB211:AB213*0.01)-1</f>
        <v>3.0659542009999985E-2</v>
      </c>
      <c r="AD213" s="74">
        <f>'US Corp Custom'!M186</f>
        <v>0.32</v>
      </c>
      <c r="AE213" s="1">
        <f t="array" ref="AE213">FVSCHEDULE(1,AD211:AD213*0.01)-1</f>
        <v>-3.5118417807999847E-2</v>
      </c>
      <c r="AU213" s="1"/>
      <c r="AV213" s="1"/>
    </row>
    <row r="214" spans="8:48" x14ac:dyDescent="0.25"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3"/>
      <c r="S214" s="5"/>
      <c r="T214" s="5"/>
      <c r="U214" s="5"/>
      <c r="V214" s="5"/>
      <c r="W214" s="5"/>
      <c r="X214" s="5"/>
      <c r="Y214" s="3">
        <v>37894</v>
      </c>
      <c r="Z214" s="1">
        <v>2.73</v>
      </c>
      <c r="AA214" s="1">
        <f t="array" ref="AA214">FVSCHEDULE(1,Z212:Z214*0.01)-1</f>
        <v>2.7683696550000025E-2</v>
      </c>
      <c r="AB214" s="14">
        <v>3.05</v>
      </c>
      <c r="AC214" s="1">
        <f t="array" ref="AC214">FVSCHEDULE(1,AB212:AB214*0.01)-1</f>
        <v>3.0659542009999763E-2</v>
      </c>
      <c r="AD214" s="74">
        <f>'US Corp Custom'!M187</f>
        <v>3.81</v>
      </c>
      <c r="AE214" s="1">
        <f t="array" ref="AE214">FVSCHEDULE(1,AD212:AD214*0.01)-1</f>
        <v>1.7437448479999951E-3</v>
      </c>
      <c r="AU214" s="1"/>
      <c r="AV214" s="1"/>
    </row>
    <row r="215" spans="8:48" x14ac:dyDescent="0.25"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3"/>
      <c r="S215" s="5"/>
      <c r="T215" s="5"/>
      <c r="U215" s="5"/>
      <c r="V215" s="5"/>
      <c r="W215" s="5"/>
      <c r="X215" s="5"/>
      <c r="Y215" s="3">
        <v>37925</v>
      </c>
      <c r="Z215" s="1">
        <v>2.02</v>
      </c>
      <c r="AA215" s="1">
        <f t="array" ref="AA215">FVSCHEDULE(1,Z213:Z215*0.01)-1</f>
        <v>6.0104051790000224E-2</v>
      </c>
      <c r="AB215" s="14">
        <v>2.0299999999999998</v>
      </c>
      <c r="AC215" s="1">
        <f t="array" ref="AC215">FVSCHEDULE(1,AB213:AB215*0.01)-1</f>
        <v>6.4246463629999973E-2</v>
      </c>
      <c r="AD215" s="74">
        <f>'US Corp Custom'!M188</f>
        <v>-1.1499999999999999</v>
      </c>
      <c r="AE215" s="1">
        <f t="array" ref="AE215">FVSCHEDULE(1,AD213:AD215*0.01)-1</f>
        <v>2.9445567920000082E-2</v>
      </c>
      <c r="AU215" s="1"/>
      <c r="AV215" s="1"/>
    </row>
    <row r="216" spans="8:48" x14ac:dyDescent="0.25"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3"/>
      <c r="S216" s="5"/>
      <c r="T216" s="5"/>
      <c r="U216" s="5"/>
      <c r="V216" s="5"/>
      <c r="W216" s="5"/>
      <c r="X216" s="5"/>
      <c r="Y216" s="3">
        <v>37953</v>
      </c>
      <c r="Z216" s="1">
        <v>1.52</v>
      </c>
      <c r="AA216" s="1">
        <f t="array" ref="AA216">FVSCHEDULE(1,Z214:Z216*0.01)-1</f>
        <v>6.3981842192000205E-2</v>
      </c>
      <c r="AB216" s="14">
        <v>1.65</v>
      </c>
      <c r="AC216" s="1">
        <f t="array" ref="AC216">FVSCHEDULE(1,AB214:AB216*0.01)-1</f>
        <v>6.8767565974999778E-2</v>
      </c>
      <c r="AD216" s="74">
        <f>'US Corp Custom'!M189</f>
        <v>0.44</v>
      </c>
      <c r="AE216" s="1">
        <f t="array" ref="AE216">FVSCHEDULE(1,AD214:AD216*0.01)-1</f>
        <v>3.0676962140000041E-2</v>
      </c>
      <c r="AU216" s="1"/>
      <c r="AV216" s="1"/>
    </row>
    <row r="217" spans="8:48" x14ac:dyDescent="0.25"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3"/>
      <c r="S217" s="5"/>
      <c r="T217" s="5"/>
      <c r="U217" s="5"/>
      <c r="V217" s="5"/>
      <c r="W217" s="5"/>
      <c r="X217" s="5"/>
      <c r="Y217" s="3">
        <v>37986</v>
      </c>
      <c r="Z217" s="1">
        <v>2.2599999999999998</v>
      </c>
      <c r="AA217" s="1">
        <f t="array" ref="AA217">FVSCHEDULE(1,Z215:Z217*0.01)-1</f>
        <v>5.9114019104000048E-2</v>
      </c>
      <c r="AB217" s="14">
        <v>2.65</v>
      </c>
      <c r="AC217" s="1">
        <f t="array" ref="AC217">FVSCHEDULE(1,AB215:AB217*0.01)-1</f>
        <v>6.4619026174999927E-2</v>
      </c>
      <c r="AD217" s="74">
        <f>'US Corp Custom'!M190</f>
        <v>1.3</v>
      </c>
      <c r="AE217" s="1">
        <f t="array" ref="AE217">FVSCHEDULE(1,AD215:AD217*0.01)-1</f>
        <v>5.7564421999998228E-3</v>
      </c>
      <c r="AU217" s="1"/>
      <c r="AV217" s="1"/>
    </row>
    <row r="218" spans="8:48" x14ac:dyDescent="0.25"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3"/>
      <c r="S218" s="5"/>
      <c r="T218" s="5"/>
      <c r="U218" s="5"/>
      <c r="V218" s="5"/>
      <c r="W218" s="5"/>
      <c r="X218" s="5"/>
      <c r="Y218" s="3">
        <v>38016</v>
      </c>
      <c r="Z218" s="1">
        <v>1.91</v>
      </c>
      <c r="AA218" s="1">
        <f t="array" ref="AA218">FVSCHEDULE(1,Z216:Z218*0.01)-1</f>
        <v>5.7972061231999827E-2</v>
      </c>
      <c r="AB218" s="14">
        <v>2.33</v>
      </c>
      <c r="AC218" s="1">
        <f t="array" ref="AC218">FVSCHEDULE(1,AB216:AB218*0.01)-1</f>
        <v>6.7749337925000042E-2</v>
      </c>
      <c r="AD218" s="74">
        <f>'US Corp Custom'!M191</f>
        <v>0.89</v>
      </c>
      <c r="AE218" s="1">
        <f t="array" ref="AE218">FVSCHEDULE(1,AD216:AD218*0.01)-1</f>
        <v>2.6512569079999881E-2</v>
      </c>
      <c r="AU218" s="1"/>
      <c r="AV218" s="1"/>
    </row>
    <row r="219" spans="8:48" x14ac:dyDescent="0.25"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3"/>
      <c r="S219" s="5"/>
      <c r="T219" s="5"/>
      <c r="U219" s="5"/>
      <c r="V219" s="5"/>
      <c r="W219" s="5"/>
      <c r="X219" s="5"/>
      <c r="Y219" s="3">
        <v>38044</v>
      </c>
      <c r="Z219" s="1">
        <v>-0.25</v>
      </c>
      <c r="AA219" s="1">
        <f t="array" ref="AA219">FVSCHEDULE(1,Z217:Z219*0.01)-1</f>
        <v>3.9526330850000013E-2</v>
      </c>
      <c r="AB219" s="14">
        <v>-0.59</v>
      </c>
      <c r="AC219" s="1">
        <f t="array" ref="AC219">FVSCHEDULE(1,AB217:AB219*0.01)-1</f>
        <v>4.4219987044999964E-2</v>
      </c>
      <c r="AD219" s="74">
        <f>'US Corp Custom'!M192</f>
        <v>1.37</v>
      </c>
      <c r="AE219" s="1">
        <f t="array" ref="AE219">FVSCHEDULE(1,AD217:AD219*0.01)-1</f>
        <v>3.6017315089999835E-2</v>
      </c>
      <c r="AU219" s="1"/>
      <c r="AV219" s="1"/>
    </row>
    <row r="220" spans="8:48" x14ac:dyDescent="0.25"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3"/>
      <c r="S220" s="5"/>
      <c r="T220" s="5"/>
      <c r="U220" s="5"/>
      <c r="V220" s="5"/>
      <c r="W220" s="5"/>
      <c r="X220" s="5"/>
      <c r="Y220" s="3">
        <v>38077</v>
      </c>
      <c r="Z220" s="1">
        <v>0.68</v>
      </c>
      <c r="AA220" s="1">
        <f t="array" ref="AA220">FVSCHEDULE(1,Z218:Z220*0.01)-1</f>
        <v>2.3464805299999947E-2</v>
      </c>
      <c r="AB220" s="14">
        <v>0.53</v>
      </c>
      <c r="AC220" s="1">
        <f t="array" ref="AC220">FVSCHEDULE(1,AB218:AB220*0.01)-1</f>
        <v>2.265402140900008E-2</v>
      </c>
      <c r="AD220" s="74">
        <f>'US Corp Custom'!M193</f>
        <v>1.07</v>
      </c>
      <c r="AE220" s="1">
        <f t="array" ref="AE220">FVSCHEDULE(1,AD218:AD220*0.01)-1</f>
        <v>3.3665054650999782E-2</v>
      </c>
      <c r="AU220" s="1"/>
      <c r="AV220" s="1"/>
    </row>
    <row r="221" spans="8:48" x14ac:dyDescent="0.25"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3"/>
      <c r="S221" s="5"/>
      <c r="T221" s="5"/>
      <c r="U221" s="5"/>
      <c r="V221" s="5"/>
      <c r="W221" s="5"/>
      <c r="X221" s="5"/>
      <c r="Y221" s="3">
        <v>38107</v>
      </c>
      <c r="Z221" s="1">
        <v>-0.68</v>
      </c>
      <c r="AA221" s="1">
        <f t="array" ref="AA221">FVSCHEDULE(1,Z219:Z221*0.01)-1</f>
        <v>-2.5461244000000161E-3</v>
      </c>
      <c r="AB221" s="14">
        <v>-1.02</v>
      </c>
      <c r="AC221" s="1">
        <f t="array" ref="AC221">FVSCHEDULE(1,AB219:AB221*0.01)-1</f>
        <v>-1.0824831045999961E-2</v>
      </c>
      <c r="AD221" s="74">
        <f>'US Corp Custom'!M194</f>
        <v>-3.13</v>
      </c>
      <c r="AE221" s="1">
        <f t="array" ref="AE221">FVSCHEDULE(1,AD219:AD221*0.01)-1</f>
        <v>-7.5217182670000993E-3</v>
      </c>
      <c r="AU221" s="1"/>
      <c r="AV221" s="1"/>
    </row>
    <row r="222" spans="8:48" x14ac:dyDescent="0.25"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3"/>
      <c r="S222" s="5"/>
      <c r="T222" s="5"/>
      <c r="U222" s="5"/>
      <c r="V222" s="5"/>
      <c r="W222" s="5"/>
      <c r="X222" s="5"/>
      <c r="Y222" s="3">
        <v>38138</v>
      </c>
      <c r="Z222" s="1">
        <v>-1.69</v>
      </c>
      <c r="AA222" s="1">
        <f t="array" ref="AA222">FVSCHEDULE(1,Z220:Z222*0.01)-1</f>
        <v>-1.6945458544000092E-2</v>
      </c>
      <c r="AB222" s="14">
        <v>-2.0699999999999998</v>
      </c>
      <c r="AC222" s="1">
        <f t="array" ref="AC222">FVSCHEDULE(1,AB220:AB222*0.01)-1</f>
        <v>-2.5551510957999901E-2</v>
      </c>
      <c r="AD222" s="74">
        <f>'US Corp Custom'!M195</f>
        <v>-0.82</v>
      </c>
      <c r="AE222" s="1">
        <f t="array" ref="AE222">FVSCHEDULE(1,AD220:AD222*0.01)-1</f>
        <v>-2.8963243737999966E-2</v>
      </c>
      <c r="AU222" s="1"/>
      <c r="AV222" s="1"/>
    </row>
    <row r="223" spans="8:48" x14ac:dyDescent="0.25"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3"/>
      <c r="S223" s="5"/>
      <c r="T223" s="5"/>
      <c r="U223" s="5"/>
      <c r="V223" s="5"/>
      <c r="W223" s="5"/>
      <c r="X223" s="5"/>
      <c r="Y223" s="3">
        <v>38168</v>
      </c>
      <c r="Z223" s="1">
        <v>1.43</v>
      </c>
      <c r="AA223" s="1">
        <f t="array" ref="AA223">FVSCHEDULE(1,Z221:Z223*0.01)-1</f>
        <v>-9.6223466440000793E-3</v>
      </c>
      <c r="AB223" s="14">
        <v>1.45</v>
      </c>
      <c r="AC223" s="1">
        <f t="array" ref="AC223">FVSCHEDULE(1,AB221:AB223*0.01)-1</f>
        <v>-1.6633848470000046E-2</v>
      </c>
      <c r="AD223" s="74">
        <f>'US Corp Custom'!M196</f>
        <v>0.54</v>
      </c>
      <c r="AE223" s="1">
        <f t="array" ref="AE223">FVSCHEDULE(1,AD221:AD223*0.01)-1</f>
        <v>-3.4055254035999849E-2</v>
      </c>
      <c r="AU223" s="1"/>
      <c r="AV223" s="1"/>
    </row>
    <row r="224" spans="8:48" x14ac:dyDescent="0.25"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3"/>
      <c r="S224" s="5"/>
      <c r="T224" s="5"/>
      <c r="U224" s="5"/>
      <c r="V224" s="5"/>
      <c r="W224" s="5"/>
      <c r="X224" s="5"/>
      <c r="Y224" s="3">
        <v>38198</v>
      </c>
      <c r="Z224" s="1">
        <v>1.36</v>
      </c>
      <c r="AA224" s="1">
        <f t="array" ref="AA224">FVSCHEDULE(1,Z222:Z224*0.01)-1</f>
        <v>1.0719683288000104E-2</v>
      </c>
      <c r="AB224" s="14">
        <v>1.49</v>
      </c>
      <c r="AC224" s="1">
        <f t="array" ref="AC224">FVSCHEDULE(1,AB222:AB224*0.01)-1</f>
        <v>8.3029977649997644E-3</v>
      </c>
      <c r="AD224" s="74">
        <f>'US Corp Custom'!M197</f>
        <v>1.26</v>
      </c>
      <c r="AE224" s="1">
        <f t="array" ref="AE224">FVSCHEDULE(1,AD222:AD224*0.01)-1</f>
        <v>9.719882071999919E-3</v>
      </c>
      <c r="AU224" s="1"/>
      <c r="AV224" s="1"/>
    </row>
    <row r="225" spans="8:48" x14ac:dyDescent="0.25"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3"/>
      <c r="S225" s="5"/>
      <c r="T225" s="5"/>
      <c r="U225" s="5"/>
      <c r="V225" s="5"/>
      <c r="W225" s="5"/>
      <c r="X225" s="5"/>
      <c r="Y225" s="3">
        <v>38230</v>
      </c>
      <c r="Z225" s="1">
        <v>1.96</v>
      </c>
      <c r="AA225" s="1">
        <f t="array" ref="AA225">FVSCHEDULE(1,Z223:Z225*0.01)-1</f>
        <v>4.8245131808000163E-2</v>
      </c>
      <c r="AB225" s="14">
        <v>2.12</v>
      </c>
      <c r="AC225" s="1">
        <f t="array" ref="AC225">FVSCHEDULE(1,AB223:AB225*0.01)-1</f>
        <v>5.1443910259999948E-2</v>
      </c>
      <c r="AD225" s="74">
        <f>'US Corp Custom'!M198</f>
        <v>2.44</v>
      </c>
      <c r="AE225" s="1">
        <f t="array" ref="AE225">FVSCHEDULE(1,AD223:AD225*0.01)-1</f>
        <v>4.2908900175999909E-2</v>
      </c>
      <c r="AU225" s="1"/>
      <c r="AV225" s="1"/>
    </row>
    <row r="226" spans="8:48" x14ac:dyDescent="0.25"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3"/>
      <c r="S226" s="5"/>
      <c r="T226" s="5"/>
      <c r="U226" s="5"/>
      <c r="V226" s="5"/>
      <c r="W226" s="5"/>
      <c r="X226" s="5"/>
      <c r="Y226" s="3">
        <v>38260</v>
      </c>
      <c r="Z226" s="1">
        <v>1.45</v>
      </c>
      <c r="AA226" s="1">
        <f t="array" ref="AA226">FVSCHEDULE(1,Z224:Z226*0.01)-1</f>
        <v>4.8451825120000125E-2</v>
      </c>
      <c r="AB226" s="14">
        <v>1.58</v>
      </c>
      <c r="AC226" s="1">
        <f t="array" ref="AC226">FVSCHEDULE(1,AB224:AB226*0.01)-1</f>
        <v>5.2791250904000053E-2</v>
      </c>
      <c r="AD226" s="74">
        <f>'US Corp Custom'!M199</f>
        <v>0.65</v>
      </c>
      <c r="AE226" s="1">
        <f t="array" ref="AE226">FVSCHEDULE(1,AD224:AD226*0.01)-1</f>
        <v>4.4049938359999929E-2</v>
      </c>
      <c r="AU226" s="1"/>
      <c r="AV226" s="1"/>
    </row>
    <row r="227" spans="8:48" x14ac:dyDescent="0.25"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3"/>
      <c r="S227" s="5"/>
      <c r="T227" s="5"/>
      <c r="U227" s="5"/>
      <c r="V227" s="5"/>
      <c r="W227" s="5"/>
      <c r="X227" s="5"/>
      <c r="Y227" s="3">
        <v>38289</v>
      </c>
      <c r="Z227" s="1">
        <v>1.81</v>
      </c>
      <c r="AA227" s="1">
        <f t="array" ref="AA227">FVSCHEDULE(1,Z225:Z227*0.01)-1</f>
        <v>5.3106554020000196E-2</v>
      </c>
      <c r="AB227" s="14">
        <v>2.15</v>
      </c>
      <c r="AC227" s="1">
        <f t="array" ref="AC227">FVSCHEDULE(1,AB225:AB227*0.01)-1</f>
        <v>5.9637661640000283E-2</v>
      </c>
      <c r="AD227" s="74">
        <f>'US Corp Custom'!M200</f>
        <v>0.9</v>
      </c>
      <c r="AE227" s="1">
        <f t="array" ref="AE227">FVSCHEDULE(1,AD225:AD227*0.01)-1</f>
        <v>4.0338127399999868E-2</v>
      </c>
      <c r="AU227" s="1"/>
      <c r="AV227" s="1"/>
    </row>
    <row r="228" spans="8:48" x14ac:dyDescent="0.25"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3"/>
      <c r="S228" s="5"/>
      <c r="T228" s="5"/>
      <c r="U228" s="5"/>
      <c r="V228" s="5"/>
      <c r="W228" s="5"/>
      <c r="X228" s="5"/>
      <c r="Y228" s="3">
        <v>38321</v>
      </c>
      <c r="Z228" s="1">
        <v>1.21</v>
      </c>
      <c r="AA228" s="1">
        <f t="array" ref="AA228">FVSCHEDULE(1,Z226:Z228*0.01)-1</f>
        <v>4.5360085644999826E-2</v>
      </c>
      <c r="AB228" s="14">
        <v>1.62</v>
      </c>
      <c r="AC228" s="1">
        <f t="array" ref="AC228">FVSCHEDULE(1,AB226:AB228*0.01)-1</f>
        <v>5.4449463140000098E-2</v>
      </c>
      <c r="AD228" s="74">
        <f>'US Corp Custom'!M201</f>
        <v>-1.03</v>
      </c>
      <c r="AE228" s="1">
        <f t="array" ref="AE228">FVSCHEDULE(1,AD226:AD228*0.01)-1</f>
        <v>5.0982474499998709E-3</v>
      </c>
      <c r="AU228" s="1"/>
      <c r="AV228" s="1"/>
    </row>
    <row r="229" spans="8:48" x14ac:dyDescent="0.25"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3"/>
      <c r="S229" s="5"/>
      <c r="T229" s="5"/>
      <c r="U229" s="5"/>
      <c r="V229" s="5"/>
      <c r="W229" s="5"/>
      <c r="X229" s="5"/>
      <c r="Y229" s="3">
        <v>38352</v>
      </c>
      <c r="Z229" s="1">
        <v>1.49</v>
      </c>
      <c r="AA229" s="1">
        <f t="array" ref="AA229">FVSCHEDULE(1,Z227:Z229*0.01)-1</f>
        <v>4.5772253248999917E-2</v>
      </c>
      <c r="AB229" s="14">
        <v>1.74</v>
      </c>
      <c r="AC229" s="1">
        <f t="array" ref="AC229">FVSCHEDULE(1,AB227:AB229*0.01)-1</f>
        <v>5.6110340420000071E-2</v>
      </c>
      <c r="AD229" s="74">
        <f>'US Corp Custom'!M202</f>
        <v>1.1399999999999999</v>
      </c>
      <c r="AE229" s="1">
        <f t="array" ref="AE229">FVSCHEDULE(1,AD227:AD229*0.01)-1</f>
        <v>9.9914232200000175E-3</v>
      </c>
      <c r="AU229" s="1"/>
      <c r="AV229" s="1"/>
    </row>
    <row r="230" spans="8:48" x14ac:dyDescent="0.25"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3"/>
      <c r="S230" s="5"/>
      <c r="T230" s="5"/>
      <c r="U230" s="5"/>
      <c r="V230" s="5"/>
      <c r="W230" s="5"/>
      <c r="X230" s="5"/>
      <c r="Y230" s="3">
        <v>38383</v>
      </c>
      <c r="Z230" s="1">
        <v>-0.13</v>
      </c>
      <c r="AA230" s="1">
        <f t="array" ref="AA230">FVSCHEDULE(1,Z228:Z230*0.01)-1</f>
        <v>2.5844955623000043E-2</v>
      </c>
      <c r="AB230" s="14">
        <v>-0.47</v>
      </c>
      <c r="AC230" s="1">
        <f t="array" ref="AC230">FVSCHEDULE(1,AB228:AB230*0.01)-1</f>
        <v>2.9022635163999944E-2</v>
      </c>
      <c r="AD230" s="74">
        <f>'US Corp Custom'!M203</f>
        <v>0.28000000000000003</v>
      </c>
      <c r="AE230" s="1">
        <f t="array" ref="AE230">FVSCHEDULE(1,AD228:AD230*0.01)-1</f>
        <v>3.7853312239999326E-3</v>
      </c>
      <c r="AU230" s="1"/>
      <c r="AV230" s="1"/>
    </row>
    <row r="231" spans="8:48" x14ac:dyDescent="0.25"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3"/>
      <c r="S231" s="5"/>
      <c r="T231" s="5"/>
      <c r="U231" s="5"/>
      <c r="V231" s="5"/>
      <c r="W231" s="5"/>
      <c r="X231" s="5"/>
      <c r="Y231" s="3">
        <v>38411</v>
      </c>
      <c r="Z231" s="1">
        <v>1.47</v>
      </c>
      <c r="AA231" s="1">
        <f t="array" ref="AA231">FVSCHEDULE(1,Z229:Z231*0.01)-1</f>
        <v>2.8480265260999893E-2</v>
      </c>
      <c r="AB231" s="14">
        <v>1.76</v>
      </c>
      <c r="AC231" s="1">
        <f t="array" ref="AC231">FVSCHEDULE(1,AB229:AB231*0.01)-1</f>
        <v>3.0440300671999987E-2</v>
      </c>
      <c r="AD231" s="74">
        <f>'US Corp Custom'!M204</f>
        <v>-0.75</v>
      </c>
      <c r="AE231" s="1">
        <f t="array" ref="AE231">FVSCHEDULE(1,AD229:AD231*0.01)-1</f>
        <v>6.625180600000169E-3</v>
      </c>
      <c r="AU231" s="1"/>
      <c r="AV231" s="1"/>
    </row>
    <row r="232" spans="8:48" x14ac:dyDescent="0.25"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3"/>
      <c r="S232" s="5"/>
      <c r="T232" s="5"/>
      <c r="U232" s="5"/>
      <c r="V232" s="5"/>
      <c r="W232" s="5"/>
      <c r="X232" s="5"/>
      <c r="Y232" s="3">
        <v>38442</v>
      </c>
      <c r="Z232" s="1">
        <v>-2.91</v>
      </c>
      <c r="AA232" s="1">
        <f t="array" ref="AA232">FVSCHEDULE(1,Z230:Z232*0.01)-1</f>
        <v>-1.6108493899000154E-2</v>
      </c>
      <c r="AB232" s="14">
        <v>-3.52</v>
      </c>
      <c r="AC232" s="1">
        <f t="array" ref="AC232">FVSCHEDULE(1,AB230:AB232*0.01)-1</f>
        <v>-2.2833888256000079E-2</v>
      </c>
      <c r="AD232" s="74">
        <f>'US Corp Custom'!M205</f>
        <v>-1.37</v>
      </c>
      <c r="AE232" s="1">
        <f t="array" ref="AE232">FVSCHEDULE(1,AD230:AD232*0.01)-1</f>
        <v>-1.8356322300000172E-2</v>
      </c>
      <c r="AU232" s="1"/>
      <c r="AV232" s="1"/>
    </row>
    <row r="233" spans="8:48" x14ac:dyDescent="0.25"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3"/>
      <c r="S233" s="5"/>
      <c r="T233" s="5"/>
      <c r="U233" s="5"/>
      <c r="V233" s="5"/>
      <c r="W233" s="5"/>
      <c r="X233" s="5"/>
      <c r="Y233" s="3">
        <v>38471</v>
      </c>
      <c r="Z233" s="1">
        <v>-0.97</v>
      </c>
      <c r="AA233" s="1">
        <f t="array" ref="AA233">FVSCHEDULE(1,Z231:Z233*0.01)-1</f>
        <v>-2.4383940631000134E-2</v>
      </c>
      <c r="AB233" s="14">
        <v>-1.45</v>
      </c>
      <c r="AC233" s="1">
        <f t="array" ref="AC233">FVSCHEDULE(1,AB231:AB233*0.01)-1</f>
        <v>-3.2455336959999914E-2</v>
      </c>
      <c r="AD233" s="74">
        <f>'US Corp Custom'!M206</f>
        <v>1.06</v>
      </c>
      <c r="AE233" s="1">
        <f t="array" ref="AE233">FVSCHEDULE(1,AD231:AD233*0.01)-1</f>
        <v>-1.0720880850000003E-2</v>
      </c>
      <c r="AU233" s="1"/>
      <c r="AV233" s="1"/>
    </row>
    <row r="234" spans="8:48" x14ac:dyDescent="0.25"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3"/>
      <c r="S234" s="5"/>
      <c r="T234" s="5"/>
      <c r="U234" s="5"/>
      <c r="V234" s="5"/>
      <c r="W234" s="5"/>
      <c r="X234" s="5"/>
      <c r="Y234" s="3">
        <v>38503</v>
      </c>
      <c r="Z234" s="1">
        <v>1.78</v>
      </c>
      <c r="AA234" s="1">
        <f t="array" ref="AA234">FVSCHEDULE(1,Z232:Z234*0.01)-1</f>
        <v>-2.1403345594000034E-2</v>
      </c>
      <c r="AB234" s="14">
        <v>1.97</v>
      </c>
      <c r="AC234" s="1">
        <f t="array" ref="AC234">FVSCHEDULE(1,AB232:AB234*0.01)-1</f>
        <v>-3.0458635119999911E-2</v>
      </c>
      <c r="AD234" s="74">
        <f>'US Corp Custom'!M207</f>
        <v>1.26</v>
      </c>
      <c r="AE234" s="1">
        <f t="array" ref="AE234">FVSCHEDULE(1,AD232:AD234*0.01)-1</f>
        <v>9.3138902279998881E-3</v>
      </c>
      <c r="AU234" s="1"/>
      <c r="AV234" s="1"/>
    </row>
    <row r="235" spans="8:48" x14ac:dyDescent="0.25"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3"/>
      <c r="S235" s="5"/>
      <c r="T235" s="5"/>
      <c r="U235" s="5"/>
      <c r="V235" s="5"/>
      <c r="W235" s="5"/>
      <c r="X235" s="5"/>
      <c r="Y235" s="3">
        <v>38533</v>
      </c>
      <c r="Z235" s="1">
        <v>1.96</v>
      </c>
      <c r="AA235" s="1">
        <f t="array" ref="AA235">FVSCHEDULE(1,Z233:Z235*0.01)-1</f>
        <v>2.7682715864000063E-2</v>
      </c>
      <c r="AB235" s="14">
        <v>2.2000000000000002</v>
      </c>
      <c r="AC235" s="1">
        <f t="array" ref="AC235">FVSCHEDULE(1,AB233:AB235*0.01)-1</f>
        <v>2.702246570000022E-2</v>
      </c>
      <c r="AD235" s="74">
        <f>'US Corp Custom'!M208</f>
        <v>0.64</v>
      </c>
      <c r="AE235" s="1">
        <f t="array" ref="AE235">FVSCHEDULE(1,AD233:AD235*0.01)-1</f>
        <v>2.9882894783999969E-2</v>
      </c>
      <c r="AU235" s="1"/>
      <c r="AV235" s="1"/>
    </row>
    <row r="236" spans="8:48" x14ac:dyDescent="0.25"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3"/>
      <c r="S236" s="5"/>
      <c r="T236" s="5"/>
      <c r="U236" s="5"/>
      <c r="V236" s="5"/>
      <c r="W236" s="5"/>
      <c r="X236" s="5"/>
      <c r="Y236" s="3">
        <v>38562</v>
      </c>
      <c r="Z236" s="1">
        <v>1.75</v>
      </c>
      <c r="AA236" s="1">
        <f t="array" ref="AA236">FVSCHEDULE(1,Z234:Z236*0.01)-1</f>
        <v>5.5909485400000181E-2</v>
      </c>
      <c r="AB236" s="14">
        <v>2.0499999999999998</v>
      </c>
      <c r="AC236" s="1">
        <f t="array" ref="AC236">FVSCHEDULE(1,AB234:AB236*0.01)-1</f>
        <v>6.3497134699999958E-2</v>
      </c>
      <c r="AD236" s="74">
        <f>'US Corp Custom'!M209</f>
        <v>-0.96</v>
      </c>
      <c r="AE236" s="1">
        <f t="array" ref="AE236">FVSCHEDULE(1,AD234:AD236*0.01)-1</f>
        <v>9.2974658559998868E-3</v>
      </c>
      <c r="AU236" s="1"/>
      <c r="AV236" s="1"/>
    </row>
    <row r="237" spans="8:48" x14ac:dyDescent="0.25"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3"/>
      <c r="S237" s="5"/>
      <c r="T237" s="5"/>
      <c r="U237" s="5"/>
      <c r="V237" s="5"/>
      <c r="W237" s="5"/>
      <c r="X237" s="5"/>
      <c r="Y237" s="3">
        <v>38595</v>
      </c>
      <c r="Z237" s="1">
        <v>0.19</v>
      </c>
      <c r="AA237" s="1">
        <f t="array" ref="AA237">FVSCHEDULE(1,Z235:Z237*0.01)-1</f>
        <v>3.9414141700000238E-2</v>
      </c>
      <c r="AB237" s="14">
        <v>0.2</v>
      </c>
      <c r="AC237" s="1">
        <f t="array" ref="AC237">FVSCHEDULE(1,AB235:AB237*0.01)-1</f>
        <v>4.5036901999999879E-2</v>
      </c>
      <c r="AD237" s="74">
        <f>'US Corp Custom'!M210</f>
        <v>1.43</v>
      </c>
      <c r="AE237" s="1">
        <f t="array" ref="AE237">FVSCHEDULE(1,AD235:AD237*0.01)-1</f>
        <v>1.0991921407999872E-2</v>
      </c>
      <c r="AU237" s="1"/>
      <c r="AV237" s="1"/>
    </row>
    <row r="238" spans="8:48" x14ac:dyDescent="0.25"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3"/>
      <c r="S238" s="5"/>
      <c r="T238" s="5"/>
      <c r="U238" s="5"/>
      <c r="V238" s="5"/>
      <c r="W238" s="5"/>
      <c r="X238" s="5"/>
      <c r="Y238" s="3">
        <v>38625</v>
      </c>
      <c r="Z238" s="1">
        <v>-1</v>
      </c>
      <c r="AA238" s="1">
        <f t="array" ref="AA238">FVSCHEDULE(1,Z236:Z238*0.01)-1</f>
        <v>9.2389175000000545E-3</v>
      </c>
      <c r="AB238" s="14">
        <v>-1.21</v>
      </c>
      <c r="AC238" s="1">
        <f t="array" ref="AC238">FVSCHEDULE(1,AB236:AB238*0.01)-1</f>
        <v>1.0168253899999868E-2</v>
      </c>
      <c r="AD238" s="74">
        <f>'US Corp Custom'!M211</f>
        <v>-1.28</v>
      </c>
      <c r="AE238" s="1">
        <f t="array" ref="AE238">FVSCHEDULE(1,AD236:AD238*0.01)-1</f>
        <v>-8.2956828160000162E-3</v>
      </c>
      <c r="AU238" s="1"/>
      <c r="AV238" s="1"/>
    </row>
    <row r="239" spans="8:48" x14ac:dyDescent="0.25"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3"/>
      <c r="S239" s="5"/>
      <c r="T239" s="5"/>
      <c r="U239" s="5"/>
      <c r="V239" s="5"/>
      <c r="W239" s="5"/>
      <c r="X239" s="5"/>
      <c r="Y239" s="3">
        <v>38656</v>
      </c>
      <c r="Z239" s="1">
        <v>-0.7</v>
      </c>
      <c r="AA239" s="1">
        <f t="array" ref="AA239">FVSCHEDULE(1,Z237:Z239*0.01)-1</f>
        <v>-1.506216699999996E-2</v>
      </c>
      <c r="AB239" s="14">
        <v>-0.84</v>
      </c>
      <c r="AC239" s="1">
        <f t="array" ref="AC239">FVSCHEDULE(1,AB237:AB239*0.01)-1</f>
        <v>-1.8439156719999961E-2</v>
      </c>
      <c r="AD239" s="74">
        <f>'US Corp Custom'!M212</f>
        <v>-1.02</v>
      </c>
      <c r="AE239" s="1">
        <f t="array" ref="AE239">FVSCHEDULE(1,AD237:AD239*0.01)-1</f>
        <v>-8.8964729919999153E-3</v>
      </c>
      <c r="AU239" s="1"/>
      <c r="AV239" s="1"/>
    </row>
    <row r="240" spans="8:48" x14ac:dyDescent="0.25"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3"/>
      <c r="S240" s="5"/>
      <c r="T240" s="5"/>
      <c r="U240" s="5"/>
      <c r="V240" s="5"/>
      <c r="W240" s="5"/>
      <c r="X240" s="5"/>
      <c r="Y240" s="3">
        <v>38686</v>
      </c>
      <c r="Z240" s="1">
        <v>0.52</v>
      </c>
      <c r="AA240" s="1">
        <f t="array" ref="AA240">FVSCHEDULE(1,Z238:Z240*0.01)-1</f>
        <v>-1.1818035999999865E-2</v>
      </c>
      <c r="AB240" s="14">
        <v>0.78</v>
      </c>
      <c r="AC240" s="1">
        <f t="array" ref="AC240">FVSCHEDULE(1,AB238:AB240*0.01)-1</f>
        <v>-1.2757467207999973E-2</v>
      </c>
      <c r="AD240" s="74">
        <f>'US Corp Custom'!M213</f>
        <v>0.51</v>
      </c>
      <c r="AE240" s="1">
        <f t="array" ref="AE240">FVSCHEDULE(1,AD238:AD240*0.01)-1</f>
        <v>-1.7886074143999897E-2</v>
      </c>
      <c r="AU240" s="1"/>
      <c r="AV240" s="1"/>
    </row>
    <row r="241" spans="8:48" x14ac:dyDescent="0.25"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3"/>
      <c r="S241" s="5"/>
      <c r="T241" s="5"/>
      <c r="U241" s="5"/>
      <c r="V241" s="5"/>
      <c r="W241" s="5"/>
      <c r="X241" s="5"/>
      <c r="Y241" s="3">
        <v>38716</v>
      </c>
      <c r="Z241" s="1">
        <v>0.86</v>
      </c>
      <c r="AA241" s="1">
        <f t="array" ref="AA241">FVSCHEDULE(1,Z239:Z241*0.01)-1</f>
        <v>6.7478069599999912E-3</v>
      </c>
      <c r="AB241" s="14">
        <v>0.94</v>
      </c>
      <c r="AC241" s="1">
        <f t="array" ref="AC241">FVSCHEDULE(1,AB239:AB241*0.01)-1</f>
        <v>8.728224112000138E-3</v>
      </c>
      <c r="AD241" s="74">
        <f>'US Corp Custom'!M214</f>
        <v>0.76</v>
      </c>
      <c r="AE241" s="1">
        <f t="array" ref="AE241">FVSCHEDULE(1,AD239:AD241*0.01)-1</f>
        <v>2.4088246480000741E-3</v>
      </c>
      <c r="AU241" s="1"/>
      <c r="AV241" s="1"/>
    </row>
    <row r="242" spans="8:48" x14ac:dyDescent="0.25"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3"/>
      <c r="S242" s="5"/>
      <c r="T242" s="5"/>
      <c r="U242" s="5"/>
      <c r="V242" s="5"/>
      <c r="W242" s="5"/>
      <c r="X242" s="5"/>
      <c r="Y242" s="3">
        <v>38748</v>
      </c>
      <c r="Z242" s="1">
        <v>1.6</v>
      </c>
      <c r="AA242" s="1">
        <f t="array" ref="AA242">FVSCHEDULE(1,Z240:Z242*0.01)-1</f>
        <v>3.0066235520000095E-2</v>
      </c>
      <c r="AB242" s="14">
        <v>1.44</v>
      </c>
      <c r="AC242" s="1">
        <f t="array" ref="AC242">FVSCHEDULE(1,AB240:AB242*0.01)-1</f>
        <v>3.1922055808000227E-2</v>
      </c>
      <c r="AD242" s="74">
        <f>'US Corp Custom'!M215</f>
        <v>-0.12</v>
      </c>
      <c r="AE242" s="1">
        <f t="array" ref="AE242">FVSCHEDULE(1,AD240:AD242*0.01)-1</f>
        <v>1.1523473488000313E-2</v>
      </c>
      <c r="AU242" s="1"/>
      <c r="AV242" s="1"/>
    </row>
    <row r="243" spans="8:48" x14ac:dyDescent="0.25"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3"/>
      <c r="S243" s="5"/>
      <c r="T243" s="5"/>
      <c r="U243" s="5"/>
      <c r="V243" s="5"/>
      <c r="W243" s="5"/>
      <c r="X243" s="5"/>
      <c r="Y243" s="3">
        <v>38776</v>
      </c>
      <c r="Z243" s="1">
        <v>0.67</v>
      </c>
      <c r="AA243" s="1">
        <f t="array" ref="AA243">FVSCHEDULE(1,Z241:Z243*0.01)-1</f>
        <v>3.1603341919999917E-2</v>
      </c>
      <c r="AB243" s="14">
        <v>0.93</v>
      </c>
      <c r="AC243" s="1">
        <f t="array" ref="AC243">FVSCHEDULE(1,AB241:AB243*0.01)-1</f>
        <v>3.345795884800018E-2</v>
      </c>
      <c r="AD243" s="74">
        <f>'US Corp Custom'!M216</f>
        <v>0.2</v>
      </c>
      <c r="AE243" s="1">
        <f t="array" ref="AE243">FVSCHEDULE(1,AD241:AD243*0.01)-1</f>
        <v>8.4036617600000696E-3</v>
      </c>
      <c r="AU243" s="1"/>
      <c r="AV243" s="1"/>
    </row>
    <row r="244" spans="8:48" x14ac:dyDescent="0.25"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3"/>
      <c r="S244" s="5"/>
      <c r="T244" s="5"/>
      <c r="U244" s="5"/>
      <c r="V244" s="5"/>
      <c r="W244" s="5"/>
      <c r="X244" s="5"/>
      <c r="Y244" s="3">
        <v>38807</v>
      </c>
      <c r="Z244" s="1">
        <v>0.6</v>
      </c>
      <c r="AA244" s="1">
        <f t="array" ref="AA244">FVSCHEDULE(1,Z242:Z244*0.01)-1</f>
        <v>2.894404319999988E-2</v>
      </c>
      <c r="AB244" s="14">
        <v>0.46</v>
      </c>
      <c r="AC244" s="1">
        <f t="array" ref="AC244">FVSCHEDULE(1,AB242:AB244*0.01)-1</f>
        <v>2.8543556031999984E-2</v>
      </c>
      <c r="AD244" s="74">
        <f>'US Corp Custom'!M217</f>
        <v>-0.9</v>
      </c>
      <c r="AE244" s="1">
        <f t="array" ref="AE244">FVSCHEDULE(1,AD242:AD244*0.01)-1</f>
        <v>-8.2095783999999172E-3</v>
      </c>
      <c r="AU244" s="1"/>
      <c r="AV244" s="1"/>
    </row>
    <row r="245" spans="8:48" x14ac:dyDescent="0.25"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3"/>
      <c r="S245" s="5"/>
      <c r="T245" s="5"/>
      <c r="U245" s="5"/>
      <c r="V245" s="5"/>
      <c r="W245" s="5"/>
      <c r="X245" s="5"/>
      <c r="Y245" s="3">
        <v>38835</v>
      </c>
      <c r="Z245" s="1">
        <v>0.62</v>
      </c>
      <c r="AA245" s="1">
        <f t="array" ref="AA245">FVSCHEDULE(1,Z243:Z245*0.01)-1</f>
        <v>1.901918923999979E-2</v>
      </c>
      <c r="AB245" s="14">
        <v>0.81</v>
      </c>
      <c r="AC245" s="1">
        <f t="array" ref="AC245">FVSCHEDULE(1,AB243:AB245*0.01)-1</f>
        <v>2.2155716517999968E-2</v>
      </c>
      <c r="AD245" s="74">
        <f>'US Corp Custom'!M218</f>
        <v>-0.09</v>
      </c>
      <c r="AE245" s="1">
        <f t="array" ref="AE245">FVSCHEDULE(1,AD243:AD245*0.01)-1</f>
        <v>-7.9116837999999579E-3</v>
      </c>
      <c r="AU245" s="1"/>
      <c r="AV245" s="1"/>
    </row>
    <row r="246" spans="8:48" x14ac:dyDescent="0.25"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3"/>
      <c r="S246" s="5"/>
      <c r="T246" s="5"/>
      <c r="U246" s="5"/>
      <c r="V246" s="5"/>
      <c r="W246" s="5"/>
      <c r="X246" s="5"/>
      <c r="Y246" s="3">
        <v>38868</v>
      </c>
      <c r="Z246" s="1">
        <v>-0.01</v>
      </c>
      <c r="AA246" s="1">
        <f t="array" ref="AA246">FVSCHEDULE(1,Z244:Z246*0.01)-1</f>
        <v>1.213597627999996E-2</v>
      </c>
      <c r="AB246" s="14">
        <v>-0.3</v>
      </c>
      <c r="AC246" s="1">
        <f t="array" ref="AC246">FVSCHEDULE(1,AB244:AB246*0.01)-1</f>
        <v>9.6990482199998951E-3</v>
      </c>
      <c r="AD246" s="74">
        <f>'US Corp Custom'!M219</f>
        <v>-0.03</v>
      </c>
      <c r="AE246" s="1">
        <f t="array" ref="AE246">FVSCHEDULE(1,AD244:AD246*0.01)-1</f>
        <v>-1.0188932430000075E-2</v>
      </c>
      <c r="AU246" s="1"/>
      <c r="AV246" s="1"/>
    </row>
    <row r="247" spans="8:48" x14ac:dyDescent="0.25"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3"/>
      <c r="S247" s="5"/>
      <c r="T247" s="5"/>
      <c r="U247" s="5"/>
      <c r="V247" s="5"/>
      <c r="W247" s="5"/>
      <c r="X247" s="5"/>
      <c r="Y247" s="3">
        <v>38898</v>
      </c>
      <c r="Z247" s="1">
        <v>-0.35</v>
      </c>
      <c r="AA247" s="1">
        <f t="array" ref="AA247">FVSCHEDULE(1,Z245:Z247*0.01)-1</f>
        <v>2.5780321699999664E-3</v>
      </c>
      <c r="AB247" s="14">
        <v>-0.71</v>
      </c>
      <c r="AC247" s="1">
        <f t="array" ref="AC247">FVSCHEDULE(1,AB245:AB247*0.01)-1</f>
        <v>-2.0603374700001176E-3</v>
      </c>
      <c r="AD247" s="74">
        <f>'US Corp Custom'!M220</f>
        <v>7.0000000000000007E-2</v>
      </c>
      <c r="AE247" s="1">
        <f t="array" ref="AE247">FVSCHEDULE(1,AD245:AD247*0.01)-1</f>
        <v>-5.0056981099999565E-4</v>
      </c>
      <c r="AU247" s="1"/>
      <c r="AV247" s="1"/>
    </row>
    <row r="248" spans="8:48" x14ac:dyDescent="0.25"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3"/>
      <c r="S248" s="5"/>
      <c r="T248" s="5"/>
      <c r="U248" s="5"/>
      <c r="V248" s="5"/>
      <c r="W248" s="5"/>
      <c r="X248" s="5"/>
      <c r="Y248" s="3">
        <v>38929</v>
      </c>
      <c r="Z248" s="1">
        <v>0.98</v>
      </c>
      <c r="AA248" s="1">
        <f t="array" ref="AA248">FVSCHEDULE(1,Z246:Z248*0.01)-1</f>
        <v>6.1650734300000565E-3</v>
      </c>
      <c r="AB248" s="14">
        <v>0.79</v>
      </c>
      <c r="AC248" s="1">
        <f t="array" ref="AC248">FVSCHEDULE(1,AB246:AB248*0.01)-1</f>
        <v>-2.258321729999957E-3</v>
      </c>
      <c r="AD248" s="74">
        <f>'US Corp Custom'!M221</f>
        <v>1.33</v>
      </c>
      <c r="AE248" s="1">
        <f t="array" ref="AE248">FVSCHEDULE(1,AD246:AD248*0.01)-1</f>
        <v>1.3705107207000022E-2</v>
      </c>
      <c r="AU248" s="1"/>
      <c r="AV248" s="1"/>
    </row>
    <row r="249" spans="8:48" x14ac:dyDescent="0.25"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3"/>
      <c r="S249" s="5"/>
      <c r="T249" s="5"/>
      <c r="U249" s="5"/>
      <c r="V249" s="5"/>
      <c r="W249" s="5"/>
      <c r="X249" s="5"/>
      <c r="Y249" s="3">
        <v>38960</v>
      </c>
      <c r="Z249" s="1">
        <v>1.62</v>
      </c>
      <c r="AA249" s="1">
        <f t="array" ref="AA249">FVSCHEDULE(1,Z247:Z249*0.01)-1</f>
        <v>2.2567204340000036E-2</v>
      </c>
      <c r="AB249" s="14">
        <v>1.61</v>
      </c>
      <c r="AC249" s="1">
        <f t="array" ref="AC249">FVSCHEDULE(1,AB247:AB249*0.01)-1</f>
        <v>1.6855886951000043E-2</v>
      </c>
      <c r="AD249" s="74">
        <f>'US Corp Custom'!M222</f>
        <v>1.71</v>
      </c>
      <c r="AE249" s="1">
        <f t="array" ref="AE249">FVSCHEDULE(1,AD247:AD249*0.01)-1</f>
        <v>3.1348869200999996E-2</v>
      </c>
      <c r="AU249" s="1"/>
      <c r="AV249" s="1"/>
    </row>
    <row r="250" spans="8:48" x14ac:dyDescent="0.25"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3"/>
      <c r="S250" s="5"/>
      <c r="T250" s="5"/>
      <c r="U250" s="5"/>
      <c r="V250" s="5"/>
      <c r="W250" s="5"/>
      <c r="X250" s="5"/>
      <c r="Y250" s="3">
        <v>38989</v>
      </c>
      <c r="Z250" s="1">
        <v>1.42</v>
      </c>
      <c r="AA250" s="1">
        <f t="array" ref="AA250">FVSCHEDULE(1,Z248:Z250*0.01)-1</f>
        <v>4.0730214391999864E-2</v>
      </c>
      <c r="AB250" s="14">
        <v>1.49</v>
      </c>
      <c r="AC250" s="1">
        <f t="array" ref="AC250">FVSCHEDULE(1,AB248:AB250*0.01)-1</f>
        <v>3.9386685130999854E-2</v>
      </c>
      <c r="AD250" s="74">
        <f>'US Corp Custom'!M223</f>
        <v>1.02</v>
      </c>
      <c r="AE250" s="1">
        <f t="array" ref="AE250">FVSCHEDULE(1,AD248:AD250*0.01)-1</f>
        <v>4.1139829785999948E-2</v>
      </c>
      <c r="AU250" s="1"/>
      <c r="AV250" s="1"/>
    </row>
    <row r="251" spans="8:48" x14ac:dyDescent="0.25"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3"/>
      <c r="S251" s="5"/>
      <c r="T251" s="5"/>
      <c r="U251" s="5"/>
      <c r="V251" s="5"/>
      <c r="W251" s="5"/>
      <c r="X251" s="5"/>
      <c r="Y251" s="3">
        <v>39021</v>
      </c>
      <c r="Z251" s="1">
        <v>1.36</v>
      </c>
      <c r="AA251" s="1">
        <f t="array" ref="AA251">FVSCHEDULE(1,Z249:Z251*0.01)-1</f>
        <v>4.4646608544000044E-2</v>
      </c>
      <c r="AB251" s="14">
        <v>1.58</v>
      </c>
      <c r="AC251" s="1">
        <f t="array" ref="AC251">FVSCHEDULE(1,AB249:AB251*0.01)-1</f>
        <v>4.7533480261999994E-2</v>
      </c>
      <c r="AD251" s="74">
        <f>'US Corp Custom'!M224</f>
        <v>0.68</v>
      </c>
      <c r="AE251" s="1">
        <f t="array" ref="AE251">FVSCHEDULE(1,AD249:AD251*0.01)-1</f>
        <v>3.4461246055999872E-2</v>
      </c>
      <c r="AU251" s="1"/>
      <c r="AV251" s="1"/>
    </row>
    <row r="252" spans="8:48" x14ac:dyDescent="0.25"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3"/>
      <c r="S252" s="5"/>
      <c r="T252" s="5"/>
      <c r="U252" s="5"/>
      <c r="V252" s="5"/>
      <c r="W252" s="5"/>
      <c r="X252" s="5"/>
      <c r="Y252" s="3">
        <v>39051</v>
      </c>
      <c r="Z252" s="1">
        <v>1.68</v>
      </c>
      <c r="AA252" s="1">
        <f t="array" ref="AA252">FVSCHEDULE(1,Z250:Z252*0.01)-1</f>
        <v>4.5263404416000075E-2</v>
      </c>
      <c r="AB252" s="14">
        <v>1.77</v>
      </c>
      <c r="AC252" s="1">
        <f t="array" ref="AC252">FVSCHEDULE(1,AB250:AB252*0.01)-1</f>
        <v>4.91829769340002E-2</v>
      </c>
      <c r="AD252" s="74">
        <f>'US Corp Custom'!M225</f>
        <v>1.28</v>
      </c>
      <c r="AE252" s="1">
        <f t="array" ref="AE252">FVSCHEDULE(1,AD250:AD252*0.01)-1</f>
        <v>3.0087847807999779E-2</v>
      </c>
      <c r="AU252" s="1"/>
      <c r="AV252" s="1"/>
    </row>
    <row r="253" spans="8:48" x14ac:dyDescent="0.25"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3"/>
      <c r="S253" s="5"/>
      <c r="T253" s="5"/>
      <c r="U253" s="5"/>
      <c r="V253" s="5"/>
      <c r="W253" s="5"/>
      <c r="X253" s="5"/>
      <c r="Y253" s="3">
        <v>39080</v>
      </c>
      <c r="Z253" s="1">
        <v>1.1000000000000001</v>
      </c>
      <c r="AA253" s="1">
        <f t="array" ref="AA253">FVSCHEDULE(1,Z251:Z253*0.01)-1</f>
        <v>4.196539327999993E-2</v>
      </c>
      <c r="AB253" s="14">
        <v>1.32</v>
      </c>
      <c r="AC253" s="1">
        <f t="array" ref="AC253">FVSCHEDULE(1,AB251:AB253*0.01)-1</f>
        <v>4.7425551512000119E-2</v>
      </c>
      <c r="AD253" s="74">
        <f>'US Corp Custom'!M226</f>
        <v>-0.59</v>
      </c>
      <c r="AE253" s="1">
        <f t="array" ref="AE253">FVSCHEDULE(1,AD251:AD253*0.01)-1</f>
        <v>1.3670886463999832E-2</v>
      </c>
      <c r="AU253" s="1"/>
      <c r="AV253" s="1"/>
    </row>
    <row r="254" spans="8:48" x14ac:dyDescent="0.25"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3"/>
      <c r="S254" s="5"/>
      <c r="T254" s="5"/>
      <c r="U254" s="5"/>
      <c r="V254" s="5"/>
      <c r="W254" s="5"/>
      <c r="X254" s="5"/>
      <c r="Y254" s="3">
        <v>39113</v>
      </c>
      <c r="Z254" s="1">
        <v>1.1200000000000001</v>
      </c>
      <c r="AA254" s="1">
        <f t="array" ref="AA254">FVSCHEDULE(1,Z252:Z254*0.01)-1</f>
        <v>3.9498229759999948E-2</v>
      </c>
      <c r="AB254" s="14">
        <v>1.33</v>
      </c>
      <c r="AC254" s="1">
        <f t="array" ref="AC254">FVSCHEDULE(1,AB252:AB254*0.01)-1</f>
        <v>4.4847717412000332E-2</v>
      </c>
      <c r="AD254" s="74">
        <f>'US Corp Custom'!M227</f>
        <v>7.0000000000000007E-2</v>
      </c>
      <c r="AE254" s="1">
        <f t="array" ref="AE254">FVSCHEDULE(1,AD252:AD254*0.01)-1</f>
        <v>7.5292571359997229E-3</v>
      </c>
      <c r="AU254" s="1"/>
      <c r="AV254" s="1"/>
    </row>
    <row r="255" spans="8:48" x14ac:dyDescent="0.25"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3"/>
      <c r="S255" s="5"/>
      <c r="T255" s="5"/>
      <c r="U255" s="5"/>
      <c r="V255" s="5"/>
      <c r="W255" s="5"/>
      <c r="X255" s="5"/>
      <c r="Y255" s="3">
        <v>39141</v>
      </c>
      <c r="Z255" s="1">
        <v>1.4</v>
      </c>
      <c r="AA255" s="1">
        <f t="array" ref="AA255">FVSCHEDULE(1,Z253:Z255*0.01)-1</f>
        <v>3.6635724799999991E-2</v>
      </c>
      <c r="AB255" s="14">
        <v>1.72</v>
      </c>
      <c r="AC255" s="1">
        <f t="array" ref="AC255">FVSCHEDULE(1,AB253:AB255*0.01)-1</f>
        <v>4.4334379632000154E-2</v>
      </c>
      <c r="AD255" s="74">
        <f>'US Corp Custom'!M228</f>
        <v>1.85</v>
      </c>
      <c r="AE255" s="1">
        <f t="array" ref="AE255">FVSCHEDULE(1,AD253:AD255*0.01)-1</f>
        <v>1.3199593594999781E-2</v>
      </c>
      <c r="AU255" s="1"/>
      <c r="AV255" s="1"/>
    </row>
    <row r="256" spans="8:48" x14ac:dyDescent="0.25"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3"/>
      <c r="S256" s="5"/>
      <c r="T256" s="5"/>
      <c r="U256" s="5"/>
      <c r="V256" s="5"/>
      <c r="W256" s="5"/>
      <c r="X256" s="5"/>
      <c r="Y256" s="3">
        <v>39171</v>
      </c>
      <c r="Z256" s="1">
        <v>0.11</v>
      </c>
      <c r="AA256" s="1">
        <f t="array" ref="AA256">FVSCHEDULE(1,Z254:Z256*0.01)-1</f>
        <v>2.6484692480000183E-2</v>
      </c>
      <c r="AB256" s="14">
        <v>0.1</v>
      </c>
      <c r="AC256" s="1">
        <f t="array" ref="AC256">FVSCHEDULE(1,AB254:AB256*0.01)-1</f>
        <v>3.1759488760000121E-2</v>
      </c>
      <c r="AD256" s="74">
        <f>'US Corp Custom'!M229</f>
        <v>-7.0000000000000007E-2</v>
      </c>
      <c r="AE256" s="1">
        <f t="array" ref="AE256">FVSCHEDULE(1,AD254:AD256*0.01)-1</f>
        <v>1.8499500934999746E-2</v>
      </c>
      <c r="AU256" s="1"/>
      <c r="AV256" s="1"/>
    </row>
    <row r="257" spans="8:48" x14ac:dyDescent="0.25"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3"/>
      <c r="S257" s="5"/>
      <c r="T257" s="5"/>
      <c r="U257" s="5"/>
      <c r="V257" s="5"/>
      <c r="W257" s="5"/>
      <c r="X257" s="5"/>
      <c r="Y257" s="3">
        <v>39202</v>
      </c>
      <c r="Z257" s="1">
        <v>1.3</v>
      </c>
      <c r="AA257" s="1">
        <f t="array" ref="AA257">FVSCHEDULE(1,Z255:Z257*0.01)-1</f>
        <v>2.8311900200000073E-2</v>
      </c>
      <c r="AB257" s="14">
        <v>1.51</v>
      </c>
      <c r="AC257" s="1">
        <f t="array" ref="AC257">FVSCHEDULE(1,AB255:AB257*0.01)-1</f>
        <v>3.3592279719999896E-2</v>
      </c>
      <c r="AD257" s="74">
        <f>'US Corp Custom'!M230</f>
        <v>0.57999999999999996</v>
      </c>
      <c r="AE257" s="1">
        <f t="array" ref="AE257">FVSCHEDULE(1,AD255:AD257*0.01)-1</f>
        <v>2.3690214890000005E-2</v>
      </c>
      <c r="AU257" s="1"/>
      <c r="AV257" s="1"/>
    </row>
    <row r="258" spans="8:48" x14ac:dyDescent="0.25"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3"/>
      <c r="S258" s="5"/>
      <c r="T258" s="5"/>
      <c r="U258" s="5"/>
      <c r="V258" s="5"/>
      <c r="W258" s="5"/>
      <c r="X258" s="5"/>
      <c r="Y258" s="3">
        <v>39233</v>
      </c>
      <c r="Z258" s="1">
        <v>0.75</v>
      </c>
      <c r="AA258" s="1">
        <f t="array" ref="AA258">FVSCHEDULE(1,Z256:Z258*0.01)-1</f>
        <v>2.1720157249999872E-2</v>
      </c>
      <c r="AB258" s="14">
        <v>0.77</v>
      </c>
      <c r="AC258" s="1">
        <f t="array" ref="AC258">FVSCHEDULE(1,AB256:AB258*0.01)-1</f>
        <v>2.3939186269999801E-2</v>
      </c>
      <c r="AD258" s="74">
        <f>'US Corp Custom'!M231</f>
        <v>-0.91</v>
      </c>
      <c r="AE258" s="1">
        <f t="array" ref="AE258">FVSCHEDULE(1,AD256:AD258*0.01)-1</f>
        <v>-4.0504330540001021E-3</v>
      </c>
      <c r="AU258" s="1"/>
      <c r="AV258" s="1"/>
    </row>
    <row r="259" spans="8:48" x14ac:dyDescent="0.25"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3"/>
      <c r="S259" s="5"/>
      <c r="T259" s="5"/>
      <c r="U259" s="5"/>
      <c r="V259" s="5"/>
      <c r="W259" s="5"/>
      <c r="X259" s="5"/>
      <c r="Y259" s="3">
        <v>39262</v>
      </c>
      <c r="Z259" s="1">
        <v>-1.8</v>
      </c>
      <c r="AA259" s="1">
        <f t="array" ref="AA259">FVSCHEDULE(1,Z257:Z259*0.01)-1</f>
        <v>2.2267449999999744E-3</v>
      </c>
      <c r="AB259" s="14">
        <v>-2.4500000000000002</v>
      </c>
      <c r="AC259" s="1">
        <f t="array" ref="AC259">FVSCHEDULE(1,AB257:AB259*0.01)-1</f>
        <v>-2.1451786150000762E-3</v>
      </c>
      <c r="AD259" s="74">
        <f>'US Corp Custom'!M232</f>
        <v>-0.39</v>
      </c>
      <c r="AE259" s="1">
        <f t="array" ref="AE259">FVSCHEDULE(1,AD257:AD259*0.01)-1</f>
        <v>-7.2397041579999044E-3</v>
      </c>
      <c r="AU259" s="1"/>
      <c r="AV259" s="1"/>
    </row>
    <row r="260" spans="8:48" x14ac:dyDescent="0.25"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3"/>
      <c r="S260" s="5"/>
      <c r="T260" s="5"/>
      <c r="U260" s="5"/>
      <c r="V260" s="5"/>
      <c r="W260" s="5"/>
      <c r="X260" s="5"/>
      <c r="Y260" s="3">
        <v>39294</v>
      </c>
      <c r="Z260" s="1">
        <v>-3.54</v>
      </c>
      <c r="AA260" s="1">
        <f t="array" ref="AA260">FVSCHEDULE(1,Z258:Z260*0.01)-1</f>
        <v>-4.5658520999999896E-2</v>
      </c>
      <c r="AB260" s="14">
        <v>-4.2</v>
      </c>
      <c r="AC260" s="1">
        <f t="array" ref="AC260">FVSCHEDULE(1,AB258:AB260*0.01)-1</f>
        <v>-5.8275126700000013E-2</v>
      </c>
      <c r="AD260" s="74">
        <f>'US Corp Custom'!M233</f>
        <v>0.38</v>
      </c>
      <c r="AE260" s="1">
        <f t="array" ref="AE260">FVSCHEDULE(1,AD258:AD260*0.01)-1</f>
        <v>-9.2137751379999244E-3</v>
      </c>
      <c r="AU260" s="1"/>
      <c r="AV260" s="1"/>
    </row>
    <row r="261" spans="8:48" x14ac:dyDescent="0.25"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3"/>
      <c r="S261" s="5"/>
      <c r="T261" s="5"/>
      <c r="U261" s="5"/>
      <c r="V261" s="5"/>
      <c r="W261" s="5"/>
      <c r="X261" s="5"/>
      <c r="Y261" s="3">
        <v>39325</v>
      </c>
      <c r="Z261" s="1">
        <v>1.36</v>
      </c>
      <c r="AA261" s="1">
        <f t="array" ref="AA261">FVSCHEDULE(1,Z259:Z261*0.01)-1</f>
        <v>-3.9880374079999892E-2</v>
      </c>
      <c r="AB261" s="14">
        <v>1.86</v>
      </c>
      <c r="AC261" s="1">
        <f t="array" ref="AC261">FVSCHEDULE(1,AB259:AB261*0.01)-1</f>
        <v>-4.8088760600000113E-2</v>
      </c>
      <c r="AD261" s="74">
        <f>'US Corp Custom'!M234</f>
        <v>0.87</v>
      </c>
      <c r="AE261" s="1">
        <f t="array" ref="AE261">FVSCHEDULE(1,AD259:AD261*0.01)-1</f>
        <v>8.5841810659998963E-3</v>
      </c>
      <c r="AU261" s="1"/>
      <c r="AV261" s="1"/>
    </row>
    <row r="262" spans="8:48" x14ac:dyDescent="0.25"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3"/>
      <c r="S262" s="5"/>
      <c r="T262" s="5"/>
      <c r="U262" s="5"/>
      <c r="V262" s="5"/>
      <c r="W262" s="5"/>
      <c r="X262" s="5"/>
      <c r="Y262" s="3">
        <v>39353</v>
      </c>
      <c r="Z262" s="1">
        <v>2.62</v>
      </c>
      <c r="AA262" s="1">
        <f t="array" ref="AA262">FVSCHEDULE(1,Z260:Z262*0.01)-1</f>
        <v>3.3347862720001231E-3</v>
      </c>
      <c r="AB262" s="14">
        <v>2.75</v>
      </c>
      <c r="AC262" s="1">
        <f t="array" ref="AC262">FVSCHEDULE(1,AB260:AB262*0.01)-1</f>
        <v>2.6538169999998917E-3</v>
      </c>
      <c r="AD262" s="74">
        <f>'US Corp Custom'!M235</f>
        <v>0.6</v>
      </c>
      <c r="AE262" s="1">
        <f t="array" ref="AE262">FVSCHEDULE(1,AD260:AD262*0.01)-1</f>
        <v>1.8608258360000018E-2</v>
      </c>
      <c r="AU262" s="1"/>
      <c r="AV262" s="1"/>
    </row>
    <row r="263" spans="8:48" x14ac:dyDescent="0.25"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3"/>
      <c r="S263" s="5"/>
      <c r="T263" s="5"/>
      <c r="U263" s="5"/>
      <c r="V263" s="5"/>
      <c r="W263" s="5"/>
      <c r="X263" s="5"/>
      <c r="Y263" s="3">
        <v>39386</v>
      </c>
      <c r="Z263" s="1">
        <v>0.6</v>
      </c>
      <c r="AA263" s="1">
        <f t="array" ref="AA263">FVSCHEDULE(1,Z261:Z263*0.01)-1</f>
        <v>4.6397257920000046E-2</v>
      </c>
      <c r="AB263" s="14">
        <v>0.57999999999999996</v>
      </c>
      <c r="AC263" s="1">
        <f t="array" ref="AC263">FVSCHEDULE(1,AB261:AB263*0.01)-1</f>
        <v>5.268184670000009E-2</v>
      </c>
      <c r="AD263" s="74">
        <f>'US Corp Custom'!M236</f>
        <v>1.1399999999999999</v>
      </c>
      <c r="AE263" s="1">
        <f t="array" ref="AE263">FVSCHEDULE(1,AD261:AD263*0.01)-1</f>
        <v>2.6320375080000069E-2</v>
      </c>
      <c r="AU263" s="1"/>
      <c r="AV263" s="1"/>
    </row>
    <row r="264" spans="8:48" x14ac:dyDescent="0.25"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3"/>
      <c r="S264" s="5"/>
      <c r="T264" s="5"/>
      <c r="U264" s="5"/>
      <c r="V264" s="5"/>
      <c r="W264" s="5"/>
      <c r="X264" s="5"/>
      <c r="Y264" s="3">
        <v>39416</v>
      </c>
      <c r="Z264" s="1">
        <v>-2.17</v>
      </c>
      <c r="AA264" s="1">
        <f t="array" ref="AA264">FVSCHEDULE(1,Z262:Z264*0.01)-1</f>
        <v>9.9550487599999737E-3</v>
      </c>
      <c r="AB264" s="14">
        <v>-2.67</v>
      </c>
      <c r="AC264" s="1">
        <f t="array" ref="AC264">FVSCHEDULE(1,AB262:AB264*0.01)-1</f>
        <v>5.8661313500003587E-3</v>
      </c>
      <c r="AD264" s="74">
        <f>'US Corp Custom'!M237</f>
        <v>0.87</v>
      </c>
      <c r="AE264" s="1">
        <f t="array" ref="AE264">FVSCHEDULE(1,AD262:AD264*0.01)-1</f>
        <v>2.6320375080000069E-2</v>
      </c>
      <c r="AU264" s="1"/>
      <c r="AV264" s="1"/>
    </row>
    <row r="265" spans="8:48" x14ac:dyDescent="0.25"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3"/>
      <c r="S265" s="5"/>
      <c r="T265" s="5"/>
      <c r="U265" s="5"/>
      <c r="V265" s="5"/>
      <c r="W265" s="5"/>
      <c r="X265" s="5"/>
      <c r="Y265" s="3">
        <v>39447</v>
      </c>
      <c r="Z265" s="1">
        <v>0.28999999999999998</v>
      </c>
      <c r="AA265" s="1">
        <f t="array" ref="AA265">FVSCHEDULE(1,Z263:Z265*0.01)-1</f>
        <v>-1.2976107580000118E-2</v>
      </c>
      <c r="AB265" s="14">
        <v>0.4</v>
      </c>
      <c r="AC265" s="1">
        <f t="array" ref="AC265">FVSCHEDULE(1,AB263:AB265*0.01)-1</f>
        <v>-1.7139079439999927E-2</v>
      </c>
      <c r="AD265" s="74">
        <f>'US Corp Custom'!M238</f>
        <v>0.2</v>
      </c>
      <c r="AE265" s="1">
        <f t="array" ref="AE265">FVSCHEDULE(1,AD263:AD265*0.01)-1</f>
        <v>2.2239578360000012E-2</v>
      </c>
      <c r="AU265" s="1"/>
      <c r="AV265" s="1"/>
    </row>
    <row r="266" spans="8:48" x14ac:dyDescent="0.25"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"/>
      <c r="S266" s="5"/>
      <c r="T266" s="5"/>
      <c r="U266" s="5"/>
      <c r="V266" s="5"/>
      <c r="W266" s="5"/>
      <c r="X266" s="5"/>
      <c r="Y266" s="3">
        <v>39478</v>
      </c>
      <c r="Z266" s="1">
        <v>-1.33</v>
      </c>
      <c r="AA266" s="1">
        <f t="array" ref="AA266">FVSCHEDULE(1,Z264:Z266*0.01)-1</f>
        <v>-3.1912053031000198E-2</v>
      </c>
      <c r="AB266" s="14">
        <v>-2.21</v>
      </c>
      <c r="AC266" s="1">
        <f t="array" ref="AC266">FVSCHEDULE(1,AB264:AB266*0.01)-1</f>
        <v>-4.4402769719999902E-2</v>
      </c>
      <c r="AD266" s="74">
        <f>'US Corp Custom'!M239</f>
        <v>1.82</v>
      </c>
      <c r="AE266" s="1">
        <f t="array" ref="AE266">FVSCHEDULE(1,AD264:AD266*0.01)-1</f>
        <v>2.9112456679999843E-2</v>
      </c>
      <c r="AU266" s="1"/>
      <c r="AV266" s="1"/>
    </row>
    <row r="267" spans="8:48" x14ac:dyDescent="0.25"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5"/>
      <c r="T267" s="5"/>
      <c r="U267" s="5"/>
      <c r="V267" s="5"/>
      <c r="W267" s="5"/>
      <c r="X267" s="5"/>
      <c r="Y267" s="3">
        <v>39507</v>
      </c>
      <c r="Z267" s="1">
        <v>-1.36</v>
      </c>
      <c r="AA267" s="1">
        <f t="array" ref="AA267">FVSCHEDULE(1,Z265:Z267*0.01)-1</f>
        <v>-2.3896605448000097E-2</v>
      </c>
      <c r="AB267" s="14">
        <v>-1.24</v>
      </c>
      <c r="AC267" s="1">
        <f t="array" ref="AC267">FVSCHEDULE(1,AB265:AB267*0.01)-1</f>
        <v>-3.0362863839999976E-2</v>
      </c>
      <c r="AD267" s="74">
        <f>'US Corp Custom'!M240</f>
        <v>0.66</v>
      </c>
      <c r="AE267" s="1">
        <f t="array" ref="AE267">FVSCHEDULE(1,AD265:AD267*0.01)-1</f>
        <v>2.6969960239999979E-2</v>
      </c>
      <c r="AU267" s="1"/>
      <c r="AV267" s="1"/>
    </row>
    <row r="268" spans="8:48" x14ac:dyDescent="0.25"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"/>
      <c r="S268" s="5"/>
      <c r="T268" s="5"/>
      <c r="U268" s="5"/>
      <c r="V268" s="5"/>
      <c r="W268" s="5"/>
      <c r="X268" s="5"/>
      <c r="Y268" s="3">
        <v>39538</v>
      </c>
      <c r="Z268" s="1">
        <v>-0.34</v>
      </c>
      <c r="AA268" s="1">
        <f t="array" ref="AA268">FVSCHEDULE(1,Z266:Z268*0.01)-1</f>
        <v>-3.0028274991999893E-2</v>
      </c>
      <c r="AB268" s="14">
        <v>0.04</v>
      </c>
      <c r="AC268" s="1">
        <f t="array" ref="AC268">FVSCHEDULE(1,AB266:AB268*0.01)-1</f>
        <v>-3.3839650384000053E-2</v>
      </c>
      <c r="AD268" s="74">
        <f>'US Corp Custom'!M241</f>
        <v>-1.53</v>
      </c>
      <c r="AE268" s="1">
        <f t="array" ref="AE268">FVSCHEDULE(1,AD266:AD268*0.01)-1</f>
        <v>9.2388421639999496E-3</v>
      </c>
      <c r="AU268" s="1"/>
      <c r="AV268" s="1"/>
    </row>
    <row r="269" spans="8:48" x14ac:dyDescent="0.25"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"/>
      <c r="S269" s="5"/>
      <c r="T269" s="5"/>
      <c r="U269" s="5"/>
      <c r="V269" s="5"/>
      <c r="W269" s="5"/>
      <c r="X269" s="5"/>
      <c r="Y269" s="3">
        <v>39568</v>
      </c>
      <c r="Z269" s="1">
        <v>4.3099999999999996</v>
      </c>
      <c r="AA269" s="1">
        <f t="array" ref="AA269">FVSCHEDULE(1,Z267:Z269*0.01)-1</f>
        <v>2.5415532943999786E-2</v>
      </c>
      <c r="AB269" s="14">
        <v>4.7699999999999996</v>
      </c>
      <c r="AC269" s="1">
        <f t="array" ref="AC269">FVSCHEDULE(1,AB267:AB269*0.01)-1</f>
        <v>3.5122403407999991E-2</v>
      </c>
      <c r="AD269" s="74">
        <f>'US Corp Custom'!M242</f>
        <v>0.6</v>
      </c>
      <c r="AE269" s="1">
        <f t="array" ref="AE269">FVSCHEDULE(1,AD267:AD269*0.01)-1</f>
        <v>-2.8537858800000704E-3</v>
      </c>
      <c r="AU269" s="1"/>
      <c r="AV269" s="1"/>
    </row>
    <row r="270" spans="8:48" x14ac:dyDescent="0.25"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"/>
      <c r="S270" s="5"/>
      <c r="T270" s="5"/>
      <c r="U270" s="5"/>
      <c r="V270" s="5"/>
      <c r="W270" s="5"/>
      <c r="X270" s="5"/>
      <c r="Y270" s="3">
        <v>39598</v>
      </c>
      <c r="Z270" s="1">
        <v>0.36</v>
      </c>
      <c r="AA270" s="1">
        <f t="array" ref="AA270">FVSCHEDULE(1,Z268:Z270*0.01)-1</f>
        <v>4.3295852456000095E-2</v>
      </c>
      <c r="AB270" s="14">
        <v>0.45</v>
      </c>
      <c r="AC270" s="1">
        <f t="array" ref="AC270">FVSCHEDULE(1,AB268:AB270*0.01)-1</f>
        <v>5.2835615859999852E-2</v>
      </c>
      <c r="AD270" s="74">
        <f>'US Corp Custom'!M243</f>
        <v>-0.73</v>
      </c>
      <c r="AE270" s="1">
        <f t="array" ref="AE270">FVSCHEDULE(1,AD268:AD270*0.01)-1</f>
        <v>-1.6623239859999916E-2</v>
      </c>
      <c r="AU270" s="1"/>
      <c r="AV270" s="1"/>
    </row>
    <row r="271" spans="8:48" x14ac:dyDescent="0.25"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"/>
      <c r="S271" s="5"/>
      <c r="T271" s="5"/>
      <c r="U271" s="5"/>
      <c r="V271" s="5"/>
      <c r="W271" s="5"/>
      <c r="X271" s="5"/>
      <c r="Y271" s="3">
        <v>39629</v>
      </c>
      <c r="Z271" s="1">
        <v>-2.8</v>
      </c>
      <c r="AA271" s="1">
        <f t="array" ref="AA271">FVSCHEDULE(1,Z269:Z271*0.01)-1</f>
        <v>1.7543215519999933E-2</v>
      </c>
      <c r="AB271" s="14">
        <v>-2.71</v>
      </c>
      <c r="AC271" s="1">
        <f t="array" ref="AC271">FVSCHEDULE(1,AB269:AB271*0.01)-1</f>
        <v>2.3894212984999941E-2</v>
      </c>
      <c r="AD271" s="74">
        <f>'US Corp Custom'!M244</f>
        <v>-0.86</v>
      </c>
      <c r="AE271" s="1">
        <f t="array" ref="AE271">FVSCHEDULE(1,AD269:AD271*0.01)-1</f>
        <v>-9.9322433200000892E-3</v>
      </c>
      <c r="AU271" s="1"/>
      <c r="AV271" s="1"/>
    </row>
    <row r="272" spans="8:48" x14ac:dyDescent="0.25"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"/>
      <c r="S272" s="5"/>
      <c r="T272" s="5"/>
      <c r="U272" s="5"/>
      <c r="V272" s="5"/>
      <c r="W272" s="5"/>
      <c r="X272" s="5"/>
      <c r="Y272" s="3">
        <v>39660</v>
      </c>
      <c r="Z272" s="1">
        <v>-1.33</v>
      </c>
      <c r="AA272" s="1">
        <f t="array" ref="AA272">FVSCHEDULE(1,Z270:Z272*0.01)-1</f>
        <v>-3.7474939360000015E-2</v>
      </c>
      <c r="AB272" s="14">
        <v>-1.32</v>
      </c>
      <c r="AC272" s="1">
        <f t="array" ref="AC272">FVSCHEDULE(1,AB270:AB272*0.01)-1</f>
        <v>-3.5622020260000054E-2</v>
      </c>
      <c r="AD272" s="74">
        <f>'US Corp Custom'!M245</f>
        <v>-0.64</v>
      </c>
      <c r="AE272" s="1">
        <f t="array" ref="AE272">FVSCHEDULE(1,AD270:AD272*0.01)-1</f>
        <v>-2.2135861792E-2</v>
      </c>
      <c r="AU272" s="1"/>
      <c r="AV272" s="1"/>
    </row>
    <row r="273" spans="8:48" x14ac:dyDescent="0.25"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"/>
      <c r="S273" s="5"/>
      <c r="T273" s="5"/>
      <c r="U273" s="5"/>
      <c r="V273" s="5"/>
      <c r="W273" s="5"/>
      <c r="X273" s="5"/>
      <c r="Y273" s="3">
        <v>39689</v>
      </c>
      <c r="Z273" s="1">
        <v>0.35</v>
      </c>
      <c r="AA273" s="1">
        <f t="array" ref="AA273">FVSCHEDULE(1,Z271:Z273*0.01)-1</f>
        <v>-3.7570846599999874E-2</v>
      </c>
      <c r="AB273" s="14">
        <v>0.32</v>
      </c>
      <c r="AC273" s="1">
        <f t="array" ref="AC273">FVSCHEDULE(1,AB271:AB273*0.01)-1</f>
        <v>-3.6870095295999938E-2</v>
      </c>
      <c r="AD273" s="74">
        <f>'US Corp Custom'!M246</f>
        <v>0.56000000000000005</v>
      </c>
      <c r="AE273" s="1">
        <f t="array" ref="AE273">FVSCHEDULE(1,AD271:AD273*0.01)-1</f>
        <v>-9.4286517759999411E-3</v>
      </c>
      <c r="AU273" s="1"/>
      <c r="AV273" s="1"/>
    </row>
    <row r="274" spans="8:48" x14ac:dyDescent="0.25"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"/>
      <c r="S274" s="5"/>
      <c r="T274" s="5"/>
      <c r="U274" s="5"/>
      <c r="V274" s="5"/>
      <c r="W274" s="5"/>
      <c r="X274" s="5"/>
      <c r="Y274" s="3">
        <v>39721</v>
      </c>
      <c r="Z274" s="1">
        <v>-7.98</v>
      </c>
      <c r="AA274" s="1">
        <f t="array" ref="AA274">FVSCHEDULE(1,Z272:Z274*0.01)-1</f>
        <v>-8.8860795309999907E-2</v>
      </c>
      <c r="AB274" s="14">
        <v>-8.3000000000000007</v>
      </c>
      <c r="AC274" s="1">
        <f t="array" ref="AC274">FVSCHEDULE(1,AB272:AB274*0.01)-1</f>
        <v>-9.2208734079999854E-2</v>
      </c>
      <c r="AD274" s="74">
        <f>'US Corp Custom'!M247</f>
        <v>-8.3000000000000007</v>
      </c>
      <c r="AE274" s="1">
        <f t="array" ref="AE274">FVSCHEDULE(1,AD272:AD274*0.01)-1</f>
        <v>-8.3766465279999869E-2</v>
      </c>
      <c r="AU274" s="1"/>
      <c r="AV274" s="1"/>
    </row>
    <row r="275" spans="8:48" x14ac:dyDescent="0.25"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"/>
      <c r="S275" s="5"/>
      <c r="T275" s="5"/>
      <c r="U275" s="5"/>
      <c r="V275" s="5"/>
      <c r="W275" s="5"/>
      <c r="X275" s="5"/>
      <c r="Y275" s="3">
        <v>39752</v>
      </c>
      <c r="Z275" s="1">
        <v>-15.91</v>
      </c>
      <c r="AA275" s="1">
        <f t="array" ref="AA275">FVSCHEDULE(1,Z273:Z275*0.01)-1</f>
        <v>-0.22349553336999994</v>
      </c>
      <c r="AB275" s="14">
        <v>-18.43</v>
      </c>
      <c r="AC275" s="1">
        <f t="array" ref="AC275">FVSCHEDULE(1,AB273:AB275*0.01)-1</f>
        <v>-0.24960950991999986</v>
      </c>
      <c r="AD275" s="74">
        <f>'US Corp Custom'!M248</f>
        <v>-5.51</v>
      </c>
      <c r="AE275" s="1">
        <f t="array" ref="AE275">FVSCHEDULE(1,AD273:AD275*0.01)-1</f>
        <v>-0.12867444951999996</v>
      </c>
      <c r="AU275" s="1"/>
      <c r="AV275" s="1"/>
    </row>
    <row r="276" spans="8:48" x14ac:dyDescent="0.25"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"/>
      <c r="S276" s="5"/>
      <c r="T276" s="5"/>
      <c r="U276" s="5"/>
      <c r="V276" s="5"/>
      <c r="W276" s="5"/>
      <c r="X276" s="5"/>
      <c r="Y276" s="3">
        <v>39780</v>
      </c>
      <c r="Z276" s="1">
        <v>-9.31</v>
      </c>
      <c r="AA276" s="1">
        <f t="array" ref="AA276">FVSCHEDULE(1,Z274:Z276*0.01)-1</f>
        <v>-0.29824424435800001</v>
      </c>
      <c r="AB276" s="14">
        <v>-8.83</v>
      </c>
      <c r="AC276" s="1">
        <f t="array" ref="AC276">FVSCHEDULE(1,AB274:AB276*0.01)-1</f>
        <v>-0.31805122627000004</v>
      </c>
      <c r="AD276" s="74">
        <f>'US Corp Custom'!M249</f>
        <v>3.28</v>
      </c>
      <c r="AE276" s="1">
        <f t="array" ref="AE276">FVSCHEDULE(1,AD274:AD276*0.01)-1</f>
        <v>-0.10510637576000004</v>
      </c>
      <c r="AU276" s="1"/>
      <c r="AV276" s="1"/>
    </row>
    <row r="277" spans="8:48" x14ac:dyDescent="0.25"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"/>
      <c r="S277" s="5"/>
      <c r="T277" s="5"/>
      <c r="U277" s="5"/>
      <c r="V277" s="5"/>
      <c r="W277" s="5"/>
      <c r="X277" s="5"/>
      <c r="Y277" s="3">
        <v>39813</v>
      </c>
      <c r="Z277" s="1">
        <v>7.68</v>
      </c>
      <c r="AA277" s="1">
        <f t="array" ref="AA277">FVSCHEDULE(1,Z275:Z277*0.01)-1</f>
        <v>-0.17881917227199995</v>
      </c>
      <c r="AB277" s="14">
        <v>5.44</v>
      </c>
      <c r="AC277" s="1">
        <f t="array" ref="AC277">FVSCHEDULE(1,AB275:AB277*0.01)-1</f>
        <v>-0.215870461264</v>
      </c>
      <c r="AD277" s="74">
        <f>'US Corp Custom'!M250</f>
        <v>5.07</v>
      </c>
      <c r="AE277" s="1">
        <f t="array" ref="AE277">FVSCHEDULE(1,AD275:AD277*0.01)-1</f>
        <v>2.5370480903999848E-2</v>
      </c>
      <c r="AU277" s="1"/>
      <c r="AV277" s="1"/>
    </row>
    <row r="278" spans="8:48" x14ac:dyDescent="0.25"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5"/>
      <c r="T278" s="5"/>
      <c r="U278" s="5"/>
      <c r="V278" s="5"/>
      <c r="W278" s="5"/>
      <c r="X278" s="5"/>
      <c r="Y278" s="3">
        <v>39843</v>
      </c>
      <c r="Z278" s="1">
        <v>5.99</v>
      </c>
      <c r="AA278" s="1">
        <f t="array" ref="AA278">FVSCHEDULE(1,Z276:Z278*0.01)-1</f>
        <v>3.5045260208000029E-2</v>
      </c>
      <c r="AB278" s="14">
        <v>6.81</v>
      </c>
      <c r="AC278" s="1">
        <f t="array" ref="AC278">FVSCHEDULE(1,AB276:AB278*0.01)-1</f>
        <v>2.6760770287999947E-2</v>
      </c>
      <c r="AD278" s="74">
        <f>'US Corp Custom'!M251</f>
        <v>1.56</v>
      </c>
      <c r="AE278" s="1">
        <f t="array" ref="AE278">FVSCHEDULE(1,AD276:AD278*0.01)-1</f>
        <v>0.10209150217600005</v>
      </c>
      <c r="AU278" s="1"/>
      <c r="AV278" s="1"/>
    </row>
    <row r="279" spans="8:48" x14ac:dyDescent="0.25"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"/>
      <c r="S279" s="5"/>
      <c r="T279" s="5"/>
      <c r="U279" s="5"/>
      <c r="V279" s="5"/>
      <c r="W279" s="5"/>
      <c r="X279" s="5"/>
      <c r="Y279" s="3">
        <v>39871</v>
      </c>
      <c r="Z279" s="1">
        <v>-3.1</v>
      </c>
      <c r="AA279" s="1">
        <f t="array" ref="AA279">FVSCHEDULE(1,Z277:Z279*0.01)-1</f>
        <v>0.10592001007999996</v>
      </c>
      <c r="AB279" s="14">
        <v>-2.94</v>
      </c>
      <c r="AC279" s="1">
        <f t="array" ref="AC279">FVSCHEDULE(1,AB277:AB279*0.01)-1</f>
        <v>9.3094223584000213E-2</v>
      </c>
      <c r="AD279" s="74">
        <f>'US Corp Custom'!M252</f>
        <v>-1.57</v>
      </c>
      <c r="AE279" s="1">
        <f t="array" ref="AE279">FVSCHEDULE(1,AD277:AD279*0.01)-1</f>
        <v>5.0337592555999899E-2</v>
      </c>
      <c r="AU279" s="1"/>
      <c r="AV279" s="1"/>
    </row>
    <row r="280" spans="8:48" x14ac:dyDescent="0.25"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"/>
      <c r="S280" s="5"/>
      <c r="T280" s="5"/>
      <c r="U280" s="5"/>
      <c r="V280" s="5"/>
      <c r="W280" s="5"/>
      <c r="X280" s="5"/>
      <c r="Y280" s="3">
        <v>39903</v>
      </c>
      <c r="Z280" s="1">
        <v>3.19</v>
      </c>
      <c r="AA280" s="1">
        <f t="array" ref="AA280">FVSCHEDULE(1,Z278:Z280*0.01)-1</f>
        <v>5.9805774890000052E-2</v>
      </c>
      <c r="AB280" s="14">
        <v>2.42</v>
      </c>
      <c r="AC280" s="1">
        <f t="array" ref="AC280">FVSCHEDULE(1,AB278:AB280*0.01)-1</f>
        <v>6.1785948212000008E-2</v>
      </c>
      <c r="AD280" s="74">
        <f>'US Corp Custom'!M253</f>
        <v>-0.67</v>
      </c>
      <c r="AE280" s="1">
        <f t="array" ref="AE280">FVSCHEDULE(1,AD278:AD280*0.01)-1</f>
        <v>-7.0426090359999582E-3</v>
      </c>
      <c r="AU280" s="1"/>
      <c r="AV280" s="1"/>
    </row>
    <row r="281" spans="8:48" x14ac:dyDescent="0.25"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"/>
      <c r="S281" s="5"/>
      <c r="T281" s="5"/>
      <c r="U281" s="5"/>
      <c r="V281" s="5"/>
      <c r="W281" s="5"/>
      <c r="X281" s="5"/>
      <c r="Y281" s="3">
        <v>39933</v>
      </c>
      <c r="Z281" s="1">
        <v>12.1</v>
      </c>
      <c r="AA281" s="1">
        <f t="array" ref="AA281">FVSCHEDULE(1,Z279:Z281*0.01)-1</f>
        <v>0.12090034309999997</v>
      </c>
      <c r="AB281" s="14">
        <v>12.35</v>
      </c>
      <c r="AC281" s="1">
        <f t="array" ref="AC281">FVSCHEDULE(1,AB279:AB281*0.01)-1</f>
        <v>0.11685845222000002</v>
      </c>
      <c r="AD281" s="74">
        <f>'US Corp Custom'!M254</f>
        <v>3.75</v>
      </c>
      <c r="AE281" s="1">
        <f t="array" ref="AE281">FVSCHEDULE(1,AD279:AD281*0.01)-1</f>
        <v>1.4369134624999891E-2</v>
      </c>
      <c r="AU281" s="1"/>
      <c r="AV281" s="1"/>
    </row>
    <row r="282" spans="8:48" x14ac:dyDescent="0.25"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"/>
      <c r="S282" s="5"/>
      <c r="T282" s="5"/>
      <c r="U282" s="5"/>
      <c r="V282" s="5"/>
      <c r="W282" s="5"/>
      <c r="X282" s="5"/>
      <c r="Y282" s="3">
        <v>39962</v>
      </c>
      <c r="Z282" s="1">
        <v>6.73</v>
      </c>
      <c r="AA282" s="1">
        <f t="array" ref="AA282">FVSCHEDULE(1,Z280:Z282*0.01)-1</f>
        <v>0.23460984126999995</v>
      </c>
      <c r="AB282" s="14">
        <v>6.74</v>
      </c>
      <c r="AC282" s="1">
        <f t="array" ref="AC282">FVSCHEDULE(1,AB280:AB282*0.01)-1</f>
        <v>0.22824511837999983</v>
      </c>
      <c r="AD282" s="74">
        <f>'US Corp Custom'!M255</f>
        <v>4.95</v>
      </c>
      <c r="AE282" s="1">
        <f t="array" ref="AE282">FVSCHEDULE(1,AD280:AD282*0.01)-1</f>
        <v>8.1560913125000134E-2</v>
      </c>
      <c r="AU282" s="1"/>
      <c r="AV282" s="1"/>
    </row>
    <row r="283" spans="8:48" x14ac:dyDescent="0.25"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"/>
      <c r="S283" s="5"/>
      <c r="T283" s="5"/>
      <c r="U283" s="5"/>
      <c r="V283" s="5"/>
      <c r="W283" s="5"/>
      <c r="X283" s="5"/>
      <c r="Y283" s="3">
        <v>39994</v>
      </c>
      <c r="Z283" s="1">
        <v>2.86</v>
      </c>
      <c r="AA283" s="1">
        <f t="array" ref="AA283">FVSCHEDULE(1,Z281:Z283*0.01)-1</f>
        <v>0.2306615783799999</v>
      </c>
      <c r="AB283" s="14">
        <v>3</v>
      </c>
      <c r="AC283" s="1">
        <f t="array" ref="AC283">FVSCHEDULE(1,AB281:AB283*0.01)-1</f>
        <v>0.23520061699999983</v>
      </c>
      <c r="AD283" s="74">
        <f>'US Corp Custom'!M256</f>
        <v>2.25</v>
      </c>
      <c r="AE283" s="1">
        <f t="array" ref="AE283">FVSCHEDULE(1,AD281:AD283*0.01)-1</f>
        <v>0.11335551562500035</v>
      </c>
      <c r="AU283" s="1"/>
      <c r="AV283" s="1"/>
    </row>
    <row r="284" spans="8:48" x14ac:dyDescent="0.25"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"/>
      <c r="S284" s="5"/>
      <c r="T284" s="5"/>
      <c r="U284" s="5"/>
      <c r="V284" s="5"/>
      <c r="W284" s="5"/>
      <c r="X284" s="5"/>
      <c r="Y284" s="3">
        <v>40025</v>
      </c>
      <c r="Z284" s="1">
        <v>6.09</v>
      </c>
      <c r="AA284" s="1">
        <f t="array" ref="AA284">FVSCHEDULE(1,Z282:Z284*0.01)-1</f>
        <v>0.16468230910199977</v>
      </c>
      <c r="AB284" s="14">
        <v>7.29</v>
      </c>
      <c r="AC284" s="1">
        <f t="array" ref="AC284">FVSCHEDULE(1,AB282:AB284*0.01)-1</f>
        <v>0.17956986379999984</v>
      </c>
      <c r="AD284" s="74">
        <f>'US Corp Custom'!M257</f>
        <v>4.0599999999999996</v>
      </c>
      <c r="AE284" s="1">
        <f t="array" ref="AE284">FVSCHEDULE(1,AD282:AD284*0.01)-1</f>
        <v>0.11668216825000011</v>
      </c>
      <c r="AU284" s="1"/>
      <c r="AV284" s="1"/>
    </row>
    <row r="285" spans="8:48" x14ac:dyDescent="0.25"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"/>
      <c r="S285" s="5"/>
      <c r="T285" s="5"/>
      <c r="U285" s="5"/>
      <c r="V285" s="5"/>
      <c r="W285" s="5"/>
      <c r="X285" s="5"/>
      <c r="Y285" s="3">
        <v>40056</v>
      </c>
      <c r="Z285" s="1">
        <v>1.86</v>
      </c>
      <c r="AA285" s="1">
        <f t="array" ref="AA285">FVSCHEDULE(1,Z283:Z285*0.01)-1</f>
        <v>0.11153883636399975</v>
      </c>
      <c r="AB285" s="14">
        <v>1.31</v>
      </c>
      <c r="AC285" s="1">
        <f t="array" ref="AC285">FVSCHEDULE(1,AB283:AB285*0.01)-1</f>
        <v>0.11956363969999995</v>
      </c>
      <c r="AD285" s="74">
        <f>'US Corp Custom'!M258</f>
        <v>2.4500000000000002</v>
      </c>
      <c r="AE285" s="1">
        <f t="array" ref="AE285">FVSCHEDULE(1,AD283:AD285*0.01)-1</f>
        <v>9.008183074999998E-2</v>
      </c>
      <c r="AU285" s="1"/>
      <c r="AV285" s="1"/>
    </row>
    <row r="286" spans="8:48" x14ac:dyDescent="0.25"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"/>
      <c r="S286" s="5"/>
      <c r="T286" s="5"/>
      <c r="U286" s="5"/>
      <c r="V286" s="5"/>
      <c r="W286" s="5"/>
      <c r="X286" s="5"/>
      <c r="Y286" s="3">
        <v>40086</v>
      </c>
      <c r="Z286" s="1">
        <v>5.7</v>
      </c>
      <c r="AA286" s="1">
        <f t="array" ref="AA286">FVSCHEDULE(1,Z284:Z286*0.01)-1</f>
        <v>0.14222880617999989</v>
      </c>
      <c r="AB286" s="14">
        <v>6.42</v>
      </c>
      <c r="AC286" s="1">
        <f t="array" ref="AC286">FVSCHEDULE(1,AB284:AB286*0.01)-1</f>
        <v>0.15673750035800027</v>
      </c>
      <c r="AD286" s="74">
        <f>'US Corp Custom'!M259</f>
        <v>1.95</v>
      </c>
      <c r="AE286" s="1">
        <f t="array" ref="AE286">FVSCHEDULE(1,AD284:AD286*0.01)-1</f>
        <v>8.6883546649999976E-2</v>
      </c>
      <c r="AU286" s="1"/>
      <c r="AV286" s="1"/>
    </row>
    <row r="287" spans="8:48" x14ac:dyDescent="0.25"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"/>
      <c r="S287" s="5"/>
      <c r="T287" s="5"/>
      <c r="U287" s="5"/>
      <c r="V287" s="5"/>
      <c r="W287" s="5"/>
      <c r="X287" s="5"/>
      <c r="Y287" s="3">
        <v>40116</v>
      </c>
      <c r="Z287" s="1">
        <v>1.8</v>
      </c>
      <c r="AA287" s="1">
        <f t="array" ref="AA287">FVSCHEDULE(1,Z285:Z287*0.01)-1</f>
        <v>9.6040083599999937E-2</v>
      </c>
      <c r="AB287" s="14">
        <v>1.91</v>
      </c>
      <c r="AC287" s="1">
        <f t="array" ref="AC287">FVSCHEDULE(1,AB285:AB287*0.01)-1</f>
        <v>9.873351348199999E-2</v>
      </c>
      <c r="AD287" s="74">
        <f>'US Corp Custom'!M260</f>
        <v>1</v>
      </c>
      <c r="AE287" s="1">
        <f t="array" ref="AE287">FVSCHEDULE(1,AD285:AD287*0.01)-1</f>
        <v>5.492252750000004E-2</v>
      </c>
      <c r="AU287" s="1"/>
      <c r="AV287" s="1"/>
    </row>
    <row r="288" spans="8:48" x14ac:dyDescent="0.25"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"/>
      <c r="S288" s="5"/>
      <c r="T288" s="5"/>
      <c r="U288" s="5"/>
      <c r="V288" s="5"/>
      <c r="W288" s="5"/>
      <c r="X288" s="5"/>
      <c r="Y288" s="3">
        <v>40147</v>
      </c>
      <c r="Z288" s="1">
        <v>1.01</v>
      </c>
      <c r="AA288" s="1">
        <f t="array" ref="AA288">FVSCHEDULE(1,Z286:Z288*0.01)-1</f>
        <v>8.6893862599999983E-2</v>
      </c>
      <c r="AB288" s="14">
        <v>0.77</v>
      </c>
      <c r="AC288" s="1">
        <f t="array" ref="AC288">FVSCHEDULE(1,AB286:AB288*0.01)-1</f>
        <v>9.2877071893999963E-2</v>
      </c>
      <c r="AD288" s="74">
        <f>'US Corp Custom'!M261</f>
        <v>1.93</v>
      </c>
      <c r="AE288" s="1">
        <f t="array" ref="AE288">FVSCHEDULE(1,AD286:AD288*0.01)-1</f>
        <v>4.9568113500000122E-2</v>
      </c>
      <c r="AU288" s="1"/>
      <c r="AV288" s="1"/>
    </row>
    <row r="289" spans="8:48" x14ac:dyDescent="0.25"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"/>
      <c r="S289" s="5"/>
      <c r="T289" s="5"/>
      <c r="U289" s="5"/>
      <c r="V289" s="5"/>
      <c r="W289" s="5"/>
      <c r="X289" s="5"/>
      <c r="Y289" s="3">
        <v>40178</v>
      </c>
      <c r="Z289" s="1">
        <v>3.28</v>
      </c>
      <c r="AA289" s="1">
        <f t="array" ref="AA289">FVSCHEDULE(1,Z287:Z289*0.01)-1</f>
        <v>6.2009443040000001E-2</v>
      </c>
      <c r="AB289" s="14">
        <v>3.66</v>
      </c>
      <c r="AC289" s="1">
        <f t="array" ref="AC289">FVSCHEDULE(1,AB287:AB289*0.01)-1</f>
        <v>6.4533332761999906E-2</v>
      </c>
      <c r="AD289" s="74">
        <f>'US Corp Custom'!M262</f>
        <v>-0.68</v>
      </c>
      <c r="AE289" s="1">
        <f t="array" ref="AE289">FVSCHEDULE(1,AD287:AD289*0.01)-1</f>
        <v>2.2492447600000132E-2</v>
      </c>
      <c r="AU289" s="1"/>
      <c r="AV289" s="1"/>
    </row>
    <row r="290" spans="8:48" x14ac:dyDescent="0.25"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"/>
      <c r="S290" s="5"/>
      <c r="T290" s="5"/>
      <c r="U290" s="5"/>
      <c r="V290" s="5"/>
      <c r="W290" s="5"/>
      <c r="X290" s="5"/>
      <c r="Y290" s="3">
        <v>40207</v>
      </c>
      <c r="Z290" s="1">
        <v>1.27</v>
      </c>
      <c r="AA290" s="1">
        <f t="array" ref="AA290">FVSCHEDULE(1,Z288:Z290*0.01)-1</f>
        <v>5.6480317255999779E-2</v>
      </c>
      <c r="AB290" s="14">
        <v>1.1399999999999999</v>
      </c>
      <c r="AC290" s="1">
        <f t="array" ref="AC290">FVSCHEDULE(1,AB288:AB290*0.01)-1</f>
        <v>5.6490052748000119E-2</v>
      </c>
      <c r="AD290" s="74">
        <f>'US Corp Custom'!M263</f>
        <v>2.2200000000000002</v>
      </c>
      <c r="AE290" s="1">
        <f t="array" ref="AE290">FVSCHEDULE(1,AD288:AD290*0.01)-1</f>
        <v>3.4843346471999936E-2</v>
      </c>
      <c r="AU290" s="1"/>
      <c r="AV290" s="1"/>
    </row>
    <row r="291" spans="8:48" x14ac:dyDescent="0.25"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"/>
      <c r="S291" s="5"/>
      <c r="T291" s="5"/>
      <c r="U291" s="5"/>
      <c r="V291" s="5"/>
      <c r="W291" s="5"/>
      <c r="X291" s="5"/>
      <c r="Y291" s="3">
        <v>40235</v>
      </c>
      <c r="Z291" s="1">
        <v>0.17</v>
      </c>
      <c r="AA291" s="1">
        <f t="array" ref="AA291">FVSCHEDULE(1,Z289:Z291*0.01)-1</f>
        <v>4.7694618151999713E-2</v>
      </c>
      <c r="AB291" s="14">
        <v>-7.0000000000000007E-2</v>
      </c>
      <c r="AC291" s="1">
        <f t="array" ref="AC291">FVSCHEDULE(1,AB289:AB291*0.01)-1</f>
        <v>4.768334793200002E-2</v>
      </c>
      <c r="AD291" s="74">
        <f>'US Corp Custom'!M264</f>
        <v>0.39</v>
      </c>
      <c r="AE291" s="1">
        <f t="array" ref="AE291">FVSCHEDULE(1,AD289:AD291*0.01)-1</f>
        <v>1.9208511256000094E-2</v>
      </c>
      <c r="AU291" s="1"/>
      <c r="AV291" s="1"/>
    </row>
    <row r="292" spans="8:48" x14ac:dyDescent="0.25"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"/>
      <c r="S292" s="5"/>
      <c r="T292" s="5"/>
      <c r="U292" s="5"/>
      <c r="V292" s="5"/>
      <c r="W292" s="5"/>
      <c r="X292" s="5"/>
      <c r="Y292" s="3">
        <v>40268</v>
      </c>
      <c r="Z292" s="1">
        <v>3.13</v>
      </c>
      <c r="AA292" s="1">
        <f t="array" ref="AA292">FVSCHEDULE(1,Z290:Z292*0.01)-1</f>
        <v>4.617298576700013E-2</v>
      </c>
      <c r="AB292" s="14">
        <v>3.19</v>
      </c>
      <c r="AC292" s="1">
        <f t="array" ref="AC292">FVSCHEDULE(1,AB290:AB292*0.01)-1</f>
        <v>4.2933095438000057E-2</v>
      </c>
      <c r="AD292" s="74">
        <f>'US Corp Custom'!M265</f>
        <v>0.52</v>
      </c>
      <c r="AE292" s="1">
        <f t="array" ref="AE292">FVSCHEDULE(1,AD290:AD292*0.01)-1</f>
        <v>3.1522750216000262E-2</v>
      </c>
      <c r="AU292" s="1"/>
      <c r="AV292" s="1"/>
    </row>
    <row r="293" spans="8:48" x14ac:dyDescent="0.25"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"/>
      <c r="S293" s="5"/>
      <c r="T293" s="5"/>
      <c r="U293" s="5"/>
      <c r="V293" s="5"/>
      <c r="W293" s="5"/>
      <c r="X293" s="5"/>
      <c r="Y293" s="3">
        <v>40298</v>
      </c>
      <c r="Z293" s="1">
        <v>2.34</v>
      </c>
      <c r="AA293" s="1">
        <f t="array" ref="AA293">FVSCHEDULE(1,Z291:Z293*0.01)-1</f>
        <v>5.7226655114000158E-2</v>
      </c>
      <c r="AB293" s="14">
        <v>2.84</v>
      </c>
      <c r="AC293" s="1">
        <f t="array" ref="AC293">FVSCHEDULE(1,AB291:AB293*0.01)-1</f>
        <v>6.0463115828000014E-2</v>
      </c>
      <c r="AD293" s="74">
        <f>'US Corp Custom'!M266</f>
        <v>1.66</v>
      </c>
      <c r="AE293" s="1">
        <f t="array" ref="AE293">FVSCHEDULE(1,AD291:AD293*0.01)-1</f>
        <v>2.5871676648000053E-2</v>
      </c>
      <c r="AU293" s="1"/>
      <c r="AV293" s="1"/>
    </row>
    <row r="294" spans="8:48" x14ac:dyDescent="0.25"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"/>
      <c r="S294" s="5"/>
      <c r="T294" s="5"/>
      <c r="U294" s="5"/>
      <c r="V294" s="5"/>
      <c r="W294" s="5"/>
      <c r="X294" s="5"/>
      <c r="Y294" s="3">
        <v>40329</v>
      </c>
      <c r="Z294" s="1">
        <v>-3.59</v>
      </c>
      <c r="AA294" s="1">
        <f t="array" ref="AA294">FVSCHEDULE(1,Z292:Z294*0.01)-1</f>
        <v>1.7542396122000259E-2</v>
      </c>
      <c r="AB294" s="14">
        <v>-4.42</v>
      </c>
      <c r="AC294" s="1">
        <f t="array" ref="AC294">FVSCHEDULE(1,AB292:AB294*0.01)-1</f>
        <v>1.430065656800017E-2</v>
      </c>
      <c r="AD294" s="74">
        <f>'US Corp Custom'!M267</f>
        <v>-0.34</v>
      </c>
      <c r="AE294" s="1">
        <f t="array" ref="AE294">FVSCHEDULE(1,AD292:AD294*0.01)-1</f>
        <v>1.8411906512000087E-2</v>
      </c>
      <c r="AU294" s="1"/>
      <c r="AV294" s="1"/>
    </row>
    <row r="295" spans="8:48" x14ac:dyDescent="0.25"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"/>
      <c r="S295" s="5"/>
      <c r="T295" s="5"/>
      <c r="U295" s="5"/>
      <c r="V295" s="5"/>
      <c r="W295" s="5"/>
      <c r="X295" s="5"/>
      <c r="Y295" s="3">
        <v>40359</v>
      </c>
      <c r="Z295" s="1">
        <v>1.24</v>
      </c>
      <c r="AA295" s="1">
        <f t="array" ref="AA295">FVSCHEDULE(1,Z293:Z295*0.01)-1</f>
        <v>-1.1054767439999669E-3</v>
      </c>
      <c r="AB295" s="14">
        <v>1.22</v>
      </c>
      <c r="AC295" s="1">
        <f t="array" ref="AC295">FVSCHEDULE(1,AB293:AB295*0.01)-1</f>
        <v>-5.0633544160000321E-3</v>
      </c>
      <c r="AD295" s="74">
        <f>'US Corp Custom'!M268</f>
        <v>1.71</v>
      </c>
      <c r="AE295" s="1">
        <f t="array" ref="AE295">FVSCHEDULE(1,AD293:AD295*0.01)-1</f>
        <v>3.046831487599988E-2</v>
      </c>
      <c r="AU295" s="1"/>
      <c r="AV295" s="1"/>
    </row>
    <row r="296" spans="8:48" x14ac:dyDescent="0.25"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"/>
      <c r="S296" s="5"/>
      <c r="T296" s="5"/>
      <c r="U296" s="5"/>
      <c r="V296" s="5"/>
      <c r="W296" s="5"/>
      <c r="X296" s="5"/>
      <c r="Y296" s="3">
        <v>40389</v>
      </c>
      <c r="Z296" s="1">
        <v>3.56</v>
      </c>
      <c r="AA296" s="1">
        <f t="array" ref="AA296">FVSCHEDULE(1,Z294:Z296*0.01)-1</f>
        <v>1.0802392304000152E-2</v>
      </c>
      <c r="AB296" s="14">
        <v>4.3</v>
      </c>
      <c r="AC296" s="1">
        <f t="array" ref="AC296">FVSCHEDULE(1,AB294:AB296*0.01)-1</f>
        <v>9.0615726799998519E-3</v>
      </c>
      <c r="AD296" s="74">
        <f>'US Corp Custom'!M269</f>
        <v>2.14</v>
      </c>
      <c r="AE296" s="1">
        <f t="array" ref="AE296">FVSCHEDULE(1,AD294:AD296*0.01)-1</f>
        <v>3.533379580400009E-2</v>
      </c>
      <c r="AU296" s="1"/>
      <c r="AV296" s="1"/>
    </row>
    <row r="297" spans="8:48" x14ac:dyDescent="0.25"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"/>
      <c r="S297" s="5"/>
      <c r="T297" s="5"/>
      <c r="U297" s="5"/>
      <c r="V297" s="5"/>
      <c r="W297" s="5"/>
      <c r="X297" s="5"/>
      <c r="Y297" s="3">
        <v>40421</v>
      </c>
      <c r="Z297" s="1">
        <v>0.04</v>
      </c>
      <c r="AA297" s="1">
        <f t="array" ref="AA297">FVSCHEDULE(1,Z295:Z297*0.01)-1</f>
        <v>4.8860816575999833E-2</v>
      </c>
      <c r="AB297" s="14">
        <v>-0.32</v>
      </c>
      <c r="AC297" s="1">
        <f t="array" ref="AC297">FVSCHEDULE(1,AB295:AB297*0.01)-1</f>
        <v>5.2346281279999962E-2</v>
      </c>
      <c r="AD297" s="74">
        <f>'US Corp Custom'!M270</f>
        <v>1.62</v>
      </c>
      <c r="AE297" s="1">
        <f t="array" ref="AE297">FVSCHEDULE(1,AD295:AD297*0.01)-1</f>
        <v>5.5695568228000036E-2</v>
      </c>
      <c r="AU297" s="1"/>
      <c r="AV297" s="1"/>
    </row>
    <row r="298" spans="8:48" x14ac:dyDescent="0.25"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"/>
      <c r="S298" s="5"/>
      <c r="T298" s="5"/>
      <c r="U298" s="5"/>
      <c r="V298" s="5"/>
      <c r="W298" s="5"/>
      <c r="X298" s="5"/>
      <c r="Y298" s="3">
        <v>40451</v>
      </c>
      <c r="Z298" s="1">
        <v>3.01</v>
      </c>
      <c r="AA298" s="1">
        <f t="array" ref="AA298">FVSCHEDULE(1,Z296:Z298*0.01)-1</f>
        <v>6.7198268624000024E-2</v>
      </c>
      <c r="AB298" s="14">
        <v>3.38</v>
      </c>
      <c r="AC298" s="1">
        <f t="array" ref="AC298">FVSCHEDULE(1,AB296:AB298*0.01)-1</f>
        <v>7.4802989119999941E-2</v>
      </c>
      <c r="AD298" s="74">
        <f>'US Corp Custom'!M271</f>
        <v>1.22</v>
      </c>
      <c r="AE298" s="1">
        <f t="array" ref="AE298">FVSCHEDULE(1,AD296:AD298*0.01)-1</f>
        <v>5.0609629496000119E-2</v>
      </c>
      <c r="AU298" s="1"/>
      <c r="AV298" s="1"/>
    </row>
    <row r="299" spans="8:48" x14ac:dyDescent="0.25"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"/>
      <c r="S299" s="5"/>
      <c r="T299" s="5"/>
      <c r="U299" s="5"/>
      <c r="V299" s="5"/>
      <c r="W299" s="5"/>
      <c r="X299" s="5"/>
      <c r="Y299" s="3">
        <v>40480</v>
      </c>
      <c r="Z299" s="1">
        <v>2.58</v>
      </c>
      <c r="AA299" s="1">
        <f t="array" ref="AA299">FVSCHEDULE(1,Z297:Z299*0.01)-1</f>
        <v>5.7099250632000054E-2</v>
      </c>
      <c r="AB299" s="14">
        <v>3.09</v>
      </c>
      <c r="AC299" s="1">
        <f t="array" ref="AC299">FVSCHEDULE(1,AB297:AB299*0.01)-1</f>
        <v>6.2334037856000002E-2</v>
      </c>
      <c r="AD299" s="74">
        <f>'US Corp Custom'!M272</f>
        <v>1</v>
      </c>
      <c r="AE299" s="1">
        <f t="array" ref="AE299">FVSCHEDULE(1,AD297:AD299*0.01)-1</f>
        <v>3.8883616400000154E-2</v>
      </c>
      <c r="AU299" s="1"/>
      <c r="AV299" s="1"/>
    </row>
    <row r="300" spans="8:48" x14ac:dyDescent="0.25"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"/>
      <c r="S300" s="5"/>
      <c r="T300" s="5"/>
      <c r="U300" s="5"/>
      <c r="V300" s="5"/>
      <c r="W300" s="5"/>
      <c r="X300" s="5"/>
      <c r="Y300" s="3">
        <v>40512</v>
      </c>
      <c r="Z300" s="1">
        <v>-1.17</v>
      </c>
      <c r="AA300" s="1">
        <f t="array" ref="AA300">FVSCHEDULE(1,Z298:Z300*0.01)-1</f>
        <v>4.4313464013999937E-2</v>
      </c>
      <c r="AB300" s="14">
        <v>-1.56</v>
      </c>
      <c r="AC300" s="1">
        <f t="array" ref="AC300">FVSCHEDULE(1,AB298:AB300*0.01)-1</f>
        <v>4.9118807047999979E-2</v>
      </c>
      <c r="AD300" s="74">
        <f>'US Corp Custom'!M273</f>
        <v>-0.7</v>
      </c>
      <c r="AE300" s="1">
        <f t="array" ref="AE300">FVSCHEDULE(1,AD298:AD300*0.01)-1</f>
        <v>1.5165745999999869E-2</v>
      </c>
      <c r="AU300" s="1"/>
      <c r="AV300" s="1"/>
    </row>
    <row r="301" spans="8:48" x14ac:dyDescent="0.25"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"/>
      <c r="S301" s="5"/>
      <c r="T301" s="5"/>
      <c r="U301" s="5"/>
      <c r="V301" s="5"/>
      <c r="W301" s="5"/>
      <c r="X301" s="5"/>
      <c r="Y301" s="3">
        <v>40543</v>
      </c>
      <c r="Z301" s="1">
        <v>1.81</v>
      </c>
      <c r="AA301" s="1">
        <f t="array" ref="AA301">FVSCHEDULE(1,Z299:Z301*0.01)-1</f>
        <v>3.214788633400012E-2</v>
      </c>
      <c r="AB301" s="14">
        <v>2</v>
      </c>
      <c r="AC301" s="1">
        <f t="array" ref="AC301">FVSCHEDULE(1,AB299:AB301*0.01)-1</f>
        <v>3.5114319200000077E-2</v>
      </c>
      <c r="AD301" s="74">
        <f>'US Corp Custom'!M274</f>
        <v>-1.28</v>
      </c>
      <c r="AE301" s="1">
        <f t="array" ref="AE301">FVSCHEDULE(1,AD299:AD301*0.01)-1</f>
        <v>-9.9075039999999559E-3</v>
      </c>
      <c r="AU301" s="1"/>
      <c r="AV301" s="1"/>
    </row>
    <row r="302" spans="8:48" x14ac:dyDescent="0.25"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"/>
      <c r="S302" s="5"/>
      <c r="T302" s="5"/>
      <c r="U302" s="5"/>
      <c r="V302" s="5"/>
      <c r="W302" s="5"/>
      <c r="X302" s="5"/>
      <c r="Y302" s="3">
        <v>40574</v>
      </c>
      <c r="Z302" s="1">
        <v>2.21</v>
      </c>
      <c r="AA302" s="1">
        <f t="array" ref="AA302">FVSCHEDULE(1,Z300:Z302*0.01)-1</f>
        <v>2.8424989883000018E-2</v>
      </c>
      <c r="AB302" s="14">
        <v>2.59</v>
      </c>
      <c r="AC302" s="1">
        <f t="array" ref="AC302">FVSCHEDULE(1,AB300:AB302*0.01)-1</f>
        <v>3.0093879200000062E-2</v>
      </c>
      <c r="AD302" s="74">
        <f>'US Corp Custom'!M275</f>
        <v>0.98</v>
      </c>
      <c r="AE302" s="1">
        <f t="array" ref="AE302">FVSCHEDULE(1,AD300:AD302*0.01)-1</f>
        <v>-1.0103561919999948E-2</v>
      </c>
      <c r="AU302" s="1"/>
      <c r="AV302" s="1"/>
    </row>
    <row r="303" spans="8:48" x14ac:dyDescent="0.25"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"/>
      <c r="S303" s="5"/>
      <c r="T303" s="5"/>
      <c r="U303" s="5"/>
      <c r="V303" s="5"/>
      <c r="W303" s="5"/>
      <c r="X303" s="5"/>
      <c r="Y303" s="3">
        <v>40602</v>
      </c>
      <c r="Z303" s="1">
        <v>1.31</v>
      </c>
      <c r="AA303" s="1">
        <f t="array" ref="AA303">FVSCHEDULE(1,Z301:Z303*0.01)-1</f>
        <v>5.4231870131000059E-2</v>
      </c>
      <c r="AB303" s="14">
        <v>1.64</v>
      </c>
      <c r="AC303" s="1">
        <f t="array" ref="AC303">FVSCHEDULE(1,AB301:AB303*0.01)-1</f>
        <v>6.3579255200000073E-2</v>
      </c>
      <c r="AD303" s="74">
        <f>'US Corp Custom'!M276</f>
        <v>0.63</v>
      </c>
      <c r="AE303" s="1">
        <f t="array" ref="AE303">FVSCHEDULE(1,AD301:AD303*0.01)-1</f>
        <v>3.1548697279999427E-3</v>
      </c>
      <c r="AU303" s="1"/>
      <c r="AV303" s="1"/>
    </row>
    <row r="304" spans="8:48" x14ac:dyDescent="0.25"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"/>
      <c r="S304" s="5"/>
      <c r="T304" s="5"/>
      <c r="U304" s="5"/>
      <c r="V304" s="5"/>
      <c r="W304" s="5"/>
      <c r="X304" s="5"/>
      <c r="Y304" s="3">
        <v>40633</v>
      </c>
      <c r="Z304" s="1">
        <v>0.32</v>
      </c>
      <c r="AA304" s="1">
        <f t="array" ref="AA304">FVSCHEDULE(1,Z302:Z304*0.01)-1</f>
        <v>3.8803076432000205E-2</v>
      </c>
      <c r="AB304" s="14">
        <v>0.34</v>
      </c>
      <c r="AC304" s="1">
        <f t="array" ref="AC304">FVSCHEDULE(1,AB302:AB304*0.01)-1</f>
        <v>4.6270024184000169E-2</v>
      </c>
      <c r="AD304" s="74">
        <f>'US Corp Custom'!M277</f>
        <v>-0.14000000000000001</v>
      </c>
      <c r="AE304" s="1">
        <f t="array" ref="AE304">FVSCHEDULE(1,AD302:AD304*0.01)-1</f>
        <v>1.4739113564000039E-2</v>
      </c>
      <c r="AU304" s="1"/>
      <c r="AV304" s="1"/>
    </row>
    <row r="305" spans="8:48" x14ac:dyDescent="0.25"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"/>
      <c r="S305" s="5"/>
      <c r="T305" s="5"/>
      <c r="U305" s="5"/>
      <c r="V305" s="5"/>
      <c r="W305" s="5"/>
      <c r="X305" s="5"/>
      <c r="Y305" s="3">
        <v>40662</v>
      </c>
      <c r="Z305" s="1">
        <v>1.55</v>
      </c>
      <c r="AA305" s="1">
        <f t="array" ref="AA305">FVSCHEDULE(1,Z303:Z305*0.01)-1</f>
        <v>3.2095219760000182E-2</v>
      </c>
      <c r="AB305" s="14">
        <v>1.88</v>
      </c>
      <c r="AC305" s="1">
        <f t="array" ref="AC305">FVSCHEDULE(1,AB303:AB305*0.01)-1</f>
        <v>3.9029048288000023E-2</v>
      </c>
      <c r="AD305" s="74">
        <f>'US Corp Custom'!M278</f>
        <v>1.9</v>
      </c>
      <c r="AE305" s="1">
        <f t="array" ref="AE305">FVSCHEDULE(1,AD303:AD305*0.01)-1</f>
        <v>2.3984112419999981E-2</v>
      </c>
      <c r="AU305" s="1"/>
      <c r="AV305" s="1"/>
    </row>
    <row r="306" spans="8:48" x14ac:dyDescent="0.25"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"/>
      <c r="S306" s="5"/>
      <c r="T306" s="5"/>
      <c r="U306" s="5"/>
      <c r="V306" s="5"/>
      <c r="W306" s="5"/>
      <c r="X306" s="5"/>
      <c r="Y306" s="3">
        <v>40694</v>
      </c>
      <c r="Z306" s="1">
        <v>0.49</v>
      </c>
      <c r="AA306" s="1">
        <f t="array" ref="AA306">FVSCHEDULE(1,Z304:Z306*0.01)-1</f>
        <v>2.3741473040000072E-2</v>
      </c>
      <c r="AB306" s="14">
        <v>0.41</v>
      </c>
      <c r="AC306" s="1">
        <f t="array" ref="AC306">FVSCHEDULE(1,AB304:AB306*0.01)-1</f>
        <v>2.6455202072000139E-2</v>
      </c>
      <c r="AD306" s="74">
        <f>'US Corp Custom'!M279</f>
        <v>1.44</v>
      </c>
      <c r="AE306" s="1">
        <f t="array" ref="AE306">FVSCHEDULE(1,AD304:AD306*0.01)-1</f>
        <v>3.2226456959999705E-2</v>
      </c>
      <c r="AU306" s="1"/>
      <c r="AV306" s="1"/>
    </row>
    <row r="307" spans="8:48" x14ac:dyDescent="0.25"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"/>
      <c r="S307" s="5"/>
      <c r="T307" s="5"/>
      <c r="U307" s="5"/>
      <c r="V307" s="5"/>
      <c r="W307" s="5"/>
      <c r="X307" s="5"/>
      <c r="Y307" s="3">
        <v>40724</v>
      </c>
      <c r="Z307" s="1">
        <v>-0.97</v>
      </c>
      <c r="AA307" s="1">
        <f t="array" ref="AA307">FVSCHEDULE(1,Z305:Z307*0.01)-1</f>
        <v>1.0577333284999879E-2</v>
      </c>
      <c r="AB307" s="14">
        <v>-1.32</v>
      </c>
      <c r="AC307" s="1">
        <f t="array" ref="AC307">FVSCHEDULE(1,AB305:AB307*0.01)-1</f>
        <v>9.4737825439998868E-3</v>
      </c>
      <c r="AD307" s="74">
        <f>'US Corp Custom'!M280</f>
        <v>-0.6</v>
      </c>
      <c r="AE307" s="1">
        <f t="array" ref="AE307">FVSCHEDULE(1,AD305:AD307*0.01)-1</f>
        <v>2.747155840000004E-2</v>
      </c>
      <c r="AU307" s="1"/>
      <c r="AV307" s="1"/>
    </row>
    <row r="308" spans="8:48" x14ac:dyDescent="0.25"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"/>
      <c r="S308" s="5"/>
      <c r="T308" s="5"/>
      <c r="U308" s="5"/>
      <c r="V308" s="5"/>
      <c r="W308" s="5"/>
      <c r="X308" s="5"/>
      <c r="Y308" s="3">
        <v>40753</v>
      </c>
      <c r="Z308" s="1">
        <v>1.1599999999999999</v>
      </c>
      <c r="AA308" s="1">
        <f t="array" ref="AA308">FVSCHEDULE(1,Z306:Z308*0.01)-1</f>
        <v>6.696238651999975E-3</v>
      </c>
      <c r="AB308" s="14">
        <v>1.47</v>
      </c>
      <c r="AC308" s="1">
        <f t="array" ref="AC308">FVSCHEDULE(1,AB306:AB308*0.01)-1</f>
        <v>5.4113144359999588E-3</v>
      </c>
      <c r="AD308" s="74">
        <f>'US Corp Custom'!M281</f>
        <v>2.23</v>
      </c>
      <c r="AE308" s="1">
        <f t="array" ref="AE308">FVSCHEDULE(1,AD306:AD308*0.01)-1</f>
        <v>3.0798993279999909E-2</v>
      </c>
      <c r="AU308" s="1"/>
      <c r="AV308" s="1"/>
    </row>
    <row r="309" spans="8:48" x14ac:dyDescent="0.25"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"/>
      <c r="S309" s="5"/>
      <c r="T309" s="5"/>
      <c r="U309" s="5"/>
      <c r="V309" s="5"/>
      <c r="W309" s="5"/>
      <c r="X309" s="5"/>
      <c r="Y309" s="3">
        <v>40786</v>
      </c>
      <c r="Z309" s="1">
        <v>-4</v>
      </c>
      <c r="AA309" s="1">
        <f t="array" ref="AA309">FVSCHEDULE(1,Z307:Z309*0.01)-1</f>
        <v>-3.828401920000013E-2</v>
      </c>
      <c r="AB309" s="14">
        <v>-4.87</v>
      </c>
      <c r="AC309" s="1">
        <f t="array" ref="AC309">FVSCHEDULE(1,AB307:AB309*0.01)-1</f>
        <v>-4.7457640251999944E-2</v>
      </c>
      <c r="AD309" s="74">
        <f>'US Corp Custom'!M282</f>
        <v>-0.48</v>
      </c>
      <c r="AE309" s="1">
        <f t="array" ref="AE309">FVSCHEDULE(1,AD307:AD309*0.01)-1</f>
        <v>1.1288602240000056E-2</v>
      </c>
      <c r="AU309" s="1"/>
      <c r="AV309" s="1"/>
    </row>
    <row r="310" spans="8:48" x14ac:dyDescent="0.25"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"/>
      <c r="S310" s="5"/>
      <c r="T310" s="5"/>
      <c r="U310" s="5"/>
      <c r="V310" s="5"/>
      <c r="W310" s="5"/>
      <c r="X310" s="5"/>
      <c r="Y310" s="3">
        <v>40816</v>
      </c>
      <c r="Z310" s="1">
        <v>-3.27</v>
      </c>
      <c r="AA310" s="1">
        <f t="array" ref="AA310">FVSCHEDULE(1,Z308:Z310*0.01)-1</f>
        <v>-6.0620147199999974E-2</v>
      </c>
      <c r="AB310" s="14">
        <v>-3.58</v>
      </c>
      <c r="AC310" s="1">
        <f t="array" ref="AC310">FVSCHEDULE(1,AB308:AB310*0.01)-1</f>
        <v>-6.9273061138000025E-2</v>
      </c>
      <c r="AD310" s="74">
        <f>'US Corp Custom'!M283</f>
        <v>-1.32</v>
      </c>
      <c r="AE310" s="1">
        <f t="array" ref="AE310">FVSCHEDULE(1,AD308:AD310*0.01)-1</f>
        <v>3.9633729279999752E-3</v>
      </c>
      <c r="AU310" s="1"/>
      <c r="AV310" s="1"/>
    </row>
    <row r="311" spans="8:48" x14ac:dyDescent="0.25"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"/>
      <c r="S311" s="5"/>
      <c r="T311" s="5"/>
      <c r="U311" s="5"/>
      <c r="V311" s="5"/>
      <c r="W311" s="5"/>
      <c r="X311" s="5"/>
      <c r="Y311" s="3">
        <v>40847</v>
      </c>
      <c r="Z311" s="1">
        <v>5.99</v>
      </c>
      <c r="AA311" s="1">
        <f t="array" ref="AA311">FVSCHEDULE(1,Z309:Z311*0.01)-1</f>
        <v>-1.5768380799999981E-2</v>
      </c>
      <c r="AB311" s="14">
        <v>7.23</v>
      </c>
      <c r="AC311" s="1">
        <f t="array" ref="AC311">FVSCHEDULE(1,AB309:AB311*0.01)-1</f>
        <v>-1.6439837841999982E-2</v>
      </c>
      <c r="AD311" s="74">
        <f>'US Corp Custom'!M284</f>
        <v>1.84</v>
      </c>
      <c r="AE311" s="1">
        <f t="array" ref="AE311">FVSCHEDULE(1,AD309:AD311*0.01)-1</f>
        <v>1.3332582399994131E-4</v>
      </c>
      <c r="AU311" s="1"/>
      <c r="AV311" s="1"/>
    </row>
    <row r="312" spans="8:48" x14ac:dyDescent="0.25"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"/>
      <c r="S312" s="5"/>
      <c r="T312" s="5"/>
      <c r="U312" s="5"/>
      <c r="V312" s="5"/>
      <c r="W312" s="5"/>
      <c r="X312" s="5"/>
      <c r="Y312" s="3">
        <v>40877</v>
      </c>
      <c r="Z312" s="1">
        <v>-2.16</v>
      </c>
      <c r="AA312" s="1">
        <f t="array" ref="AA312">FVSCHEDULE(1,Z310:Z312*0.01)-1</f>
        <v>3.0960585680002151E-3</v>
      </c>
      <c r="AB312" s="14">
        <v>-2.94</v>
      </c>
      <c r="AC312" s="1">
        <f t="array" ref="AC312">FVSCHEDULE(1,AB310:AB312*0.01)-1</f>
        <v>3.5146571960000816E-3</v>
      </c>
      <c r="AD312" s="74">
        <f>'US Corp Custom'!M285</f>
        <v>-1.78</v>
      </c>
      <c r="AE312" s="1">
        <f t="array" ref="AE312">FVSCHEDULE(1,AD310:AD312*0.01)-1</f>
        <v>-1.2931116736000003E-2</v>
      </c>
      <c r="AU312" s="1"/>
      <c r="AV312" s="1"/>
    </row>
    <row r="313" spans="8:48" x14ac:dyDescent="0.25"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"/>
      <c r="S313" s="5"/>
      <c r="T313" s="5"/>
      <c r="U313" s="5"/>
      <c r="V313" s="5"/>
      <c r="W313" s="5"/>
      <c r="X313" s="5"/>
      <c r="Y313" s="3">
        <v>40907</v>
      </c>
      <c r="Z313" s="1">
        <v>2.66</v>
      </c>
      <c r="AA313" s="1">
        <f t="array" ref="AA313">FVSCHEDULE(1,Z311:Z313*0.01)-1</f>
        <v>6.4590523856000059E-2</v>
      </c>
      <c r="AB313" s="14">
        <v>3.32</v>
      </c>
      <c r="AC313" s="1">
        <f t="array" ref="AC313">FVSCHEDULE(1,AB311:AB313*0.01)-1</f>
        <v>7.5328089415999999E-2</v>
      </c>
      <c r="AD313" s="74">
        <f>'US Corp Custom'!M286</f>
        <v>1.72</v>
      </c>
      <c r="AE313" s="1">
        <f t="array" ref="AE313">FVSCHEDULE(1,AD311:AD313*0.01)-1</f>
        <v>1.7477166656000076E-2</v>
      </c>
      <c r="AU313" s="1"/>
      <c r="AV313" s="1"/>
    </row>
    <row r="314" spans="8:48" x14ac:dyDescent="0.25"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"/>
      <c r="S314" s="5"/>
      <c r="T314" s="5"/>
      <c r="U314" s="5"/>
      <c r="V314" s="5"/>
      <c r="W314" s="5"/>
      <c r="X314" s="5"/>
      <c r="Y314" s="3">
        <v>40939</v>
      </c>
      <c r="Z314" s="1">
        <v>3.04</v>
      </c>
      <c r="AA314" s="1">
        <f t="array" ref="AA314">FVSCHEDULE(1,Z312:Z314*0.01)-1</f>
        <v>3.4959973376000208E-2</v>
      </c>
      <c r="AB314" s="14">
        <v>3.38</v>
      </c>
      <c r="AC314" s="1">
        <f t="array" ref="AC314">FVSCHEDULE(1,AB312:AB314*0.01)-1</f>
        <v>3.6719368496000104E-2</v>
      </c>
      <c r="AD314" s="74">
        <f>'US Corp Custom'!M287</f>
        <v>3.06</v>
      </c>
      <c r="AE314" s="1">
        <f t="array" ref="AE314">FVSCHEDULE(1,AD312:AD314*0.01)-1</f>
        <v>2.9666111504000003E-2</v>
      </c>
      <c r="AU314" s="1"/>
      <c r="AV314" s="1"/>
    </row>
    <row r="315" spans="8:48" x14ac:dyDescent="0.25"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"/>
      <c r="S315" s="5"/>
      <c r="T315" s="5"/>
      <c r="U315" s="5"/>
      <c r="V315" s="5"/>
      <c r="W315" s="5"/>
      <c r="X315" s="5"/>
      <c r="Y315" s="3">
        <v>40968</v>
      </c>
      <c r="Z315" s="1">
        <v>2.37</v>
      </c>
      <c r="AA315" s="1">
        <f t="array" ref="AA315">FVSCHEDULE(1,Z313:Z315*0.01)-1</f>
        <v>8.2878704767999967E-2</v>
      </c>
      <c r="AB315" s="14">
        <v>2.84</v>
      </c>
      <c r="AC315" s="1">
        <f t="array" ref="AC315">FVSCHEDULE(1,AB313:AB315*0.01)-1</f>
        <v>9.8456829344000019E-2</v>
      </c>
      <c r="AD315" s="74">
        <f>'US Corp Custom'!M288</f>
        <v>0.99</v>
      </c>
      <c r="AE315" s="1">
        <f t="array" ref="AE315">FVSCHEDULE(1,AD313:AD315*0.01)-1</f>
        <v>5.8704750568000064E-2</v>
      </c>
      <c r="AU315" s="1"/>
      <c r="AV315" s="1"/>
    </row>
    <row r="316" spans="8:48" x14ac:dyDescent="0.25"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"/>
      <c r="S316" s="5"/>
      <c r="T316" s="5"/>
      <c r="U316" s="5"/>
      <c r="V316" s="5"/>
      <c r="W316" s="5"/>
      <c r="X316" s="5"/>
      <c r="Y316" s="3">
        <v>40998</v>
      </c>
      <c r="Z316" s="1">
        <v>-0.14000000000000001</v>
      </c>
      <c r="AA316" s="1">
        <f t="array" ref="AA316">FVSCHEDULE(1,Z314:Z316*0.01)-1</f>
        <v>5.3343731328000077E-2</v>
      </c>
      <c r="AB316" s="14">
        <v>-0.46</v>
      </c>
      <c r="AC316" s="1">
        <f t="array" ref="AC316">FVSCHEDULE(1,AB314:AB316*0.01)-1</f>
        <v>5.8269384367999777E-2</v>
      </c>
      <c r="AD316" s="74">
        <f>'US Corp Custom'!M289</f>
        <v>-0.05</v>
      </c>
      <c r="AE316" s="1">
        <f t="array" ref="AE316">FVSCHEDULE(1,AD314:AD316*0.01)-1</f>
        <v>4.0282538530000078E-2</v>
      </c>
      <c r="AU316" s="1"/>
      <c r="AV316" s="1"/>
    </row>
    <row r="317" spans="8:48" x14ac:dyDescent="0.25"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"/>
      <c r="S317" s="5"/>
      <c r="T317" s="5"/>
      <c r="U317" s="5"/>
      <c r="V317" s="5"/>
      <c r="W317" s="5"/>
      <c r="X317" s="5"/>
      <c r="Y317" s="3">
        <v>41029</v>
      </c>
      <c r="Z317" s="1">
        <v>1.05</v>
      </c>
      <c r="AA317" s="1">
        <f t="array" ref="AA317">FVSCHEDULE(1,Z315:Z317*0.01)-1</f>
        <v>3.3000621610000058E-2</v>
      </c>
      <c r="AB317" s="14">
        <v>1.1000000000000001</v>
      </c>
      <c r="AC317" s="1">
        <f t="array" ref="AC317">FVSCHEDULE(1,AB315:AB317*0.01)-1</f>
        <v>3.4929722959999854E-2</v>
      </c>
      <c r="AD317" s="74">
        <f>'US Corp Custom'!M290</f>
        <v>1.25</v>
      </c>
      <c r="AE317" s="1">
        <f t="array" ref="AE317">FVSCHEDULE(1,AD315:AD317*0.01)-1</f>
        <v>2.2012488125000118E-2</v>
      </c>
      <c r="AU317" s="1"/>
      <c r="AV317" s="1"/>
    </row>
    <row r="318" spans="8:48" x14ac:dyDescent="0.25"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"/>
      <c r="S318" s="5"/>
      <c r="T318" s="5"/>
      <c r="U318" s="5"/>
      <c r="V318" s="5"/>
      <c r="W318" s="5"/>
      <c r="X318" s="5"/>
      <c r="Y318" s="3">
        <v>41060</v>
      </c>
      <c r="Z318" s="1">
        <v>-1.31</v>
      </c>
      <c r="AA318" s="1">
        <f t="array" ref="AA318">FVSCHEDULE(1,Z316:Z318*0.01)-1</f>
        <v>-4.1337174300000168E-3</v>
      </c>
      <c r="AB318" s="14">
        <v>-1.84</v>
      </c>
      <c r="AC318" s="1">
        <f t="array" ref="AC318">FVSCHEDULE(1,AB316:AB318*0.01)-1</f>
        <v>-1.2167428960000004E-2</v>
      </c>
      <c r="AD318" s="74">
        <f>'US Corp Custom'!M291</f>
        <v>0.03</v>
      </c>
      <c r="AE318" s="1">
        <f t="array" ref="AE318">FVSCHEDULE(1,AD316:AD318*0.01)-1</f>
        <v>1.2297348124999941E-2</v>
      </c>
      <c r="AU318" s="1"/>
      <c r="AV318" s="1"/>
    </row>
    <row r="319" spans="8:48" x14ac:dyDescent="0.25"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"/>
      <c r="S319" s="5"/>
      <c r="T319" s="5"/>
      <c r="U319" s="5"/>
      <c r="V319" s="5"/>
      <c r="W319" s="5"/>
      <c r="X319" s="5"/>
      <c r="Y319" s="3">
        <v>41089</v>
      </c>
      <c r="Z319" s="1">
        <v>2.11</v>
      </c>
      <c r="AA319" s="1">
        <f t="array" ref="AA319">FVSCHEDULE(1,Z317:Z319*0.01)-1</f>
        <v>1.8304687694999711E-2</v>
      </c>
      <c r="AB319" s="14">
        <v>2.66</v>
      </c>
      <c r="AC319" s="1">
        <f t="array" ref="AC319">FVSCHEDULE(1,AB317:AB319*0.01)-1</f>
        <v>1.8795376159999932E-2</v>
      </c>
      <c r="AD319" s="74">
        <f>'US Corp Custom'!M292</f>
        <v>0.54</v>
      </c>
      <c r="AE319" s="1">
        <f t="array" ref="AE319">FVSCHEDULE(1,AD317:AD319*0.01)-1</f>
        <v>1.8272890250000007E-2</v>
      </c>
      <c r="AU319" s="1"/>
      <c r="AV319" s="1"/>
    </row>
    <row r="320" spans="8:48" x14ac:dyDescent="0.25"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"/>
      <c r="S320" s="5"/>
      <c r="T320" s="5"/>
      <c r="U320" s="5"/>
      <c r="V320" s="5"/>
      <c r="W320" s="5"/>
      <c r="X320" s="5"/>
      <c r="Y320" s="3">
        <v>41121</v>
      </c>
      <c r="Z320" s="1">
        <v>1.9</v>
      </c>
      <c r="AA320" s="1">
        <f t="array" ref="AA320">FVSCHEDULE(1,Z318:Z320*0.01)-1</f>
        <v>2.6870338209999733E-2</v>
      </c>
      <c r="AB320" s="14">
        <v>2.4</v>
      </c>
      <c r="AC320" s="1">
        <f t="array" ref="AC320">FVSCHEDULE(1,AB318:AB320*0.01)-1</f>
        <v>3.1895613440000137E-2</v>
      </c>
      <c r="AD320" s="74">
        <f>'US Corp Custom'!M293</f>
        <v>2.25</v>
      </c>
      <c r="AE320" s="1">
        <f t="array" ref="AE320">FVSCHEDULE(1,AD318:AD320*0.01)-1</f>
        <v>2.8329906449999998E-2</v>
      </c>
      <c r="AU320" s="1"/>
      <c r="AV320" s="1"/>
    </row>
    <row r="321" spans="8:48" x14ac:dyDescent="0.25"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"/>
      <c r="S321" s="5"/>
      <c r="T321" s="5"/>
      <c r="U321" s="5"/>
      <c r="V321" s="5"/>
      <c r="W321" s="5"/>
      <c r="X321" s="5"/>
      <c r="Y321" s="3">
        <v>41152</v>
      </c>
      <c r="Z321" s="1">
        <v>1.17</v>
      </c>
      <c r="AA321" s="1">
        <f t="array" ref="AA321">FVSCHEDULE(1,Z319:Z321*0.01)-1</f>
        <v>5.2674760529999975E-2</v>
      </c>
      <c r="AB321" s="14">
        <v>1.29</v>
      </c>
      <c r="AC321" s="1">
        <f t="array" ref="AC321">FVSCHEDULE(1,AB319:AB321*0.01)-1</f>
        <v>6.47993753599998E-2</v>
      </c>
      <c r="AD321" s="74">
        <f>'US Corp Custom'!M294</f>
        <v>0.73</v>
      </c>
      <c r="AE321" s="1">
        <f t="array" ref="AE321">FVSCHEDULE(1,AD319:AD321*0.01)-1</f>
        <v>3.5526056950000218E-2</v>
      </c>
      <c r="AU321" s="1"/>
      <c r="AV321" s="1"/>
    </row>
    <row r="322" spans="8:48" x14ac:dyDescent="0.25"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"/>
      <c r="S322" s="5"/>
      <c r="T322" s="5"/>
      <c r="U322" s="5"/>
      <c r="V322" s="5"/>
      <c r="W322" s="5"/>
      <c r="X322" s="5"/>
      <c r="Y322" s="3">
        <v>41180</v>
      </c>
      <c r="Z322" s="1">
        <v>1.39</v>
      </c>
      <c r="AA322" s="1">
        <f t="array" ref="AA322">FVSCHEDULE(1,Z320:Z322*0.01)-1</f>
        <v>4.5252119969999782E-2</v>
      </c>
      <c r="AB322" s="14">
        <v>1.73</v>
      </c>
      <c r="AC322" s="1">
        <f t="array" ref="AC322">FVSCHEDULE(1,AB320:AB322*0.01)-1</f>
        <v>5.515332608000012E-2</v>
      </c>
      <c r="AD322" s="74">
        <f>'US Corp Custom'!M295</f>
        <v>1.04</v>
      </c>
      <c r="AE322" s="1">
        <f t="array" ref="AE322">FVSCHEDULE(1,AD320:AD322*0.01)-1</f>
        <v>4.0675878200000071E-2</v>
      </c>
      <c r="AU322" s="1"/>
      <c r="AV322" s="1"/>
    </row>
    <row r="323" spans="8:48" x14ac:dyDescent="0.25"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"/>
      <c r="S323" s="5"/>
      <c r="T323" s="5"/>
      <c r="U323" s="5"/>
      <c r="V323" s="5"/>
      <c r="W323" s="5"/>
      <c r="X323" s="5"/>
      <c r="Y323" s="3">
        <v>41213</v>
      </c>
      <c r="Z323" s="1">
        <v>0.88</v>
      </c>
      <c r="AA323" s="1">
        <f t="array" ref="AA323">FVSCHEDULE(1,Z321:Z323*0.01)-1</f>
        <v>3.4789341143999897E-2</v>
      </c>
      <c r="AB323" s="14">
        <v>0.95</v>
      </c>
      <c r="AC323" s="1">
        <f t="array" ref="AC323">FVSCHEDULE(1,AB321:AB323*0.01)-1</f>
        <v>4.0212190115000102E-2</v>
      </c>
      <c r="AD323" s="74">
        <f>'US Corp Custom'!M296</f>
        <v>1.08</v>
      </c>
      <c r="AE323" s="1">
        <f t="array" ref="AE323">FVSCHEDULE(1,AD321:AD323*0.01)-1</f>
        <v>2.876789993599993E-2</v>
      </c>
      <c r="AU323" s="1"/>
      <c r="AV323" s="1"/>
    </row>
    <row r="324" spans="8:48" x14ac:dyDescent="0.25"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"/>
      <c r="S324" s="5"/>
      <c r="T324" s="5"/>
      <c r="U324" s="5"/>
      <c r="V324" s="5"/>
      <c r="W324" s="5"/>
      <c r="X324" s="5"/>
      <c r="Y324" s="3">
        <v>41243</v>
      </c>
      <c r="Z324" s="1">
        <v>0.8</v>
      </c>
      <c r="AA324" s="1">
        <f t="array" ref="AA324">FVSCHEDULE(1,Z322:Z324*0.01)-1</f>
        <v>3.1004898559999994E-2</v>
      </c>
      <c r="AB324" s="14">
        <v>0.86</v>
      </c>
      <c r="AC324" s="1">
        <f t="array" ref="AC324">FVSCHEDULE(1,AB322:AB324*0.01)-1</f>
        <v>3.5796243410000095E-2</v>
      </c>
      <c r="AD324" s="74">
        <f>'US Corp Custom'!M297</f>
        <v>0.27</v>
      </c>
      <c r="AE324" s="1">
        <f t="array" ref="AE324">FVSCHEDULE(1,AD322:AD324*0.01)-1</f>
        <v>2.4069863263999736E-2</v>
      </c>
      <c r="AU324" s="1"/>
      <c r="AV324" s="1"/>
    </row>
    <row r="325" spans="8:48" x14ac:dyDescent="0.25"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"/>
      <c r="S325" s="5"/>
      <c r="T325" s="5"/>
      <c r="U325" s="5"/>
      <c r="V325" s="5"/>
      <c r="W325" s="5"/>
      <c r="X325" s="5"/>
      <c r="Y325" s="3">
        <v>41274</v>
      </c>
      <c r="Z325" s="1">
        <v>1.58</v>
      </c>
      <c r="AA325" s="1">
        <f t="array" ref="AA325">FVSCHEDULE(1,Z323:Z325*0.01)-1</f>
        <v>3.2936952320000046E-2</v>
      </c>
      <c r="AB325" s="14">
        <v>1.97</v>
      </c>
      <c r="AC325" s="1">
        <f t="array" ref="AC325">FVSCHEDULE(1,AB323:AB325*0.01)-1</f>
        <v>3.8239879490000073E-2</v>
      </c>
      <c r="AD325" s="74">
        <f>'US Corp Custom'!M298</f>
        <v>0.12</v>
      </c>
      <c r="AE325" s="1">
        <f t="array" ref="AE325">FVSCHEDULE(1,AD323:AD325*0.01)-1</f>
        <v>1.4745394992000005E-2</v>
      </c>
      <c r="AU325" s="1"/>
      <c r="AV325" s="1"/>
    </row>
    <row r="326" spans="8:48" x14ac:dyDescent="0.25"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"/>
      <c r="S326" s="5"/>
      <c r="T326" s="5"/>
      <c r="U326" s="5"/>
      <c r="V326" s="5"/>
      <c r="W326" s="5"/>
      <c r="X326" s="5"/>
      <c r="Y326" s="3">
        <v>41305</v>
      </c>
      <c r="Z326" s="1">
        <v>1.34</v>
      </c>
      <c r="AA326" s="1">
        <f t="array" ref="AA326">FVSCHEDULE(1,Z324:Z326*0.01)-1</f>
        <v>3.7647013760000236E-2</v>
      </c>
      <c r="AB326" s="14">
        <v>1.59</v>
      </c>
      <c r="AC326" s="1">
        <f t="array" ref="AC326">FVSCHEDULE(1,AB324:AB326*0.01)-1</f>
        <v>4.482208377800001E-2</v>
      </c>
      <c r="AD326" s="74">
        <f>'US Corp Custom'!M299</f>
        <v>-0.2</v>
      </c>
      <c r="AE326" s="1">
        <f t="array" ref="AE326">FVSCHEDULE(1,AD324:AD326*0.01)-1</f>
        <v>1.8954335200001005E-3</v>
      </c>
      <c r="AU326" s="1"/>
      <c r="AV326" s="1"/>
    </row>
    <row r="327" spans="8:48" x14ac:dyDescent="0.25"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"/>
      <c r="S327" s="5"/>
      <c r="T327" s="5"/>
      <c r="U327" s="5"/>
      <c r="V327" s="5"/>
      <c r="W327" s="5"/>
      <c r="X327" s="5"/>
      <c r="Y327" s="3">
        <v>41333</v>
      </c>
      <c r="Z327" s="1">
        <v>0.51</v>
      </c>
      <c r="AA327" s="1">
        <f t="array" ref="AA327">FVSCHEDULE(1,Z325:Z327*0.01)-1</f>
        <v>3.4661719772000277E-2</v>
      </c>
      <c r="AB327" s="14">
        <v>0.4</v>
      </c>
      <c r="AC327" s="1">
        <f t="array" ref="AC327">FVSCHEDULE(1,AB325:AB327*0.01)-1</f>
        <v>4.0056882920000092E-2</v>
      </c>
      <c r="AD327" s="74">
        <f>'US Corp Custom'!M300</f>
        <v>0.96</v>
      </c>
      <c r="AE327" s="1">
        <f t="array" ref="AE327">FVSCHEDULE(1,AD325:AD327*0.01)-1</f>
        <v>8.7898969600002097E-3</v>
      </c>
      <c r="AU327" s="1"/>
      <c r="AV327" s="1"/>
    </row>
    <row r="328" spans="8:48" x14ac:dyDescent="0.25"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"/>
      <c r="S328" s="5"/>
      <c r="T328" s="5"/>
      <c r="U328" s="5"/>
      <c r="V328" s="5"/>
      <c r="W328" s="5"/>
      <c r="X328" s="5"/>
      <c r="Y328" s="3">
        <v>41362</v>
      </c>
      <c r="Z328" s="1">
        <v>1.02</v>
      </c>
      <c r="AA328" s="1">
        <f t="array" ref="AA328">FVSCHEDULE(1,Z326:Z328*0.01)-1</f>
        <v>2.8957737068000311E-2</v>
      </c>
      <c r="AB328" s="14">
        <v>1.2</v>
      </c>
      <c r="AC328" s="1">
        <f t="array" ref="AC328">FVSCHEDULE(1,AB326:AB328*0.01)-1</f>
        <v>3.2203163200000162E-2</v>
      </c>
      <c r="AD328" s="74">
        <f>'US Corp Custom'!M301</f>
        <v>0.25</v>
      </c>
      <c r="AE328" s="1">
        <f t="array" ref="AE328">FVSCHEDULE(1,AD326:AD328*0.01)-1</f>
        <v>1.0099751999999906E-2</v>
      </c>
      <c r="AU328" s="1"/>
      <c r="AV328" s="1"/>
    </row>
    <row r="329" spans="8:48" x14ac:dyDescent="0.25"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"/>
      <c r="S329" s="5"/>
      <c r="T329" s="5"/>
      <c r="U329" s="5"/>
      <c r="V329" s="5"/>
      <c r="W329" s="5"/>
      <c r="X329" s="5"/>
      <c r="Y329" s="3">
        <v>41394</v>
      </c>
      <c r="Z329" s="1">
        <v>1.81</v>
      </c>
      <c r="AA329" s="1">
        <f t="array" ref="AA329">FVSCHEDULE(1,Z327:Z329*0.01)-1</f>
        <v>3.3729891562000125E-2</v>
      </c>
      <c r="AB329" s="14">
        <v>2.23</v>
      </c>
      <c r="AC329" s="1">
        <f t="array" ref="AC329">FVSCHEDULE(1,AB327:AB329*0.01)-1</f>
        <v>3.8705870400000064E-2</v>
      </c>
      <c r="AD329" s="74">
        <f>'US Corp Custom'!M302</f>
        <v>1.1100000000000001</v>
      </c>
      <c r="AE329" s="1">
        <f t="array" ref="AE329">FVSCHEDULE(1,AD327:AD329*0.01)-1</f>
        <v>2.3358576400000164E-2</v>
      </c>
      <c r="AU329" s="1"/>
      <c r="AV329" s="1"/>
    </row>
    <row r="330" spans="8:48" x14ac:dyDescent="0.25"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"/>
      <c r="S330" s="5"/>
      <c r="T330" s="5"/>
      <c r="U330" s="5"/>
      <c r="V330" s="5"/>
      <c r="W330" s="5"/>
      <c r="X330" s="5"/>
      <c r="Y330" s="3">
        <v>41425</v>
      </c>
      <c r="Z330" s="1">
        <v>-0.57999999999999996</v>
      </c>
      <c r="AA330" s="1">
        <f t="array" ref="AA330">FVSCHEDULE(1,Z328:Z330*0.01)-1</f>
        <v>2.2519409203999974E-2</v>
      </c>
      <c r="AB330" s="14">
        <v>-0.89</v>
      </c>
      <c r="AC330" s="1">
        <f t="array" ref="AC330">FVSCHEDULE(1,AB328:AB330*0.01)-1</f>
        <v>2.5359948359999995E-2</v>
      </c>
      <c r="AD330" s="74">
        <f>'US Corp Custom'!M303</f>
        <v>-1.52</v>
      </c>
      <c r="AE330" s="1">
        <f t="array" ref="AE330">FVSCHEDULE(1,AD328:AD330*0.01)-1</f>
        <v>-1.7793917999998632E-3</v>
      </c>
      <c r="AU330" s="1"/>
      <c r="AV330" s="1"/>
    </row>
    <row r="331" spans="8:48" x14ac:dyDescent="0.25"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"/>
      <c r="S331" s="5"/>
      <c r="T331" s="5"/>
      <c r="U331" s="5"/>
      <c r="V331" s="5"/>
      <c r="W331" s="5"/>
      <c r="X331" s="5"/>
      <c r="Y331" s="3">
        <v>41453</v>
      </c>
      <c r="Z331" s="1">
        <v>-2.62</v>
      </c>
      <c r="AA331" s="1">
        <f t="array" ref="AA331">FVSCHEDULE(1,Z329:Z331*0.01)-1</f>
        <v>-1.4324489523999895E-2</v>
      </c>
      <c r="AB331" s="14">
        <v>-3.51</v>
      </c>
      <c r="AC331" s="1">
        <f t="array" ref="AC331">FVSCHEDULE(1,AB329:AB331*0.01)-1</f>
        <v>-2.2361843703000095E-2</v>
      </c>
      <c r="AD331" s="74">
        <f>'US Corp Custom'!M304</f>
        <v>-2.65</v>
      </c>
      <c r="AE331" s="1">
        <f t="array" ref="AE331">FVSCHEDULE(1,AD329:AD331*0.01)-1</f>
        <v>-3.0655598919999916E-2</v>
      </c>
      <c r="AU331" s="1"/>
      <c r="AV331" s="1"/>
    </row>
    <row r="332" spans="8:48" x14ac:dyDescent="0.25"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"/>
      <c r="S332" s="5"/>
      <c r="T332" s="5"/>
      <c r="U332" s="5"/>
      <c r="V332" s="5"/>
      <c r="W332" s="5"/>
      <c r="X332" s="5"/>
      <c r="Y332" s="3">
        <v>41486</v>
      </c>
      <c r="Z332" s="1">
        <v>1.9</v>
      </c>
      <c r="AA332" s="1">
        <f t="array" ref="AA332">FVSCHEDULE(1,Z330:Z332*0.01)-1</f>
        <v>-1.3453152760000142E-2</v>
      </c>
      <c r="AB332" s="14">
        <v>2.0699999999999998</v>
      </c>
      <c r="AC332" s="1">
        <f t="array" ref="AC332">FVSCHEDULE(1,AB330:AB332*0.01)-1</f>
        <v>-2.3891943527000081E-2</v>
      </c>
      <c r="AD332" s="74">
        <f>'US Corp Custom'!M305</f>
        <v>0.94</v>
      </c>
      <c r="AE332" s="1">
        <f t="array" ref="AE332">FVSCHEDULE(1,AD330:AD332*0.01)-1</f>
        <v>-3.228539367999983E-2</v>
      </c>
      <c r="AU332" s="1"/>
      <c r="AV332" s="1"/>
    </row>
    <row r="333" spans="8:48" x14ac:dyDescent="0.25"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"/>
      <c r="S333" s="5"/>
      <c r="T333" s="5"/>
      <c r="U333" s="5"/>
      <c r="V333" s="5"/>
      <c r="W333" s="5"/>
      <c r="X333" s="5"/>
      <c r="Y333" s="3">
        <v>41516</v>
      </c>
      <c r="Z333" s="1">
        <v>-0.61</v>
      </c>
      <c r="AA333" s="1">
        <f t="array" ref="AA333">FVSCHEDULE(1,Z331:Z333*0.01)-1</f>
        <v>-1.3750843420000103E-2</v>
      </c>
      <c r="AB333" s="14">
        <v>-1.41</v>
      </c>
      <c r="AC333" s="1">
        <f t="array" ref="AC333">FVSCHEDULE(1,AB331:AB333*0.01)-1</f>
        <v>-2.9013285363000074E-2</v>
      </c>
      <c r="AD333" s="74">
        <f>'US Corp Custom'!M306</f>
        <v>-0.8</v>
      </c>
      <c r="AE333" s="1">
        <f t="array" ref="AE333">FVSCHEDULE(1,AD331:AD333*0.01)-1</f>
        <v>-2.5210307199999948E-2</v>
      </c>
      <c r="AU333" s="1"/>
      <c r="AV333" s="1"/>
    </row>
    <row r="334" spans="8:48" x14ac:dyDescent="0.25"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"/>
      <c r="S334" s="5"/>
      <c r="T334" s="5"/>
      <c r="U334" s="5"/>
      <c r="V334" s="5"/>
      <c r="W334" s="5"/>
      <c r="X334" s="5"/>
      <c r="Y334" s="3">
        <v>41547</v>
      </c>
      <c r="Z334" s="1">
        <v>0.99</v>
      </c>
      <c r="AA334" s="1">
        <f t="array" ref="AA334">FVSCHEDULE(1,Z332:Z334*0.01)-1</f>
        <v>2.2810662589999975E-2</v>
      </c>
      <c r="AB334" s="14">
        <v>1.1299999999999999</v>
      </c>
      <c r="AC334" s="1">
        <f t="array" ref="AC334">FVSCHEDULE(1,AB332:AB334*0.01)-1</f>
        <v>1.7679411869000017E-2</v>
      </c>
      <c r="AD334" s="74">
        <f>'US Corp Custom'!M307</f>
        <v>1.23</v>
      </c>
      <c r="AE334" s="1">
        <f t="array" ref="AE334">FVSCHEDULE(1,AD332:AD334*0.01)-1</f>
        <v>1.3641095040000106E-2</v>
      </c>
      <c r="AU334" s="1"/>
      <c r="AV334" s="1"/>
    </row>
    <row r="335" spans="8:48" x14ac:dyDescent="0.25"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"/>
      <c r="S335" s="5"/>
      <c r="T335" s="5"/>
      <c r="U335" s="5"/>
      <c r="V335" s="5"/>
      <c r="W335" s="5"/>
      <c r="X335" s="5"/>
      <c r="Y335" s="3">
        <v>41578</v>
      </c>
      <c r="Z335" s="1">
        <v>2.5099999999999998</v>
      </c>
      <c r="AA335" s="1">
        <f t="array" ref="AA335">FVSCHEDULE(1,Z333:Z335*0.01)-1</f>
        <v>2.8933474210999899E-2</v>
      </c>
      <c r="AB335" s="14">
        <v>3.33</v>
      </c>
      <c r="AC335" s="1">
        <f t="array" ref="AC335">FVSCHEDULE(1,AB333:AB335*0.01)-1</f>
        <v>3.0242124311000262E-2</v>
      </c>
      <c r="AD335" s="74">
        <f>'US Corp Custom'!M308</f>
        <v>1.45</v>
      </c>
      <c r="AE335" s="1">
        <f t="array" ref="AE335">FVSCHEDULE(1,AD333:AD335*0.01)-1</f>
        <v>1.8762523199999936E-2</v>
      </c>
      <c r="AU335" s="1"/>
      <c r="AV335" s="1"/>
    </row>
    <row r="336" spans="8:48" x14ac:dyDescent="0.25"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"/>
      <c r="S336" s="5"/>
      <c r="T336" s="5"/>
      <c r="U336" s="5"/>
      <c r="V336" s="5"/>
      <c r="W336" s="5"/>
      <c r="X336" s="5"/>
      <c r="Y336" s="3">
        <v>41607</v>
      </c>
      <c r="Z336" s="1">
        <v>0.51</v>
      </c>
      <c r="AA336" s="1">
        <f t="array" ref="AA336">FVSCHEDULE(1,Z334:Z336*0.01)-1</f>
        <v>4.0528257299000003E-2</v>
      </c>
      <c r="AB336" s="14">
        <v>0.31</v>
      </c>
      <c r="AC336" s="1">
        <f t="array" ref="AC336">FVSCHEDULE(1,AB334:AB336*0.01)-1</f>
        <v>4.821571649900025E-2</v>
      </c>
      <c r="AD336" s="74">
        <f>'US Corp Custom'!M309</f>
        <v>0.25</v>
      </c>
      <c r="AE336" s="1">
        <f t="array" ref="AE336">FVSCHEDULE(1,AD334:AD336*0.01)-1</f>
        <v>2.9545795875000058E-2</v>
      </c>
      <c r="AU336" s="1"/>
      <c r="AV336" s="1"/>
    </row>
    <row r="337" spans="8:48" x14ac:dyDescent="0.25"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"/>
      <c r="S337" s="5"/>
      <c r="T337" s="5"/>
      <c r="U337" s="5"/>
      <c r="V337" s="5"/>
      <c r="W337" s="5"/>
      <c r="X337" s="5"/>
      <c r="Y337" s="3">
        <v>41639</v>
      </c>
      <c r="Z337" s="1">
        <v>0.54</v>
      </c>
      <c r="AA337" s="1">
        <f t="array" ref="AA337">FVSCHEDULE(1,Z335:Z337*0.01)-1</f>
        <v>3.5891781254000055E-2</v>
      </c>
      <c r="AB337" s="14">
        <v>0.48</v>
      </c>
      <c r="AC337" s="1">
        <f t="array" ref="AC337">FVSCHEDULE(1,AB335:AB337*0.01)-1</f>
        <v>4.1478445504000039E-2</v>
      </c>
      <c r="AD337" s="74">
        <f>'US Corp Custom'!M310</f>
        <v>-0.56999999999999995</v>
      </c>
      <c r="AE337" s="1">
        <f t="array" ref="AE337">FVSCHEDULE(1,AD335:AD337*0.01)-1</f>
        <v>1.1239143374999871E-2</v>
      </c>
      <c r="AU337" s="1"/>
      <c r="AV337" s="1"/>
    </row>
    <row r="338" spans="8:48" x14ac:dyDescent="0.25"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"/>
      <c r="S338" s="5"/>
      <c r="T338" s="5"/>
      <c r="U338" s="5"/>
      <c r="V338" s="5"/>
      <c r="W338" s="5"/>
      <c r="X338" s="5"/>
      <c r="Y338" s="3">
        <v>41670</v>
      </c>
      <c r="Z338" s="1">
        <v>0.7</v>
      </c>
      <c r="AA338" s="1">
        <f t="array" ref="AA338">FVSCHEDULE(1,Z336:Z338*0.01)-1</f>
        <v>1.7601232780000142E-2</v>
      </c>
      <c r="AB338" s="14">
        <v>0.87</v>
      </c>
      <c r="AC338" s="1">
        <f t="array" ref="AC338">FVSCHEDULE(1,AB336:AB338*0.01)-1</f>
        <v>1.6683739455999991E-2</v>
      </c>
      <c r="AD338" s="74">
        <f>'US Corp Custom'!M311</f>
        <v>1.59</v>
      </c>
      <c r="AE338" s="1">
        <f t="array" ref="AE338">FVSCHEDULE(1,AD336:AD338*0.01)-1</f>
        <v>1.2634643424999981E-2</v>
      </c>
      <c r="AU338" s="1"/>
      <c r="AV338" s="1"/>
    </row>
    <row r="339" spans="8:48" x14ac:dyDescent="0.25"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"/>
      <c r="S339" s="5"/>
      <c r="T339" s="5"/>
      <c r="U339" s="5"/>
      <c r="V339" s="5"/>
      <c r="W339" s="5"/>
      <c r="X339" s="5"/>
      <c r="Y339" s="3">
        <v>41698</v>
      </c>
      <c r="Z339" s="1">
        <v>2.02</v>
      </c>
      <c r="AA339" s="1">
        <f t="array" ref="AA339">FVSCHEDULE(1,Z337:Z339*0.01)-1</f>
        <v>3.2889043559999998E-2</v>
      </c>
      <c r="AB339" s="14">
        <v>2.98</v>
      </c>
      <c r="AC339" s="1">
        <f t="array" ref="AC339">FVSCHEDULE(1,AB337:AB339*0.01)-1</f>
        <v>4.3745304447999844E-2</v>
      </c>
      <c r="AD339" s="74">
        <f>'US Corp Custom'!M312</f>
        <v>0.82</v>
      </c>
      <c r="AE339" s="1">
        <f t="array" ref="AE339">FVSCHEDULE(1,AD337:AD339*0.01)-1</f>
        <v>1.8392266833999971E-2</v>
      </c>
      <c r="AU339" s="1"/>
      <c r="AV339" s="1"/>
    </row>
    <row r="340" spans="8:48" x14ac:dyDescent="0.25"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"/>
      <c r="S340" s="5"/>
      <c r="T340" s="5"/>
      <c r="U340" s="5"/>
      <c r="V340" s="5"/>
      <c r="W340" s="5"/>
      <c r="X340" s="5"/>
      <c r="Y340" s="3">
        <v>41729</v>
      </c>
      <c r="Z340" s="1">
        <v>0.24</v>
      </c>
      <c r="AA340" s="1">
        <f t="array" ref="AA340">FVSCHEDULE(1,Z338:Z340*0.01)-1</f>
        <v>2.9807019359999742E-2</v>
      </c>
      <c r="AB340" s="14">
        <v>0.03</v>
      </c>
      <c r="AC340" s="1">
        <f t="array" ref="AC340">FVSCHEDULE(1,AB338:AB340*0.01)-1</f>
        <v>3.9070887777999941E-2</v>
      </c>
      <c r="AD340" s="74">
        <f>'US Corp Custom'!M313</f>
        <v>-0.36</v>
      </c>
      <c r="AE340" s="1">
        <f t="array" ref="AE340">FVSCHEDULE(1,AD338:AD340*0.01)-1</f>
        <v>2.0543150631999962E-2</v>
      </c>
      <c r="AU340" s="1"/>
      <c r="AV340" s="1"/>
    </row>
    <row r="341" spans="8:48" x14ac:dyDescent="0.25"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"/>
      <c r="S341" s="5"/>
      <c r="T341" s="5"/>
      <c r="U341" s="5"/>
      <c r="V341" s="5"/>
      <c r="W341" s="5"/>
      <c r="X341" s="5"/>
      <c r="Y341" s="3">
        <v>41759</v>
      </c>
      <c r="Z341" s="1">
        <v>0.63</v>
      </c>
      <c r="AA341" s="1">
        <f t="array" ref="AA341">FVSCHEDULE(1,Z339:Z341*0.01)-1</f>
        <v>2.9091165424000032E-2</v>
      </c>
      <c r="AB341" s="14">
        <v>0.62</v>
      </c>
      <c r="AC341" s="1">
        <f t="array" ref="AC341">FVSCHEDULE(1,AB339:AB341*0.01)-1</f>
        <v>3.6495615428000061E-2</v>
      </c>
      <c r="AD341" s="74">
        <f>'US Corp Custom'!M314</f>
        <v>1.06</v>
      </c>
      <c r="AE341" s="1">
        <f t="array" ref="AE341">FVSCHEDULE(1,AD339:AD341*0.01)-1</f>
        <v>1.5218927087999878E-2</v>
      </c>
      <c r="AU341" s="1"/>
      <c r="AV341" s="1"/>
    </row>
    <row r="342" spans="8:48" x14ac:dyDescent="0.25"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"/>
      <c r="S342" s="5"/>
      <c r="T342" s="5"/>
      <c r="U342" s="5"/>
      <c r="V342" s="5"/>
      <c r="W342" s="5"/>
      <c r="X342" s="5"/>
      <c r="Y342" s="3">
        <v>41789</v>
      </c>
      <c r="Z342" s="1">
        <v>0.92</v>
      </c>
      <c r="AA342" s="1">
        <f t="array" ref="AA342">FVSCHEDULE(1,Z340:Z342*0.01)-1</f>
        <v>1.7995299103999995E-2</v>
      </c>
      <c r="AB342" s="14">
        <v>1.36</v>
      </c>
      <c r="AC342" s="1">
        <f t="array" ref="AC342">FVSCHEDULE(1,AB340:AB342*0.01)-1</f>
        <v>2.0190285296000088E-2</v>
      </c>
      <c r="AD342" s="74">
        <f>'US Corp Custom'!M315</f>
        <v>1.38</v>
      </c>
      <c r="AE342" s="1">
        <f t="array" ref="AE342">FVSCHEDULE(1,AD340:AD342*0.01)-1</f>
        <v>2.0857913391999938E-2</v>
      </c>
      <c r="AU342" s="1"/>
      <c r="AV342" s="1"/>
    </row>
    <row r="343" spans="8:48" x14ac:dyDescent="0.25"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"/>
      <c r="S343" s="5"/>
      <c r="T343" s="5"/>
      <c r="U343" s="5"/>
      <c r="V343" s="5"/>
      <c r="W343" s="5"/>
      <c r="X343" s="5"/>
      <c r="Y343" s="3">
        <v>41820</v>
      </c>
      <c r="Z343" s="1">
        <v>0.84</v>
      </c>
      <c r="AA343" s="1">
        <f t="array" ref="AA343">FVSCHEDULE(1,Z341:Z343*0.01)-1</f>
        <v>2.408864686400003E-2</v>
      </c>
      <c r="AB343" s="14">
        <v>1.17</v>
      </c>
      <c r="AC343" s="1">
        <f t="array" ref="AC343">FVSCHEDULE(1,AB341:AB343*0.01)-1</f>
        <v>3.1816966544000014E-2</v>
      </c>
      <c r="AD343" s="74">
        <f>'US Corp Custom'!M316</f>
        <v>0.05</v>
      </c>
      <c r="AE343" s="1">
        <f t="array" ref="AE343">FVSCHEDULE(1,AD341:AD343*0.01)-1</f>
        <v>2.5058553140000051E-2</v>
      </c>
      <c r="AU343" s="1"/>
      <c r="AV343" s="1"/>
    </row>
    <row r="344" spans="8:48" x14ac:dyDescent="0.25"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"/>
      <c r="S344" s="5"/>
      <c r="T344" s="5"/>
      <c r="U344" s="5"/>
      <c r="V344" s="5"/>
      <c r="W344" s="5"/>
      <c r="X344" s="5"/>
      <c r="Y344" s="3">
        <v>41851</v>
      </c>
      <c r="Z344" s="1">
        <v>-1.33</v>
      </c>
      <c r="AA344" s="1">
        <f t="array" ref="AA344">FVSCHEDULE(1,Z342:Z344*0.01)-1</f>
        <v>4.1421721759999919E-3</v>
      </c>
      <c r="AB344" s="14">
        <v>-1.79</v>
      </c>
      <c r="AC344" s="1">
        <f t="array" ref="AC344">FVSCHEDULE(1,AB342:AB344*0.01)-1</f>
        <v>7.1034017519999715E-3</v>
      </c>
      <c r="AD344" s="74">
        <f>'US Corp Custom'!M317</f>
        <v>-0.19</v>
      </c>
      <c r="AE344" s="1">
        <f t="array" ref="AE344">FVSCHEDULE(1,AD342:AD344*0.01)-1</f>
        <v>1.2379716889999948E-2</v>
      </c>
      <c r="AU344" s="1"/>
      <c r="AV344" s="1"/>
    </row>
    <row r="345" spans="8:48" x14ac:dyDescent="0.25"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"/>
      <c r="S345" s="5"/>
      <c r="T345" s="5"/>
      <c r="U345" s="5"/>
      <c r="V345" s="5"/>
      <c r="W345" s="5"/>
      <c r="X345" s="5"/>
      <c r="Y345" s="3">
        <v>41880</v>
      </c>
      <c r="Z345" s="1">
        <v>1.59</v>
      </c>
      <c r="AA345" s="1">
        <f t="array" ref="AA345">FVSCHEDULE(1,Z343:Z345*0.01)-1</f>
        <v>1.0808593651999931E-2</v>
      </c>
      <c r="AB345" s="14">
        <v>2.19</v>
      </c>
      <c r="AC345" s="1">
        <f t="array" ref="AC345">FVSCHEDULE(1,AB343:AB345*0.01)-1</f>
        <v>1.5350203483000202E-2</v>
      </c>
      <c r="AD345" s="74">
        <f>'US Corp Custom'!M318</f>
        <v>1.07</v>
      </c>
      <c r="AE345" s="1">
        <f t="array" ref="AE345">FVSCHEDULE(1,AD343:AD345*0.01)-1</f>
        <v>9.2840598349999137E-3</v>
      </c>
      <c r="AU345" s="1"/>
      <c r="AV345" s="1"/>
    </row>
    <row r="346" spans="8:48" x14ac:dyDescent="0.25"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"/>
      <c r="S346" s="5"/>
      <c r="T346" s="5"/>
      <c r="U346" s="5"/>
      <c r="V346" s="5"/>
      <c r="W346" s="5"/>
      <c r="X346" s="5"/>
      <c r="Y346" s="3">
        <v>41912</v>
      </c>
      <c r="Z346" s="1">
        <v>-2.09</v>
      </c>
      <c r="AA346" s="1">
        <f t="array" ref="AA346">FVSCHEDULE(1,Z344:Z346*0.01)-1</f>
        <v>-1.85613902770001E-2</v>
      </c>
      <c r="AB346" s="14">
        <v>-2.91</v>
      </c>
      <c r="AC346" s="1">
        <f t="array" ref="AC346">FVSCHEDULE(1,AB344:AB346*0.01)-1</f>
        <v>-2.55970025090001E-2</v>
      </c>
      <c r="AD346" s="74">
        <f>'US Corp Custom'!M319</f>
        <v>-1.06</v>
      </c>
      <c r="AE346" s="1">
        <f t="array" ref="AE346">FVSCHEDULE(1,AD344:AD346*0.01)-1</f>
        <v>-1.9133945020000098E-3</v>
      </c>
      <c r="AU346" s="1"/>
      <c r="AV346" s="1"/>
    </row>
    <row r="347" spans="8:48" x14ac:dyDescent="0.25"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"/>
      <c r="S347" s="5"/>
      <c r="T347" s="5"/>
      <c r="U347" s="5"/>
      <c r="V347" s="5"/>
      <c r="W347" s="5"/>
      <c r="X347" s="5"/>
      <c r="Y347" s="3">
        <v>41943</v>
      </c>
      <c r="Z347" s="1">
        <v>1.19</v>
      </c>
      <c r="AA347" s="1">
        <f t="array" ref="AA347">FVSCHEDULE(1,Z345:Z347*0.01)-1</f>
        <v>6.5042355110001004E-3</v>
      </c>
      <c r="AB347" s="14">
        <v>1.71</v>
      </c>
      <c r="AC347" s="1">
        <f t="array" ref="AC347">FVSCHEDULE(1,AB345:AB347*0.01)-1</f>
        <v>9.1286923409998888E-3</v>
      </c>
      <c r="AD347" s="74">
        <f>'US Corp Custom'!M320</f>
        <v>0.84</v>
      </c>
      <c r="AE347" s="1">
        <f t="array" ref="AE347">FVSCHEDULE(1,AD345:AD347*0.01)-1</f>
        <v>8.3864672719997646E-3</v>
      </c>
      <c r="AU347" s="1"/>
      <c r="AV347" s="1"/>
    </row>
    <row r="348" spans="8:48" x14ac:dyDescent="0.25"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"/>
      <c r="S348" s="5"/>
      <c r="T348" s="5"/>
      <c r="U348" s="5"/>
      <c r="V348" s="5"/>
      <c r="W348" s="5"/>
      <c r="X348" s="5"/>
      <c r="Y348" s="3">
        <v>41971</v>
      </c>
      <c r="Z348" s="1">
        <v>-0.73</v>
      </c>
      <c r="AA348" s="1">
        <f t="array" ref="AA348">FVSCHEDULE(1,Z346:Z348*0.01)-1</f>
        <v>-1.6481194417000022E-2</v>
      </c>
      <c r="AB348" s="14">
        <v>-1.31</v>
      </c>
      <c r="AC348" s="1">
        <f t="array" ref="AC348">FVSCHEDULE(1,AB346:AB348*0.01)-1</f>
        <v>-2.5433891309000201E-2</v>
      </c>
      <c r="AD348" s="74">
        <f>'US Corp Custom'!M321</f>
        <v>0.65</v>
      </c>
      <c r="AE348" s="1">
        <f t="array" ref="AE348">FVSCHEDULE(1,AD346:AD348*0.01)-1</f>
        <v>4.196081239999927E-3</v>
      </c>
      <c r="AU348" s="1"/>
      <c r="AV348" s="1"/>
    </row>
    <row r="349" spans="8:48" x14ac:dyDescent="0.25"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"/>
      <c r="S349" s="5"/>
      <c r="T349" s="5"/>
      <c r="U349" s="5"/>
      <c r="V349" s="5"/>
      <c r="W349" s="5"/>
      <c r="X349" s="5"/>
      <c r="Y349" s="3">
        <v>42004</v>
      </c>
      <c r="Z349" s="1">
        <v>-1.45</v>
      </c>
      <c r="AA349" s="1">
        <f t="array" ref="AA349">FVSCHEDULE(1,Z347:Z349*0.01)-1</f>
        <v>-1.0052310384999874E-2</v>
      </c>
      <c r="AB349" s="14">
        <v>-2.0699999999999998</v>
      </c>
      <c r="AC349" s="1">
        <f t="array" ref="AC349">FVSCHEDULE(1,AB347:AB349*0.01)-1</f>
        <v>-1.700217299300022E-2</v>
      </c>
      <c r="AD349" s="74">
        <f>'US Corp Custom'!M322</f>
        <v>-0.46</v>
      </c>
      <c r="AE349" s="1">
        <f t="array" ref="AE349">FVSCHEDULE(1,AD347:AD349*0.01)-1</f>
        <v>1.0285808839999744E-2</v>
      </c>
      <c r="AU349" s="1"/>
      <c r="AV349" s="1"/>
    </row>
    <row r="350" spans="8:48" x14ac:dyDescent="0.25"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"/>
      <c r="S350" s="5"/>
      <c r="T350" s="5"/>
      <c r="U350" s="5"/>
      <c r="V350" s="5"/>
      <c r="W350" s="5"/>
      <c r="X350" s="5"/>
      <c r="Y350" s="3">
        <v>42034</v>
      </c>
      <c r="Z350" s="1">
        <v>0.66</v>
      </c>
      <c r="AA350" s="1">
        <f t="array" ref="AA350">FVSCHEDULE(1,Z348:Z350*0.01)-1</f>
        <v>-1.5237331390000053E-2</v>
      </c>
      <c r="AB350" s="14">
        <v>0.78</v>
      </c>
      <c r="AC350" s="1">
        <f t="array" ref="AC350">FVSCHEDULE(1,AB348:AB350*0.01)-1</f>
        <v>-2.5990354874000032E-2</v>
      </c>
      <c r="AD350" s="74">
        <f>'US Corp Custom'!M323</f>
        <v>2.5299999999999998</v>
      </c>
      <c r="AE350" s="1">
        <f t="array" ref="AE350">FVSCHEDULE(1,AD348:AD350*0.01)-1</f>
        <v>2.7217413530000067E-2</v>
      </c>
      <c r="AU350" s="1"/>
      <c r="AV350" s="1"/>
    </row>
    <row r="351" spans="8:48" x14ac:dyDescent="0.25"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"/>
      <c r="S351" s="5"/>
      <c r="T351" s="5"/>
      <c r="U351" s="5"/>
      <c r="V351" s="5"/>
      <c r="W351" s="5"/>
      <c r="X351" s="5"/>
      <c r="Y351" s="3">
        <v>42062</v>
      </c>
      <c r="Z351" s="1">
        <v>2.41</v>
      </c>
      <c r="AA351" s="1">
        <f t="array" ref="AA351">FVSCHEDULE(1,Z349:Z351*0.01)-1</f>
        <v>1.5911603629999993E-2</v>
      </c>
      <c r="AB351" s="14">
        <v>3.1</v>
      </c>
      <c r="AC351" s="1">
        <f t="array" ref="AC351">FVSCHEDULE(1,AB349:AB351*0.01)-1</f>
        <v>1.7533634739999915E-2</v>
      </c>
      <c r="AD351" s="74">
        <f>'US Corp Custom'!M324</f>
        <v>-0.59</v>
      </c>
      <c r="AE351" s="1">
        <f t="array" ref="AE351">FVSCHEDULE(1,AD349:AD351*0.01)-1</f>
        <v>1.4562176642000102E-2</v>
      </c>
      <c r="AU351" s="1"/>
      <c r="AV351" s="1"/>
    </row>
    <row r="352" spans="8:48" x14ac:dyDescent="0.25"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"/>
      <c r="S352" s="5"/>
      <c r="T352" s="5"/>
      <c r="U352" s="5"/>
      <c r="V352" s="5"/>
      <c r="W352" s="5"/>
      <c r="X352" s="5"/>
      <c r="Y352" s="3">
        <v>42094</v>
      </c>
      <c r="Z352" s="1">
        <v>-0.55000000000000004</v>
      </c>
      <c r="AA352" s="1">
        <f t="array" ref="AA352">FVSCHEDULE(1,Z350:Z352*0.01)-1</f>
        <v>2.5189335170000104E-2</v>
      </c>
      <c r="AB352" s="14">
        <v>-1.08</v>
      </c>
      <c r="AC352" s="1">
        <f t="array" ref="AC352">FVSCHEDULE(1,AB350:AB352*0.01)-1</f>
        <v>2.7820148559999813E-2</v>
      </c>
      <c r="AD352" s="74">
        <f>'US Corp Custom'!M325</f>
        <v>0.62</v>
      </c>
      <c r="AE352" s="1">
        <f t="array" ref="AE352">FVSCHEDULE(1,AD350:AD352*0.01)-1</f>
        <v>2.557008452600007E-2</v>
      </c>
      <c r="AU352" s="1"/>
      <c r="AV352" s="1"/>
    </row>
    <row r="353" spans="8:48" x14ac:dyDescent="0.25"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"/>
      <c r="S353" s="5"/>
      <c r="T353" s="5"/>
      <c r="U353" s="5"/>
      <c r="V353" s="5"/>
      <c r="W353" s="5"/>
      <c r="X353" s="5"/>
      <c r="Y353" s="3">
        <v>42124</v>
      </c>
      <c r="Z353" s="1">
        <v>1.21</v>
      </c>
      <c r="AA353" s="1">
        <f t="array" ref="AA353">FVSCHEDULE(1,Z351:Z353*0.01)-1</f>
        <v>3.0790906145000241E-2</v>
      </c>
      <c r="AB353" s="14">
        <v>1.54</v>
      </c>
      <c r="AC353" s="1">
        <f t="array" ref="AC353">FVSCHEDULE(1,AB351:AB353*0.01)-1</f>
        <v>3.5571124080000072E-2</v>
      </c>
      <c r="AD353" s="74">
        <f>'US Corp Custom'!M326</f>
        <v>0.06</v>
      </c>
      <c r="AE353" s="1">
        <f t="array" ref="AE353">FVSCHEDULE(1,AD351:AD353*0.01)-1</f>
        <v>8.6357805199988036E-4</v>
      </c>
      <c r="AU353" s="1"/>
      <c r="AV353" s="1"/>
    </row>
    <row r="354" spans="8:48" x14ac:dyDescent="0.25"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"/>
      <c r="S354" s="5"/>
      <c r="T354" s="5"/>
      <c r="U354" s="5"/>
      <c r="V354" s="5"/>
      <c r="W354" s="5"/>
      <c r="X354" s="5"/>
      <c r="Y354" s="3">
        <v>42153</v>
      </c>
      <c r="Z354" s="1">
        <v>0.30399999999999999</v>
      </c>
      <c r="AA354" s="1">
        <f t="array" ref="AA354">FVSCHEDULE(1,Z352:Z354*0.01)-1</f>
        <v>9.5933116880000391E-3</v>
      </c>
      <c r="AB354" s="14">
        <v>0.15</v>
      </c>
      <c r="AC354" s="1">
        <f t="array" ref="AC354">FVSCHEDULE(1,AB352:AB354*0.01)-1</f>
        <v>5.9403305200000922E-3</v>
      </c>
      <c r="AD354" s="74">
        <f>'US Corp Custom'!M327</f>
        <v>-0.13</v>
      </c>
      <c r="AE354" s="1">
        <f t="array" ref="AE354">FVSCHEDULE(1,AD352:AD354*0.01)-1</f>
        <v>5.4948751640000459E-3</v>
      </c>
      <c r="AU354" s="1"/>
      <c r="AV354" s="1"/>
    </row>
    <row r="355" spans="8:48" x14ac:dyDescent="0.25"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"/>
      <c r="S355" s="5"/>
      <c r="T355" s="5"/>
      <c r="U355" s="5"/>
      <c r="V355" s="5"/>
      <c r="W355" s="5"/>
      <c r="X355" s="5"/>
      <c r="Y355" s="3">
        <v>42185</v>
      </c>
      <c r="Z355" s="1">
        <v>-1.4890000000000001</v>
      </c>
      <c r="AA355" s="1">
        <f t="array" ref="AA355">FVSCHEDULE(1,Z353:Z355*0.01)-1</f>
        <v>6.0801686240008479E-5</v>
      </c>
      <c r="AB355" s="14">
        <v>-2.19</v>
      </c>
      <c r="AC355" s="1">
        <f t="array" ref="AC355">FVSCHEDULE(1,AB353:AB355*0.01)-1</f>
        <v>-5.347515889999932E-3</v>
      </c>
      <c r="AD355" s="74">
        <f>'US Corp Custom'!M328</f>
        <v>-1.35</v>
      </c>
      <c r="AE355" s="1">
        <f t="array" ref="AE355">FVSCHEDULE(1,AD353:AD355*0.01)-1</f>
        <v>-1.4191319470000074E-2</v>
      </c>
      <c r="AU355" s="1"/>
      <c r="AV355" s="1"/>
    </row>
    <row r="356" spans="8:48" x14ac:dyDescent="0.25"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"/>
      <c r="S356" s="5"/>
      <c r="T356" s="5"/>
      <c r="U356" s="5"/>
      <c r="V356" s="5"/>
      <c r="W356" s="5"/>
      <c r="X356" s="5"/>
      <c r="Y356" s="3">
        <v>42216</v>
      </c>
      <c r="Z356" s="1">
        <v>-0.58199999999999996</v>
      </c>
      <c r="AA356" s="1">
        <f t="array" ref="AA356">FVSCHEDULE(1,Z354:Z356*0.01)-1</f>
        <v>-1.764603515420804E-2</v>
      </c>
      <c r="AB356" s="14">
        <v>-0.72</v>
      </c>
      <c r="AC356" s="1">
        <f t="array" ref="AC356">FVSCHEDULE(1,AB354:AB356*0.01)-1</f>
        <v>-2.7485733479999941E-2</v>
      </c>
      <c r="AD356" s="74">
        <f>'US Corp Custom'!M329</f>
        <v>0.3</v>
      </c>
      <c r="AE356" s="1">
        <f t="array" ref="AE356">FVSCHEDULE(1,AD354:AD356*0.01)-1</f>
        <v>-1.1826797350000029E-2</v>
      </c>
      <c r="AU356" s="1"/>
      <c r="AV356" s="1"/>
    </row>
    <row r="357" spans="8:48" x14ac:dyDescent="0.25"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"/>
      <c r="S357" s="5"/>
      <c r="T357" s="5"/>
      <c r="U357" s="5"/>
      <c r="V357" s="5"/>
      <c r="W357" s="5"/>
      <c r="X357" s="5"/>
      <c r="Y357" s="3">
        <v>42247</v>
      </c>
      <c r="Z357" s="1">
        <v>-1.742</v>
      </c>
      <c r="AA357" s="1">
        <f t="array" ref="AA357">FVSCHEDULE(1,Z355:Z357*0.01)-1</f>
        <v>-3.7684081613715947E-2</v>
      </c>
      <c r="AB357" s="14">
        <v>-2.2000000000000002</v>
      </c>
      <c r="AC357" s="1">
        <f t="array" ref="AC357">FVSCHEDULE(1,AB355:AB357*0.01)-1</f>
        <v>-5.0305588960000036E-2</v>
      </c>
      <c r="AD357" s="74">
        <f>'US Corp Custom'!M330</f>
        <v>-0.45</v>
      </c>
      <c r="AE357" s="1">
        <f t="array" ref="AE357">FVSCHEDULE(1,AD355:AD357*0.01)-1</f>
        <v>-1.4993067749999978E-2</v>
      </c>
      <c r="AU357" s="1"/>
      <c r="AV357" s="1"/>
    </row>
    <row r="358" spans="8:48" x14ac:dyDescent="0.25"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"/>
      <c r="S358" s="5"/>
      <c r="T358" s="5"/>
      <c r="U358" s="5"/>
      <c r="V358" s="5"/>
      <c r="W358" s="5"/>
      <c r="X358" s="5"/>
      <c r="Y358" s="3">
        <v>42277</v>
      </c>
      <c r="Z358" s="1">
        <v>-2.6019999999999999</v>
      </c>
      <c r="AA358" s="1">
        <f t="array" ref="AA358">FVSCHEDULE(1,Z356:Z358*0.01)-1</f>
        <v>-4.8556548822088152E-2</v>
      </c>
      <c r="AB358" s="14">
        <v>-3.33</v>
      </c>
      <c r="AC358" s="1">
        <f t="array" ref="AC358">FVSCHEDULE(1,AB356:AB358*0.01)-1</f>
        <v>-6.1374514719999995E-2</v>
      </c>
      <c r="AD358" s="74">
        <f>'US Corp Custom'!M331</f>
        <v>0.94</v>
      </c>
      <c r="AE358" s="1">
        <f t="array" ref="AE358">FVSCHEDULE(1,AD356:AD358*0.01)-1</f>
        <v>7.872273100000049E-3</v>
      </c>
      <c r="AU358" s="1"/>
      <c r="AV358" s="1"/>
    </row>
    <row r="359" spans="8:48" x14ac:dyDescent="0.25"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3"/>
      <c r="S359" s="5"/>
      <c r="T359" s="5"/>
      <c r="U359" s="5"/>
      <c r="V359" s="5"/>
      <c r="W359" s="5"/>
      <c r="X359" s="5"/>
      <c r="Y359" s="3">
        <v>42307</v>
      </c>
      <c r="Z359" s="1">
        <v>2.7490000000000001</v>
      </c>
      <c r="AA359" s="1">
        <f t="array" ref="AA359">FVSCHEDULE(1,Z357:Z359*0.01)-1</f>
        <v>-1.667843685168402E-2</v>
      </c>
      <c r="AB359" s="14">
        <v>3.6</v>
      </c>
      <c r="AC359" s="1">
        <f t="array" ref="AC359">FVSCHEDULE(1,AB357:AB359*0.01)-1</f>
        <v>-2.0531826400000064E-2</v>
      </c>
      <c r="AD359" s="74">
        <f>'US Corp Custom'!M332</f>
        <v>0.32</v>
      </c>
      <c r="AE359" s="1">
        <f t="array" ref="AE359">FVSCHEDULE(1,AD357:AD359*0.01)-1</f>
        <v>8.0732446400002544E-3</v>
      </c>
      <c r="AU359" s="1"/>
      <c r="AV359" s="1"/>
    </row>
    <row r="360" spans="8:48" x14ac:dyDescent="0.25"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"/>
      <c r="S360" s="5"/>
      <c r="T360" s="5"/>
      <c r="U360" s="5"/>
      <c r="V360" s="5"/>
      <c r="W360" s="5"/>
      <c r="X360" s="5"/>
      <c r="Y360" s="3">
        <v>42338</v>
      </c>
      <c r="Z360" s="1">
        <v>-2.2229999999999999</v>
      </c>
      <c r="AA360" s="1">
        <f t="array" ref="AA360">FVSCHEDULE(1,Z358:Z360*0.01)-1</f>
        <v>-2.1492067007745863E-2</v>
      </c>
      <c r="AB360" s="14">
        <v>-2.86</v>
      </c>
      <c r="AC360" s="1">
        <f t="array" ref="AC360">FVSCHEDULE(1,AB358:AB360*0.01)-1</f>
        <v>-2.7141734319999888E-2</v>
      </c>
      <c r="AD360" s="74">
        <f>'US Corp Custom'!M333</f>
        <v>-0.21</v>
      </c>
      <c r="AE360" s="1">
        <f t="array" ref="AE360">FVSCHEDULE(1,AD358:AD360*0.01)-1</f>
        <v>1.0503556832000216E-2</v>
      </c>
      <c r="AU360" s="1"/>
      <c r="AV360" s="1"/>
    </row>
    <row r="361" spans="8:48" x14ac:dyDescent="0.25"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"/>
      <c r="S361" s="5"/>
      <c r="T361" s="5"/>
      <c r="U361" s="5"/>
      <c r="V361" s="5"/>
      <c r="W361" s="5"/>
      <c r="X361" s="5"/>
      <c r="Y361" s="3">
        <v>42369</v>
      </c>
      <c r="Z361" s="1">
        <v>-2.5190000000000001</v>
      </c>
      <c r="AA361" s="1">
        <f t="array" ref="AA361">FVSCHEDULE(1,Z359:Z361*0.01)-1</f>
        <v>-2.0658208422986934E-2</v>
      </c>
      <c r="AB361" s="14">
        <v>-3.1</v>
      </c>
      <c r="AC361" s="1">
        <f t="array" ref="AC361">FVSCHEDULE(1,AB359:AB361*0.01)-1</f>
        <v>-2.4827082399999978E-2</v>
      </c>
      <c r="AD361" s="74">
        <f>'US Corp Custom'!M334</f>
        <v>-0.81</v>
      </c>
      <c r="AE361" s="1">
        <f t="array" ref="AE361">FVSCHEDULE(1,AD359:AD361*0.01)-1</f>
        <v>-7.015575567999921E-3</v>
      </c>
      <c r="AU361" s="1"/>
      <c r="AV361" s="1"/>
    </row>
    <row r="362" spans="8:48" x14ac:dyDescent="0.25"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"/>
      <c r="S362" s="5"/>
      <c r="T362" s="5"/>
      <c r="U362" s="5"/>
      <c r="V362" s="5"/>
      <c r="W362" s="5"/>
      <c r="X362" s="5"/>
      <c r="Y362" s="3">
        <v>42398</v>
      </c>
      <c r="Z362" s="1">
        <v>-1.607</v>
      </c>
      <c r="AA362" s="1">
        <f t="array" ref="AA362">FVSCHEDULE(1,Z360:Z362*0.01)-1</f>
        <v>-6.2176985677358965E-2</v>
      </c>
      <c r="AB362" s="14">
        <v>-1.64</v>
      </c>
      <c r="AC362" s="1">
        <f t="array" ref="AC362">FVSCHEDULE(1,AB360:AB362*0.01)-1</f>
        <v>-7.4150500240000028E-2</v>
      </c>
      <c r="AD362" s="74">
        <f>'US Corp Custom'!M335</f>
        <v>0.76</v>
      </c>
      <c r="AE362" s="1">
        <f t="array" ref="AE362">FVSCHEDULE(1,AD360:AD362*0.01)-1</f>
        <v>-2.6603807239999888E-3</v>
      </c>
      <c r="AU362" s="1"/>
      <c r="AV362" s="1"/>
    </row>
    <row r="363" spans="8:48" x14ac:dyDescent="0.25"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"/>
      <c r="S363" s="5"/>
      <c r="T363" s="5"/>
      <c r="U363" s="5"/>
      <c r="V363" s="5"/>
      <c r="W363" s="5"/>
      <c r="X363" s="5"/>
      <c r="Y363" s="3">
        <v>42429</v>
      </c>
      <c r="Z363" s="1">
        <v>0.57199999999999995</v>
      </c>
      <c r="AA363" s="1">
        <f t="array" ref="AA363">FVSCHEDULE(1,Z361:Z363*0.01)-1</f>
        <v>-3.536888842512409E-2</v>
      </c>
      <c r="AB363" s="14">
        <v>0.68</v>
      </c>
      <c r="AC363" s="1">
        <f t="array" ref="AC363">FVSCHEDULE(1,AB361:AB363*0.01)-1</f>
        <v>-4.0410462880000164E-2</v>
      </c>
      <c r="AD363" s="74">
        <f>'US Corp Custom'!M336</f>
        <v>0.74</v>
      </c>
      <c r="AE363" s="1">
        <f t="array" ref="AE363">FVSCHEDULE(1,AD361:AD363*0.01)-1</f>
        <v>6.8342844560000948E-3</v>
      </c>
      <c r="AU363" s="1"/>
      <c r="AV363" s="1"/>
    </row>
    <row r="364" spans="8:48" x14ac:dyDescent="0.25"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"/>
      <c r="S364" s="5"/>
      <c r="T364" s="5"/>
      <c r="U364" s="5"/>
      <c r="V364" s="5"/>
      <c r="W364" s="5"/>
      <c r="X364" s="5"/>
      <c r="Y364" s="3">
        <v>42460</v>
      </c>
      <c r="Z364" s="1">
        <v>4.444</v>
      </c>
      <c r="AA364" s="1">
        <f t="array" ref="AA364">FVSCHEDULE(1,Z362:Z364*0.01)-1</f>
        <v>3.3534040657424047E-2</v>
      </c>
      <c r="AB364" s="14">
        <v>5.08</v>
      </c>
      <c r="AC364" s="1">
        <f t="array" ref="AC364">FVSCHEDULE(1,AB362:AB364*0.01)-1</f>
        <v>4.0595134783999898E-2</v>
      </c>
      <c r="AD364" s="74">
        <f>'US Corp Custom'!M337</f>
        <v>2.34</v>
      </c>
      <c r="AE364" s="1">
        <f t="array" ref="AE364">FVSCHEDULE(1,AD362:AD364*0.01)-1</f>
        <v>3.8808556016000084E-2</v>
      </c>
      <c r="AU364" s="1"/>
      <c r="AV364" s="1"/>
    </row>
    <row r="365" spans="8:48" x14ac:dyDescent="0.25"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3"/>
      <c r="S365" s="5"/>
      <c r="T365" s="5"/>
      <c r="U365" s="5"/>
      <c r="V365" s="5"/>
      <c r="W365" s="5"/>
      <c r="X365" s="5"/>
      <c r="Y365" s="3">
        <v>42489</v>
      </c>
      <c r="Z365" s="1">
        <v>3.915</v>
      </c>
      <c r="AA365" s="1">
        <f t="array" ref="AA365">FVSCHEDULE(1,Z363:Z365*0.01)-1</f>
        <v>9.1537912604719995E-2</v>
      </c>
      <c r="AB365" s="14">
        <v>4.7</v>
      </c>
      <c r="AC365" s="1">
        <f t="array" ref="AC365">FVSCHEDULE(1,AB363:AB365*0.01)-1</f>
        <v>0.10766887567999972</v>
      </c>
      <c r="AD365" s="74">
        <f>'US Corp Custom'!M338</f>
        <v>1.07</v>
      </c>
      <c r="AE365" s="1">
        <f t="array" ref="AE365">FVSCHEDULE(1,AD363:AD365*0.01)-1</f>
        <v>4.2004572811999985E-2</v>
      </c>
      <c r="AU365" s="1"/>
      <c r="AV365" s="1"/>
    </row>
    <row r="366" spans="8:48" x14ac:dyDescent="0.25"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"/>
      <c r="S366" s="5"/>
      <c r="T366" s="5"/>
      <c r="U366" s="5"/>
      <c r="V366" s="5"/>
      <c r="W366" s="5"/>
      <c r="X366" s="5"/>
      <c r="Y366" s="3">
        <v>42521</v>
      </c>
      <c r="Z366" s="1">
        <v>0.61699999999999999</v>
      </c>
      <c r="AA366" s="1">
        <f t="array" ref="AA366">FVSCHEDULE(1,Z364:Z366*0.01)-1</f>
        <v>9.2026311026420116E-2</v>
      </c>
      <c r="AB366" s="14">
        <v>0.53</v>
      </c>
      <c r="AC366" s="1">
        <f t="array" ref="AC366">FVSCHEDULE(1,AB364:AB366*0.01)-1</f>
        <v>0.10601859428000004</v>
      </c>
      <c r="AD366" s="74">
        <f>'US Corp Custom'!M339</f>
        <v>-0.21</v>
      </c>
      <c r="AE366" s="1">
        <f t="array" ref="AE366">FVSCHEDULE(1,AD364:AD366*0.01)-1</f>
        <v>3.2178244201999995E-2</v>
      </c>
      <c r="AU366" s="1"/>
      <c r="AV366" s="1"/>
    </row>
    <row r="367" spans="8:48" x14ac:dyDescent="0.25"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"/>
      <c r="S367" s="5"/>
      <c r="T367" s="5"/>
      <c r="U367" s="5"/>
      <c r="V367" s="5"/>
      <c r="W367" s="5"/>
      <c r="X367" s="5"/>
      <c r="Y367" s="3">
        <v>42551</v>
      </c>
      <c r="Z367" s="1">
        <v>0.92</v>
      </c>
      <c r="AA367" s="1">
        <f t="array" ref="AA367">FVSCHEDULE(1,Z365:Z367*0.01)-1</f>
        <v>5.5180721810599964E-2</v>
      </c>
      <c r="AB367" s="14">
        <v>0.9</v>
      </c>
      <c r="AC367" s="1">
        <f t="array" ref="AC367">FVSCHEDULE(1,AB365:AB367*0.01)-1</f>
        <v>6.2022041899999936E-2</v>
      </c>
      <c r="AD367" s="74">
        <f>'US Corp Custom'!M340</f>
        <v>1.95</v>
      </c>
      <c r="AE367" s="1">
        <f t="array" ref="AE367">FVSCHEDULE(1,AD365:AD367*0.01)-1</f>
        <v>2.8244791834999949E-2</v>
      </c>
      <c r="AU367" s="1"/>
      <c r="AV367" s="1"/>
    </row>
    <row r="368" spans="8:48" x14ac:dyDescent="0.25"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"/>
      <c r="S368" s="5"/>
      <c r="T368" s="5"/>
      <c r="U368" s="5"/>
      <c r="V368" s="5"/>
      <c r="W368" s="5"/>
      <c r="X368" s="5"/>
      <c r="Y368" s="3">
        <v>42580</v>
      </c>
      <c r="Z368" s="1">
        <v>2.7040000000000002</v>
      </c>
      <c r="AA368" s="1">
        <f t="array" ref="AA368">FVSCHEDULE(1,Z366:Z368*0.01)-1</f>
        <v>4.2883903698559989E-2</v>
      </c>
      <c r="AB368" s="14">
        <v>3.17</v>
      </c>
      <c r="AC368" s="1">
        <f t="array" ref="AC368">FVSCHEDULE(1,AB366:AB368*0.01)-1</f>
        <v>4.6502522090000165E-2</v>
      </c>
      <c r="AD368" s="74">
        <f>'US Corp Custom'!M341</f>
        <v>1.02</v>
      </c>
      <c r="AE368" s="1">
        <f t="array" ref="AE368">FVSCHEDULE(1,AD366:AD368*0.01)-1</f>
        <v>2.773611230999995E-2</v>
      </c>
      <c r="AU368" s="1"/>
      <c r="AV368" s="1"/>
    </row>
    <row r="369" spans="8:48" x14ac:dyDescent="0.25"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"/>
      <c r="S369" s="5"/>
      <c r="T369" s="5"/>
      <c r="U369" s="5"/>
      <c r="V369" s="5"/>
      <c r="W369" s="5"/>
      <c r="X369" s="5"/>
      <c r="Y369" s="3">
        <v>42613</v>
      </c>
      <c r="Z369" s="1">
        <v>2.0920000000000001</v>
      </c>
      <c r="AA369" s="1">
        <f t="array" ref="AA369">FVSCHEDULE(1,Z367:Z369*0.01)-1</f>
        <v>5.8172113026560224E-2</v>
      </c>
      <c r="AB369" s="14">
        <v>2.84</v>
      </c>
      <c r="AC369" s="1">
        <f t="array" ref="AC369">FVSCHEDULE(1,AB367:AB369*0.01)-1</f>
        <v>7.0549282520000034E-2</v>
      </c>
      <c r="AD369" s="74">
        <f>'US Corp Custom'!M342</f>
        <v>7.0000000000000007E-2</v>
      </c>
      <c r="AE369" s="1">
        <f t="array" ref="AE369">FVSCHEDULE(1,AD367:AD369*0.01)-1</f>
        <v>3.0619829229999951E-2</v>
      </c>
      <c r="AU369" s="1"/>
      <c r="AV369" s="1"/>
    </row>
    <row r="370" spans="8:48" x14ac:dyDescent="0.25"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"/>
      <c r="S370" s="5"/>
      <c r="T370" s="5"/>
      <c r="U370" s="5"/>
      <c r="V370" s="5"/>
      <c r="W370" s="5"/>
      <c r="X370" s="5"/>
      <c r="Y370" s="3">
        <v>42643</v>
      </c>
      <c r="Z370" s="1">
        <v>0.66600000000000004</v>
      </c>
      <c r="AA370" s="1">
        <f t="array" ref="AA370">FVSCHEDULE(1,Z368:Z370*0.01)-1</f>
        <v>5.5508857807488043E-2</v>
      </c>
      <c r="AB370" s="14">
        <v>0.47</v>
      </c>
      <c r="AC370" s="1">
        <f t="array" ref="AC370">FVSCHEDULE(1,AB368:AB370*0.01)-1</f>
        <v>6.5986981315999893E-2</v>
      </c>
      <c r="AD370" s="74">
        <f>'US Corp Custom'!M343</f>
        <v>0.25</v>
      </c>
      <c r="AE370" s="1">
        <f t="array" ref="AE370">FVSCHEDULE(1,AD368:AD370*0.01)-1</f>
        <v>1.3434407849999719E-2</v>
      </c>
      <c r="AU370" s="1"/>
      <c r="AV370" s="1"/>
    </row>
    <row r="371" spans="8:48" x14ac:dyDescent="0.25"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"/>
      <c r="S371" s="5"/>
      <c r="T371" s="5"/>
      <c r="U371" s="5"/>
      <c r="V371" s="5"/>
      <c r="W371" s="5"/>
      <c r="X371" s="5"/>
      <c r="Y371" s="3">
        <v>42674</v>
      </c>
      <c r="Z371" s="1">
        <v>0.38600000000000001</v>
      </c>
      <c r="AA371" s="1">
        <f t="array" ref="AA371">FVSCHEDULE(1,Z369:Z371*0.01)-1</f>
        <v>3.16863238029923E-2</v>
      </c>
      <c r="AB371" s="14">
        <v>0.12</v>
      </c>
      <c r="AC371" s="1">
        <f t="array" ref="AC371">FVSCHEDULE(1,AB369:AB371*0.01)-1</f>
        <v>3.447336017599989E-2</v>
      </c>
      <c r="AD371" s="74">
        <f>'US Corp Custom'!M344</f>
        <v>-0.39</v>
      </c>
      <c r="AE371" s="1">
        <f t="array" ref="AE371">FVSCHEDULE(1,AD369:AD371*0.01)-1</f>
        <v>-7.1073682500011337E-4</v>
      </c>
      <c r="AU371" s="1"/>
      <c r="AV371" s="1"/>
    </row>
    <row r="372" spans="8:48" x14ac:dyDescent="0.25"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"/>
      <c r="S372" s="5"/>
      <c r="T372" s="5"/>
      <c r="U372" s="5"/>
      <c r="V372" s="5"/>
      <c r="W372" s="5"/>
      <c r="X372" s="5"/>
      <c r="Y372" s="3">
        <v>42704</v>
      </c>
      <c r="Z372" s="1">
        <v>-0.47499999999999998</v>
      </c>
      <c r="AA372" s="1">
        <f t="array" ref="AA372">FVSCHEDULE(1,Z370:Z372*0.01)-1</f>
        <v>5.7456154889001798E-3</v>
      </c>
      <c r="AB372" s="14">
        <v>-0.83</v>
      </c>
      <c r="AC372" s="1">
        <f t="array" ref="AC372">FVSCHEDULE(1,AB370:AB372*0.01)-1</f>
        <v>-2.4433768120000199E-3</v>
      </c>
      <c r="AD372" s="74">
        <f>'US Corp Custom'!M345</f>
        <v>-2.44</v>
      </c>
      <c r="AE372" s="1">
        <f t="array" ref="AE372">FVSCHEDULE(1,AD370:AD372*0.01)-1</f>
        <v>-2.5775352100000037E-2</v>
      </c>
      <c r="AU372" s="1"/>
      <c r="AV372" s="1"/>
    </row>
    <row r="373" spans="8:48" x14ac:dyDescent="0.25"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"/>
      <c r="S373" s="5"/>
      <c r="T373" s="5"/>
      <c r="U373" s="5"/>
      <c r="V373" s="5"/>
      <c r="W373" s="5"/>
      <c r="X373" s="5"/>
      <c r="Y373" s="3">
        <v>42734</v>
      </c>
      <c r="Z373" s="1">
        <v>1.8460000000000001</v>
      </c>
      <c r="AA373" s="1">
        <f t="array" ref="AA373">FVSCHEDULE(1,Z371:Z373*0.01)-1</f>
        <v>1.753489713589973E-2</v>
      </c>
      <c r="AB373" s="14">
        <v>2.23</v>
      </c>
      <c r="AC373" s="1">
        <f t="array" ref="AC373">FVSCHEDULE(1,AB371:AB373*0.01)-1</f>
        <v>1.503148789200015E-2</v>
      </c>
      <c r="AD373" s="74">
        <f>'US Corp Custom'!M346</f>
        <v>0.22</v>
      </c>
      <c r="AE373" s="1">
        <f t="array" ref="AE373">FVSCHEDULE(1,AD371:AD373*0.01)-1</f>
        <v>-2.6066890648000052E-2</v>
      </c>
      <c r="AU373" s="1"/>
      <c r="AV373" s="1"/>
    </row>
    <row r="374" spans="8:48" x14ac:dyDescent="0.25"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"/>
      <c r="S374" s="5"/>
      <c r="T374" s="5"/>
      <c r="U374" s="5"/>
      <c r="V374" s="5"/>
      <c r="W374" s="5"/>
      <c r="X374" s="5"/>
      <c r="Y374" s="3">
        <v>42766</v>
      </c>
      <c r="Z374" s="1">
        <v>1.452</v>
      </c>
      <c r="AA374" s="1">
        <f t="array" ref="AA374">FVSCHEDULE(1,Z372:Z374*0.01)-1</f>
        <v>2.8340111013799962E-2</v>
      </c>
      <c r="AB374" s="14">
        <v>1.67</v>
      </c>
      <c r="AC374" s="1">
        <f t="array" ref="AC374">FVSCHEDULE(1,AB372:AB374*0.01)-1</f>
        <v>3.0745618996999902E-2</v>
      </c>
      <c r="AD374" s="74">
        <f>'US Corp Custom'!M347</f>
        <v>0.63</v>
      </c>
      <c r="AE374" s="1">
        <f t="array" ref="AE374">FVSCHEDULE(1,AD372:AD374*0.01)-1</f>
        <v>-1.6093878183999988E-2</v>
      </c>
      <c r="AU374" s="1"/>
      <c r="AV374" s="1"/>
    </row>
    <row r="375" spans="8:48" x14ac:dyDescent="0.25"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"/>
      <c r="S375" s="5"/>
      <c r="T375" s="5"/>
      <c r="U375" s="5"/>
      <c r="V375" s="5"/>
      <c r="W375" s="5"/>
      <c r="X375" s="5"/>
      <c r="Y375" s="3">
        <v>42794</v>
      </c>
      <c r="Z375" s="1">
        <v>1.4550000000000001</v>
      </c>
      <c r="AA375" s="1">
        <f t="array" ref="AA375">FVSCHEDULE(1,Z373:Z375*0.01)-1</f>
        <v>4.8281798170360046E-2</v>
      </c>
      <c r="AB375" s="14">
        <v>1.81</v>
      </c>
      <c r="AC375" s="1">
        <f t="array" ref="AC375">FVSCHEDULE(1,AB373:AB375*0.01)-1</f>
        <v>5.818505062099999E-2</v>
      </c>
      <c r="AD375" s="74">
        <f>'US Corp Custom'!M348</f>
        <v>0.85</v>
      </c>
      <c r="AE375" s="1">
        <f t="array" ref="AE375">FVSCHEDULE(1,AD373:AD375*0.01)-1</f>
        <v>1.708622780999991E-2</v>
      </c>
      <c r="AU375" s="1"/>
      <c r="AV375" s="1"/>
    </row>
    <row r="376" spans="8:48" x14ac:dyDescent="0.25"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"/>
      <c r="S376" s="5"/>
      <c r="T376" s="5"/>
      <c r="U376" s="5"/>
      <c r="V376" s="5"/>
      <c r="W376" s="5"/>
      <c r="X376" s="5"/>
      <c r="Y376" s="3">
        <v>42825</v>
      </c>
      <c r="Z376" s="1">
        <v>-0.223</v>
      </c>
      <c r="AA376" s="1">
        <f t="array" ref="AA376">FVSCHEDULE(1,Z374:Z376*0.01)-1</f>
        <v>2.6985968776820135E-2</v>
      </c>
      <c r="AB376" s="14">
        <v>-0.56999999999999995</v>
      </c>
      <c r="AC376" s="1">
        <f t="array" ref="AC376">FVSCHEDULE(1,AB374:AB376*0.01)-1</f>
        <v>2.9202187060999751E-2</v>
      </c>
      <c r="AD376" s="74">
        <f>'US Corp Custom'!M349</f>
        <v>0.01</v>
      </c>
      <c r="AE376" s="1">
        <f t="array" ref="AE376">FVSCHEDULE(1,AD374:AD376*0.01)-1</f>
        <v>1.495503535500009E-2</v>
      </c>
      <c r="AU376" s="1"/>
      <c r="AV376" s="1"/>
    </row>
    <row r="377" spans="8:48" x14ac:dyDescent="0.25"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"/>
      <c r="S377" s="5"/>
      <c r="T377" s="5"/>
      <c r="U377" s="5"/>
      <c r="V377" s="5"/>
      <c r="W377" s="5"/>
      <c r="X377" s="5"/>
      <c r="Y377" s="3">
        <v>42853</v>
      </c>
      <c r="Z377" s="1">
        <v>1.155</v>
      </c>
      <c r="AA377" s="1">
        <f t="array" ref="AA377">FVSCHEDULE(1,Z375:Z377*0.01)-1</f>
        <v>2.3979474742925166E-2</v>
      </c>
      <c r="AB377" s="14">
        <v>1.37</v>
      </c>
      <c r="AC377" s="1">
        <f t="array" ref="AC377">FVSCHEDULE(1,AB375:AB377*0.01)-1</f>
        <v>2.6165296570999974E-2</v>
      </c>
      <c r="AD377" s="74">
        <f>'US Corp Custom'!M350</f>
        <v>1.1299999999999999</v>
      </c>
      <c r="AE377" s="1">
        <f t="array" ref="AE377">FVSCHEDULE(1,AD375:AD377*0.01)-1</f>
        <v>1.9998039604999907E-2</v>
      </c>
      <c r="AU377" s="1"/>
      <c r="AV377" s="1"/>
    </row>
    <row r="378" spans="8:48" x14ac:dyDescent="0.25"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"/>
      <c r="S378" s="5"/>
      <c r="T378" s="5"/>
      <c r="U378" s="5"/>
      <c r="V378" s="5"/>
      <c r="W378" s="5"/>
      <c r="X378" s="5"/>
      <c r="Y378" s="3">
        <v>42886</v>
      </c>
      <c r="Z378" s="1">
        <v>0.87</v>
      </c>
      <c r="AA378" s="1">
        <f t="array" ref="AA378">FVSCHEDULE(1,Z376:Z378*0.01)-1</f>
        <v>1.8075103418450089E-2</v>
      </c>
      <c r="AB378" s="14">
        <v>1.07</v>
      </c>
      <c r="AC378" s="1">
        <f t="array" ref="AC378">FVSCHEDULE(1,AB376:AB378*0.01)-1</f>
        <v>1.8706674436999915E-2</v>
      </c>
      <c r="AD378" s="74">
        <f>'US Corp Custom'!M351</f>
        <v>0.93</v>
      </c>
      <c r="AE378" s="1">
        <f t="array" ref="AE378">FVSCHEDULE(1,AD376:AD378*0.01)-1</f>
        <v>2.0807160509000111E-2</v>
      </c>
      <c r="AU378" s="1"/>
      <c r="AV378" s="1"/>
    </row>
    <row r="379" spans="8:48" x14ac:dyDescent="0.25"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"/>
      <c r="S379" s="5"/>
      <c r="T379" s="5"/>
      <c r="U379" s="5"/>
      <c r="V379" s="5"/>
      <c r="W379" s="5"/>
      <c r="X379" s="5"/>
      <c r="Y379" s="3">
        <v>42916</v>
      </c>
      <c r="Z379" s="1">
        <v>0.13500000000000001</v>
      </c>
      <c r="AA379" s="1">
        <f t="array" ref="AA379">FVSCHEDULE(1,Z377:Z379*0.01)-1</f>
        <v>2.1727958154749816E-2</v>
      </c>
      <c r="AB379" s="14">
        <v>0.03</v>
      </c>
      <c r="AC379" s="1">
        <f t="array" ref="AC379">FVSCHEDULE(1,AB377:AB379*0.01)-1</f>
        <v>2.4853953976999854E-2</v>
      </c>
      <c r="AD379" s="74">
        <f>'US Corp Custom'!M352</f>
        <v>-0.08</v>
      </c>
      <c r="AE379" s="1">
        <f t="array" ref="AE379">FVSCHEDULE(1,AD377:AD379*0.01)-1</f>
        <v>1.9888525928000167E-2</v>
      </c>
      <c r="AU379" s="1"/>
      <c r="AV379" s="1"/>
    </row>
    <row r="380" spans="8:48" x14ac:dyDescent="0.25"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"/>
      <c r="S380" s="5"/>
      <c r="T380" s="5"/>
      <c r="U380" s="5"/>
      <c r="V380" s="5"/>
      <c r="W380" s="5"/>
      <c r="X380" s="5"/>
      <c r="Y380" s="3">
        <v>42947</v>
      </c>
      <c r="Z380">
        <v>1.107</v>
      </c>
      <c r="AA380" s="1">
        <f t="array" ref="AA380">FVSCHEDULE(1,Z378:Z380*0.01)-1</f>
        <v>2.1243128517149712E-2</v>
      </c>
      <c r="AC380" s="1">
        <f t="array" ref="AC380">FVSCHEDULE(1,AB378:AB380*0.01)-1</f>
        <v>1.100320999999993E-2</v>
      </c>
      <c r="AD380" s="74">
        <f>'US Corp Custom'!M353</f>
        <v>0.92</v>
      </c>
      <c r="AE380" s="1">
        <f t="array" ref="AE380">FVSCHEDULE(1,AD378:AD380*0.01)-1</f>
        <v>1.7770691552000173E-2</v>
      </c>
    </row>
    <row r="381" spans="8:48" x14ac:dyDescent="0.25"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"/>
      <c r="S381" s="5"/>
      <c r="T381" s="5"/>
      <c r="U381" s="5"/>
      <c r="V381" s="5"/>
      <c r="W381" s="5"/>
      <c r="X381" s="5"/>
      <c r="Y381" s="3">
        <v>42978</v>
      </c>
      <c r="Z381">
        <v>-3.9E-2</v>
      </c>
      <c r="AA381" s="1">
        <f t="array" ref="AA381">FVSCHEDULE(1,Z379:Z381*0.01)-1</f>
        <v>1.2040094871644813E-2</v>
      </c>
      <c r="AC381" s="1">
        <f t="array" ref="AC381">FVSCHEDULE(1,AB379:AB381*0.01)-1</f>
        <v>2.9999999999996696E-4</v>
      </c>
      <c r="AD381" s="74">
        <f>'US Corp Custom'!M354</f>
        <v>0.66</v>
      </c>
      <c r="AE381" s="1">
        <f t="array" ref="AE381">FVSCHEDULE(1,AD379:AD381*0.01)-1</f>
        <v>1.5048031424000019E-2</v>
      </c>
    </row>
    <row r="383" spans="8:48" x14ac:dyDescent="0.25">
      <c r="AA383">
        <f>CORREL(AA37:AA379,AC37:AC379)</f>
        <v>0.81253605488002445</v>
      </c>
    </row>
  </sheetData>
  <dataValidations count="8">
    <dataValidation allowBlank="1" showErrorMessage="1" promptTitle="TRAFO" prompt="$Z$15:$AB$134" sqref="AN22"/>
    <dataValidation allowBlank="1" showErrorMessage="1" promptTitle="TRAFO" prompt="$Y$22:$Z$381" sqref="Y22"/>
    <dataValidation allowBlank="1" showErrorMessage="1" promptTitle="TRAFO" prompt="$B$22:$C$142" sqref="B22"/>
    <dataValidation allowBlank="1" showErrorMessage="1" promptTitle="TRAFO" prompt="$AL$22:$AN$141" sqref="AL22"/>
    <dataValidation allowBlank="1" showErrorMessage="1" promptTitle="TRAFO" prompt="$AO$22:$AQ$141" sqref="AO22"/>
    <dataValidation allowBlank="1" showErrorMessage="1" promptTitle="TRAFO" prompt="$AU$22:$AV$141" sqref="AU22"/>
    <dataValidation allowBlank="1" showErrorMessage="1" promptTitle="TRAFO" prompt="$AF$22:$AK$141" sqref="AF22"/>
    <dataValidation allowBlank="1" showErrorMessage="1" promptTitle="TRAFO" prompt="$AS$22:$AT$141" sqref="AS22"/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defaultRowHeight="15" x14ac:dyDescent="0.25"/>
  <cols>
    <col min="1" max="1" width="10.7109375" bestFit="1" customWidth="1"/>
    <col min="7" max="7" width="11.42578125" customWidth="1"/>
  </cols>
  <sheetData>
    <row r="1" spans="1:10" x14ac:dyDescent="0.25">
      <c r="A1" t="s">
        <v>228</v>
      </c>
      <c r="B1" s="1" t="s">
        <v>229</v>
      </c>
      <c r="C1" s="16" t="s">
        <v>230</v>
      </c>
      <c r="D1" s="16" t="s">
        <v>231</v>
      </c>
      <c r="E1" s="16" t="s">
        <v>614</v>
      </c>
      <c r="F1" s="16" t="s">
        <v>232</v>
      </c>
      <c r="G1" s="16" t="s">
        <v>233</v>
      </c>
      <c r="H1" s="16" t="s">
        <v>154</v>
      </c>
      <c r="I1" s="16" t="s">
        <v>155</v>
      </c>
      <c r="J1" s="16" t="s">
        <v>157</v>
      </c>
    </row>
    <row r="2" spans="1:10" x14ac:dyDescent="0.25">
      <c r="A2" s="13">
        <v>32508</v>
      </c>
      <c r="B2" s="1" t="s">
        <v>5</v>
      </c>
      <c r="C2">
        <v>1.4025816385011958E-2</v>
      </c>
      <c r="D2">
        <v>2.6953422897369496E-2</v>
      </c>
      <c r="E2">
        <v>4.1934914769998777E-3</v>
      </c>
      <c r="F2">
        <v>3.0877670041862038E-2</v>
      </c>
      <c r="G2">
        <v>-6.3225323405848854E-3</v>
      </c>
      <c r="H2">
        <v>0.15732293212277226</v>
      </c>
      <c r="I2">
        <v>1.558522332793344E-2</v>
      </c>
      <c r="J2">
        <v>1.9762228310236996E-2</v>
      </c>
    </row>
    <row r="3" spans="1:10" x14ac:dyDescent="0.25">
      <c r="A3" s="3">
        <v>32598</v>
      </c>
      <c r="B3" s="1" t="s">
        <v>6</v>
      </c>
      <c r="C3">
        <v>1.4971845146615578E-2</v>
      </c>
      <c r="D3">
        <v>1.9400134346054251E-2</v>
      </c>
      <c r="E3">
        <v>1.1677501147999925E-2</v>
      </c>
      <c r="F3">
        <v>7.0873247258086858E-2</v>
      </c>
      <c r="G3">
        <v>7.7106618108752967E-2</v>
      </c>
      <c r="H3">
        <v>3.3424615156705251E-3</v>
      </c>
      <c r="I3">
        <v>0.16884217422575443</v>
      </c>
      <c r="J3">
        <v>2.1292591418116569E-2</v>
      </c>
    </row>
    <row r="4" spans="1:10" x14ac:dyDescent="0.25">
      <c r="A4" s="3">
        <v>32689</v>
      </c>
      <c r="B4" s="1" t="s">
        <v>7</v>
      </c>
      <c r="C4">
        <v>8.8267772474799021E-3</v>
      </c>
      <c r="D4">
        <v>4.679270026641226E-2</v>
      </c>
      <c r="E4">
        <v>6.7768997568000033E-2</v>
      </c>
      <c r="F4">
        <v>8.8286769948790825E-2</v>
      </c>
      <c r="G4">
        <v>6.3697485523298791E-2</v>
      </c>
      <c r="H4">
        <v>-6.1133671586665821E-2</v>
      </c>
      <c r="I4">
        <v>5.9517354405161482E-2</v>
      </c>
      <c r="J4">
        <v>2.382455858803989E-2</v>
      </c>
    </row>
    <row r="5" spans="1:10" x14ac:dyDescent="0.25">
      <c r="A5" s="3">
        <v>32781</v>
      </c>
      <c r="B5" s="1" t="s">
        <v>8</v>
      </c>
      <c r="C5">
        <v>4.3118859690238522E-2</v>
      </c>
      <c r="D5">
        <v>1.0814330775067004E-2</v>
      </c>
      <c r="E5">
        <v>1.3741745675999839E-2</v>
      </c>
      <c r="F5">
        <v>0.10709393054976492</v>
      </c>
      <c r="G5">
        <v>6.7336499817318263E-2</v>
      </c>
      <c r="H5">
        <v>0.12454526742784999</v>
      </c>
      <c r="I5">
        <v>0.22796223247041514</v>
      </c>
      <c r="J5">
        <v>2.0973468817512053E-2</v>
      </c>
    </row>
    <row r="6" spans="1:10" x14ac:dyDescent="0.25">
      <c r="A6" s="3">
        <v>32873</v>
      </c>
      <c r="B6" s="1" t="s">
        <v>9</v>
      </c>
      <c r="C6">
        <v>-9.0288396253011098E-3</v>
      </c>
      <c r="D6">
        <v>1.2496938418109126E-2</v>
      </c>
      <c r="E6">
        <v>3.4163895148999979E-2</v>
      </c>
      <c r="F6">
        <v>2.0632700274385352E-2</v>
      </c>
      <c r="G6">
        <v>-4.9258891589360809E-2</v>
      </c>
      <c r="H6">
        <v>4.5926478149100225E-2</v>
      </c>
      <c r="I6">
        <v>8.47576679934441E-2</v>
      </c>
      <c r="J6">
        <v>2.0926437065492909E-2</v>
      </c>
    </row>
    <row r="7" spans="1:10" x14ac:dyDescent="0.25">
      <c r="A7" s="3">
        <v>32963</v>
      </c>
      <c r="B7" s="1" t="s">
        <v>10</v>
      </c>
      <c r="C7">
        <v>1.8431691168677693E-2</v>
      </c>
      <c r="D7">
        <v>1.1320093862156183E-5</v>
      </c>
      <c r="E7">
        <v>-3.9330799840000541E-3</v>
      </c>
      <c r="F7">
        <v>-3.0073008091510589E-2</v>
      </c>
      <c r="G7">
        <v>-2.2431050622884752E-2</v>
      </c>
      <c r="H7">
        <v>-0.19717036641601859</v>
      </c>
      <c r="I7">
        <v>-7.1815238506367396E-2</v>
      </c>
      <c r="J7">
        <v>1.941214354132681E-2</v>
      </c>
    </row>
    <row r="8" spans="1:10" x14ac:dyDescent="0.25">
      <c r="A8" s="3">
        <v>33054</v>
      </c>
      <c r="B8" s="1" t="s">
        <v>11</v>
      </c>
      <c r="C8">
        <v>1.5654750646961743E-2</v>
      </c>
      <c r="D8">
        <v>7.3883853469537991E-2</v>
      </c>
      <c r="E8">
        <v>3.9107375291999924E-2</v>
      </c>
      <c r="F8">
        <v>6.288043478260863E-2</v>
      </c>
      <c r="G8">
        <v>3.791757209679214E-2</v>
      </c>
      <c r="H8">
        <v>9.6383948744135819E-2</v>
      </c>
      <c r="I8">
        <v>0.20029393434846088</v>
      </c>
      <c r="J8">
        <v>2.1049998556901262E-2</v>
      </c>
    </row>
    <row r="9" spans="1:10" x14ac:dyDescent="0.25">
      <c r="A9" s="3">
        <v>33146</v>
      </c>
      <c r="B9" s="1" t="s">
        <v>12</v>
      </c>
      <c r="C9">
        <v>-1.3716594199898034E-2</v>
      </c>
      <c r="D9">
        <v>-2.9623719123483737E-2</v>
      </c>
      <c r="E9">
        <v>4.9367774449999846E-3</v>
      </c>
      <c r="F9">
        <v>-0.13741882701845887</v>
      </c>
      <c r="G9">
        <v>-0.2446372491616543</v>
      </c>
      <c r="H9">
        <v>-0.21128996768742248</v>
      </c>
      <c r="I9">
        <v>-0.17188081215127082</v>
      </c>
      <c r="J9">
        <v>2.052808949945506E-2</v>
      </c>
    </row>
    <row r="10" spans="1:10" x14ac:dyDescent="0.25">
      <c r="A10" s="3">
        <v>33238</v>
      </c>
      <c r="B10" s="1" t="s">
        <v>13</v>
      </c>
      <c r="C10">
        <v>-5.2089849760378081E-2</v>
      </c>
      <c r="D10">
        <v>4.6697730305756222E-3</v>
      </c>
      <c r="E10">
        <v>3.09119834239997E-2</v>
      </c>
      <c r="F10">
        <v>8.9629212484068965E-2</v>
      </c>
      <c r="G10">
        <v>5.0642425950719883E-2</v>
      </c>
      <c r="H10">
        <v>0.10632440481458862</v>
      </c>
      <c r="I10">
        <v>-3.0469630967476236E-2</v>
      </c>
      <c r="J10">
        <v>2.0641432436009355E-2</v>
      </c>
    </row>
    <row r="11" spans="1:10" x14ac:dyDescent="0.25">
      <c r="A11" s="3">
        <v>33328</v>
      </c>
      <c r="B11" s="1" t="s">
        <v>14</v>
      </c>
      <c r="C11">
        <v>3.492995146413809E-2</v>
      </c>
      <c r="D11">
        <v>4.4117225466221453E-2</v>
      </c>
      <c r="E11">
        <v>4.4738647999999603E-2</v>
      </c>
      <c r="F11">
        <v>0.14525473981992754</v>
      </c>
      <c r="G11">
        <v>0.29734624069395688</v>
      </c>
      <c r="H11">
        <v>7.5247111591268068E-2</v>
      </c>
      <c r="I11">
        <v>0.29173925842989457</v>
      </c>
      <c r="J11">
        <v>1.6717123593337213E-2</v>
      </c>
    </row>
    <row r="12" spans="1:10" x14ac:dyDescent="0.25">
      <c r="A12" s="3">
        <v>33419</v>
      </c>
      <c r="B12" s="1" t="s">
        <v>15</v>
      </c>
      <c r="C12">
        <v>-1.4068365887691158E-3</v>
      </c>
      <c r="D12">
        <v>4.7079389191767686E-3</v>
      </c>
      <c r="E12">
        <v>2.2100734743999872E-2</v>
      </c>
      <c r="F12">
        <v>-2.2801225565873828E-3</v>
      </c>
      <c r="G12">
        <v>-1.587137465749866E-2</v>
      </c>
      <c r="H12">
        <v>-5.380465255812128E-2</v>
      </c>
      <c r="I12">
        <v>5.0889187775535971E-2</v>
      </c>
      <c r="J12">
        <v>1.5665223322854249E-2</v>
      </c>
    </row>
    <row r="13" spans="1:10" x14ac:dyDescent="0.25">
      <c r="A13" s="3">
        <v>33511</v>
      </c>
      <c r="B13" s="1" t="s">
        <v>16</v>
      </c>
      <c r="C13">
        <v>-3.3292506727278679E-3</v>
      </c>
      <c r="D13">
        <v>3.0266762349370778E-2</v>
      </c>
      <c r="E13">
        <v>5.961922827200028E-2</v>
      </c>
      <c r="F13">
        <v>5.3467279262980005E-2</v>
      </c>
      <c r="G13">
        <v>8.1809904041465042E-2</v>
      </c>
      <c r="H13">
        <v>8.6613920606632325E-2</v>
      </c>
      <c r="I13">
        <v>3.2839047073922378E-2</v>
      </c>
      <c r="J13">
        <v>1.5306807762613062E-2</v>
      </c>
    </row>
    <row r="14" spans="1:10" x14ac:dyDescent="0.25">
      <c r="A14" s="3">
        <v>33603</v>
      </c>
      <c r="B14" s="1" t="s">
        <v>17</v>
      </c>
      <c r="C14">
        <v>-6.573376388667207E-2</v>
      </c>
      <c r="D14">
        <v>3.7473154205261011E-2</v>
      </c>
      <c r="E14">
        <v>5.385695221400022E-2</v>
      </c>
      <c r="F14">
        <v>8.3836124104580634E-2</v>
      </c>
      <c r="G14">
        <v>5.7364842991259435E-2</v>
      </c>
      <c r="H14">
        <v>1.7597273916192258E-2</v>
      </c>
      <c r="I14">
        <v>0.14054550836781199</v>
      </c>
      <c r="J14">
        <v>1.4667648344568907E-2</v>
      </c>
    </row>
    <row r="15" spans="1:10" x14ac:dyDescent="0.25">
      <c r="A15" s="3">
        <v>33694</v>
      </c>
      <c r="B15" s="1" t="s">
        <v>18</v>
      </c>
      <c r="C15">
        <v>7.4207928156780359E-2</v>
      </c>
      <c r="D15">
        <v>1.5374196429012766E-2</v>
      </c>
      <c r="E15">
        <v>-5.5661261920000316E-3</v>
      </c>
      <c r="F15">
        <v>-2.5248629151637725E-2</v>
      </c>
      <c r="G15">
        <v>7.4903557651093022E-2</v>
      </c>
      <c r="H15">
        <v>-0.11790461333474422</v>
      </c>
      <c r="I15">
        <v>0.20476597183030587</v>
      </c>
      <c r="J15">
        <v>9.920522443056301E-3</v>
      </c>
    </row>
    <row r="16" spans="1:10" x14ac:dyDescent="0.25">
      <c r="A16" s="3">
        <v>33785</v>
      </c>
      <c r="B16" s="1" t="s">
        <v>19</v>
      </c>
      <c r="C16">
        <v>3.6741382342589468E-3</v>
      </c>
      <c r="D16">
        <v>2.1193099137249488E-3</v>
      </c>
      <c r="E16">
        <v>4.8609211832000065E-2</v>
      </c>
      <c r="F16">
        <v>1.9015229295003433E-2</v>
      </c>
      <c r="G16">
        <v>-6.8444963470384645E-2</v>
      </c>
      <c r="H16">
        <v>2.2067544810692397E-2</v>
      </c>
      <c r="I16">
        <v>-0.10866537407502029</v>
      </c>
      <c r="J16">
        <v>1.0948515874085185E-2</v>
      </c>
    </row>
    <row r="17" spans="1:10" x14ac:dyDescent="0.25">
      <c r="A17" s="3">
        <v>33877</v>
      </c>
      <c r="B17" s="1" t="s">
        <v>20</v>
      </c>
      <c r="C17">
        <v>-1.5287528306458957E-2</v>
      </c>
      <c r="D17">
        <v>3.4370143524056165E-2</v>
      </c>
      <c r="E17">
        <v>4.9837222628000166E-2</v>
      </c>
      <c r="F17">
        <v>3.1527465838248503E-2</v>
      </c>
      <c r="G17">
        <v>2.8787207044686625E-2</v>
      </c>
      <c r="H17">
        <v>1.6061897592072105E-2</v>
      </c>
      <c r="I17">
        <v>-3.2952147018568523E-2</v>
      </c>
      <c r="J17">
        <v>1.0138671034549906E-2</v>
      </c>
    </row>
    <row r="18" spans="1:10" x14ac:dyDescent="0.25">
      <c r="A18" s="3">
        <v>33969</v>
      </c>
      <c r="B18" s="1" t="s">
        <v>21</v>
      </c>
      <c r="C18">
        <v>1.7825974994986039E-2</v>
      </c>
      <c r="D18">
        <v>0.13268459445649908</v>
      </c>
      <c r="E18">
        <v>-7.6916752239999386E-3</v>
      </c>
      <c r="F18">
        <v>5.0363225688297319E-2</v>
      </c>
      <c r="G18">
        <v>0.14943382768151681</v>
      </c>
      <c r="H18">
        <v>-3.7700565480534243E-2</v>
      </c>
      <c r="I18">
        <v>7.2773718809395094E-2</v>
      </c>
      <c r="J18">
        <v>7.7008275229004663E-3</v>
      </c>
    </row>
    <row r="19" spans="1:10" x14ac:dyDescent="0.25">
      <c r="A19" s="3">
        <v>34059</v>
      </c>
      <c r="B19" s="1" t="s">
        <v>22</v>
      </c>
      <c r="C19">
        <v>5.7130081036693953E-2</v>
      </c>
      <c r="D19">
        <v>-2.0708010656490215E-3</v>
      </c>
      <c r="E19">
        <v>5.7226480036999927E-2</v>
      </c>
      <c r="F19">
        <v>4.3666937889883517E-2</v>
      </c>
      <c r="G19">
        <v>4.2740788623141457E-2</v>
      </c>
      <c r="H19">
        <v>0.1208249216487074</v>
      </c>
      <c r="I19">
        <v>5.5472929957874673E-2</v>
      </c>
      <c r="J19">
        <v>7.7565258182670238E-3</v>
      </c>
    </row>
    <row r="20" spans="1:10" x14ac:dyDescent="0.25">
      <c r="A20" s="3">
        <v>34150</v>
      </c>
      <c r="B20" s="1" t="s">
        <v>23</v>
      </c>
      <c r="C20">
        <v>-1.6966224621221854E-2</v>
      </c>
      <c r="D20">
        <v>7.5894668723865355E-2</v>
      </c>
      <c r="E20">
        <v>3.343400547200015E-2</v>
      </c>
      <c r="F20">
        <v>4.8633798633799241E-3</v>
      </c>
      <c r="G20">
        <v>2.1920253917873556E-2</v>
      </c>
      <c r="H20">
        <v>0.10138071058974729</v>
      </c>
      <c r="I20">
        <v>8.2679691590608062E-2</v>
      </c>
      <c r="J20">
        <v>7.745539278436242E-3</v>
      </c>
    </row>
    <row r="21" spans="1:10" x14ac:dyDescent="0.25">
      <c r="A21" s="3">
        <v>34242</v>
      </c>
      <c r="B21" s="1" t="s">
        <v>24</v>
      </c>
      <c r="C21">
        <v>5.0733057265786669E-2</v>
      </c>
      <c r="D21">
        <v>6.698593791704148E-2</v>
      </c>
      <c r="E21">
        <v>3.0070669099999892E-2</v>
      </c>
      <c r="F21">
        <v>2.5843277792145347E-2</v>
      </c>
      <c r="G21">
        <v>8.745025720663889E-2</v>
      </c>
      <c r="H21">
        <v>6.7028667268955511E-2</v>
      </c>
      <c r="I21">
        <v>0.1537936348011617</v>
      </c>
      <c r="J21">
        <v>8.1640326024194909E-3</v>
      </c>
    </row>
    <row r="22" spans="1:10" x14ac:dyDescent="0.25">
      <c r="A22" s="3">
        <v>34334</v>
      </c>
      <c r="B22" s="1" t="s">
        <v>25</v>
      </c>
      <c r="C22">
        <v>1.6280521275102881E-2</v>
      </c>
      <c r="D22">
        <v>7.39408244323293E-2</v>
      </c>
      <c r="E22">
        <v>1.9462673760000104E-3</v>
      </c>
      <c r="F22">
        <v>2.3175409216141807E-2</v>
      </c>
      <c r="G22">
        <v>2.5894769725098188E-2</v>
      </c>
      <c r="H22">
        <v>9.300263117922869E-3</v>
      </c>
      <c r="I22">
        <v>0.32604340670517096</v>
      </c>
      <c r="J22">
        <v>7.8421970938054031E-3</v>
      </c>
    </row>
    <row r="23" spans="1:10" x14ac:dyDescent="0.25">
      <c r="A23" s="3">
        <v>34424</v>
      </c>
      <c r="B23" s="1" t="s">
        <v>26</v>
      </c>
      <c r="C23">
        <v>3.5863947553072019E-2</v>
      </c>
      <c r="D23">
        <v>-2.1456234143155731E-2</v>
      </c>
      <c r="E23">
        <v>-2.7340339510000145E-2</v>
      </c>
      <c r="F23">
        <v>-3.7926786342837193E-2</v>
      </c>
      <c r="G23">
        <v>-2.6633171294030644E-2</v>
      </c>
      <c r="H23">
        <v>3.560722387737969E-2</v>
      </c>
      <c r="I23">
        <v>-9.0415938418058173E-2</v>
      </c>
      <c r="J23">
        <v>7.6463794010293018E-3</v>
      </c>
    </row>
    <row r="24" spans="1:10" x14ac:dyDescent="0.25">
      <c r="A24" s="3">
        <v>34515</v>
      </c>
      <c r="B24" s="1" t="s">
        <v>27</v>
      </c>
      <c r="C24">
        <v>2.137645805771073E-2</v>
      </c>
      <c r="D24">
        <v>3.7450782709645192E-2</v>
      </c>
      <c r="E24">
        <v>-8.8950894189999685E-3</v>
      </c>
      <c r="F24">
        <v>4.2257385895911881E-3</v>
      </c>
      <c r="G24">
        <v>-3.9126742938863091E-2</v>
      </c>
      <c r="H24">
        <v>5.1773407374142044E-2</v>
      </c>
      <c r="I24">
        <v>-1.4399580260667677E-2</v>
      </c>
      <c r="J24">
        <v>9.6054474585696159E-3</v>
      </c>
    </row>
    <row r="25" spans="1:10" x14ac:dyDescent="0.25">
      <c r="A25" s="3">
        <v>34607</v>
      </c>
      <c r="B25" s="1" t="s">
        <v>28</v>
      </c>
      <c r="C25">
        <v>2.7937297305045211E-2</v>
      </c>
      <c r="D25">
        <v>1.5645247830766432E-2</v>
      </c>
      <c r="E25">
        <v>9.9766368170000064E-3</v>
      </c>
      <c r="F25">
        <v>4.8874234916933768E-2</v>
      </c>
      <c r="G25">
        <v>6.9475128485384063E-2</v>
      </c>
      <c r="H25">
        <v>1.62901800298898E-3</v>
      </c>
      <c r="I25">
        <v>0.20757788923878895</v>
      </c>
      <c r="J25">
        <v>1.0755928751065236E-2</v>
      </c>
    </row>
    <row r="26" spans="1:10" x14ac:dyDescent="0.25">
      <c r="A26" s="3">
        <v>34699</v>
      </c>
      <c r="B26" s="1" t="s">
        <v>29</v>
      </c>
      <c r="C26">
        <v>1.2687000016569118E-2</v>
      </c>
      <c r="D26">
        <v>9.014033794879836E-2</v>
      </c>
      <c r="E26">
        <v>-2.7314741199998549E-3</v>
      </c>
      <c r="F26">
        <v>-1.5630698692215006E-4</v>
      </c>
      <c r="G26">
        <v>-1.8493753873250918E-2</v>
      </c>
      <c r="H26">
        <v>-9.5188173741557192E-3</v>
      </c>
      <c r="I26">
        <v>-0.14386169308322294</v>
      </c>
      <c r="J26">
        <v>1.3268422080793041E-2</v>
      </c>
    </row>
    <row r="27" spans="1:10" x14ac:dyDescent="0.25">
      <c r="A27" s="3">
        <v>34789</v>
      </c>
      <c r="B27" s="1" t="s">
        <v>30</v>
      </c>
      <c r="C27">
        <v>4.37901651595069E-2</v>
      </c>
      <c r="D27">
        <v>2.5417341456271864E-2</v>
      </c>
      <c r="E27">
        <v>5.8050916999999869E-2</v>
      </c>
      <c r="F27">
        <v>9.7377106131665739E-2</v>
      </c>
      <c r="G27">
        <v>4.6169524569099174E-2</v>
      </c>
      <c r="H27">
        <v>1.9410174370806832E-2</v>
      </c>
      <c r="I27">
        <v>-0.12377855608402355</v>
      </c>
      <c r="J27">
        <v>1.4989624713982019E-2</v>
      </c>
    </row>
    <row r="28" spans="1:10" x14ac:dyDescent="0.25">
      <c r="A28" s="3">
        <v>34880</v>
      </c>
      <c r="B28" s="1" t="s">
        <v>31</v>
      </c>
      <c r="C28">
        <v>1.719554451356713E-2</v>
      </c>
      <c r="D28">
        <v>4.3372968958520754E-2</v>
      </c>
      <c r="E28">
        <v>6.9961085767999975E-2</v>
      </c>
      <c r="F28">
        <v>9.5463467139420111E-2</v>
      </c>
      <c r="G28">
        <v>9.3752911778408166E-2</v>
      </c>
      <c r="H28">
        <v>8.0545507749150147E-3</v>
      </c>
      <c r="I28">
        <v>0.10370236107798704</v>
      </c>
      <c r="J28">
        <v>1.5035677242792644E-2</v>
      </c>
    </row>
    <row r="29" spans="1:10" x14ac:dyDescent="0.25">
      <c r="A29" s="3">
        <v>34972</v>
      </c>
      <c r="B29" s="1" t="s">
        <v>32</v>
      </c>
      <c r="C29">
        <v>1.7355781740696345E-2</v>
      </c>
      <c r="D29">
        <v>4.557296895852074E-2</v>
      </c>
      <c r="E29">
        <v>2.0570429375000199E-2</v>
      </c>
      <c r="F29">
        <v>7.9471729738321173E-2</v>
      </c>
      <c r="G29">
        <v>9.8757579981877827E-2</v>
      </c>
      <c r="H29">
        <v>4.2485253094194375E-2</v>
      </c>
      <c r="I29">
        <v>-6.3753504886961965E-3</v>
      </c>
      <c r="J29">
        <v>1.4236785667678831E-2</v>
      </c>
    </row>
    <row r="30" spans="1:10" x14ac:dyDescent="0.25">
      <c r="A30" s="3">
        <v>35064</v>
      </c>
      <c r="B30" s="1" t="s">
        <v>33</v>
      </c>
      <c r="C30">
        <v>-4.1470821136681754E-2</v>
      </c>
      <c r="D30">
        <v>0.13831175984403257</v>
      </c>
      <c r="E30">
        <v>4.6082584389999681E-2</v>
      </c>
      <c r="F30">
        <v>6.0195162434577565E-2</v>
      </c>
      <c r="G30">
        <v>2.1676671080767429E-2</v>
      </c>
      <c r="H30">
        <v>4.1288495272394643E-2</v>
      </c>
      <c r="I30">
        <v>-1.3537117903930085E-2</v>
      </c>
      <c r="J30">
        <v>1.4733693765430989E-2</v>
      </c>
    </row>
    <row r="31" spans="1:10" x14ac:dyDescent="0.25">
      <c r="A31" s="3">
        <v>35155</v>
      </c>
      <c r="B31" s="1" t="s">
        <v>34</v>
      </c>
      <c r="C31">
        <v>8.3468518599176256E-2</v>
      </c>
      <c r="D31">
        <v>3.4976466123256535E-2</v>
      </c>
      <c r="E31">
        <v>-2.1072962307999932E-2</v>
      </c>
      <c r="F31">
        <v>5.3671531740821177E-2</v>
      </c>
      <c r="G31">
        <v>5.1027852659791817E-2</v>
      </c>
      <c r="H31">
        <v>2.9650013612192438E-2</v>
      </c>
      <c r="I31">
        <v>6.226179831360712E-2</v>
      </c>
      <c r="J31">
        <v>1.2299572708872608E-2</v>
      </c>
    </row>
    <row r="32" spans="1:10" x14ac:dyDescent="0.25">
      <c r="A32" s="3">
        <v>35246</v>
      </c>
      <c r="B32" s="1" t="s">
        <v>35</v>
      </c>
      <c r="C32">
        <v>4.930566786040752E-2</v>
      </c>
      <c r="D32">
        <v>6.8444020360274416E-2</v>
      </c>
      <c r="E32">
        <v>5.4900944900000415E-3</v>
      </c>
      <c r="F32">
        <v>4.4886465759990557E-2</v>
      </c>
      <c r="G32">
        <v>5.0021579062238031E-2</v>
      </c>
      <c r="H32">
        <v>1.6559294807233282E-2</v>
      </c>
      <c r="I32">
        <v>4.1803915578636941E-2</v>
      </c>
      <c r="J32">
        <v>1.2880415387487743E-2</v>
      </c>
    </row>
    <row r="33" spans="1:10" x14ac:dyDescent="0.25">
      <c r="A33" s="3">
        <v>35338</v>
      </c>
      <c r="B33" s="1" t="s">
        <v>36</v>
      </c>
      <c r="C33">
        <v>7.6973111965915123E-3</v>
      </c>
      <c r="D33">
        <v>6.3543835113534147E-2</v>
      </c>
      <c r="E33">
        <v>1.9288856960000045E-2</v>
      </c>
      <c r="F33">
        <v>3.0917076639029428E-2</v>
      </c>
      <c r="G33">
        <v>3.3827210079555581E-3</v>
      </c>
      <c r="H33">
        <v>-4.9403084537746889E-4</v>
      </c>
      <c r="I33">
        <v>-3.6218846166717888E-2</v>
      </c>
      <c r="J33">
        <v>1.3817949334185897E-2</v>
      </c>
    </row>
    <row r="34" spans="1:10" x14ac:dyDescent="0.25">
      <c r="A34" s="3">
        <v>35430</v>
      </c>
      <c r="B34" s="1" t="s">
        <v>37</v>
      </c>
      <c r="C34">
        <v>2.741820728112624E-2</v>
      </c>
      <c r="D34">
        <v>7.6236030540411615E-2</v>
      </c>
      <c r="E34">
        <v>3.0820572012000058E-2</v>
      </c>
      <c r="F34">
        <v>8.3350946082739075E-2</v>
      </c>
      <c r="G34">
        <v>5.2023724600254839E-2</v>
      </c>
      <c r="H34">
        <v>1.6655605787175176E-2</v>
      </c>
      <c r="I34">
        <v>-5.8849402411518259E-3</v>
      </c>
      <c r="J34">
        <v>1.302891862967348E-2</v>
      </c>
    </row>
    <row r="35" spans="1:10" x14ac:dyDescent="0.25">
      <c r="A35" s="3">
        <v>35520</v>
      </c>
      <c r="B35" s="1" t="s">
        <v>38</v>
      </c>
      <c r="C35">
        <v>2.3027727098632239E-2</v>
      </c>
      <c r="D35">
        <v>-2.6124089616964271E-2</v>
      </c>
      <c r="E35">
        <v>-6.0783493200000649E-3</v>
      </c>
      <c r="F35">
        <v>2.6799466064277633E-2</v>
      </c>
      <c r="G35">
        <v>-5.1708158446038377E-2</v>
      </c>
      <c r="H35">
        <v>-1.4950713950074523E-2</v>
      </c>
      <c r="I35">
        <v>8.4694904400329354E-2</v>
      </c>
      <c r="J35">
        <v>1.2752296912912797E-2</v>
      </c>
    </row>
    <row r="36" spans="1:10" x14ac:dyDescent="0.25">
      <c r="A36" s="3">
        <v>35611</v>
      </c>
      <c r="B36" s="1" t="s">
        <v>39</v>
      </c>
      <c r="C36">
        <v>4.853884917640279E-2</v>
      </c>
      <c r="D36">
        <v>0.17077912883431018</v>
      </c>
      <c r="E36">
        <v>3.7557352127999932E-2</v>
      </c>
      <c r="F36">
        <v>0.17459000000000002</v>
      </c>
      <c r="G36">
        <v>0.16210298207911045</v>
      </c>
      <c r="H36">
        <v>0.13055145326243145</v>
      </c>
      <c r="I36">
        <v>8.5583416650820934E-2</v>
      </c>
      <c r="J36">
        <v>1.3610188236508058E-2</v>
      </c>
    </row>
    <row r="37" spans="1:10" x14ac:dyDescent="0.25">
      <c r="A37" s="3">
        <v>35703</v>
      </c>
      <c r="B37" s="1" t="s">
        <v>40</v>
      </c>
      <c r="C37">
        <v>2.6838187814908331E-2</v>
      </c>
      <c r="D37">
        <v>6.0560671730271215E-2</v>
      </c>
      <c r="E37">
        <v>3.4250192000000013E-2</v>
      </c>
      <c r="F37">
        <v>7.4894218408125379E-2</v>
      </c>
      <c r="G37">
        <v>0.14883090746408234</v>
      </c>
      <c r="H37">
        <v>-6.4073380595881524E-3</v>
      </c>
      <c r="I37">
        <v>-8.9677724649861901E-2</v>
      </c>
      <c r="J37">
        <v>1.3418585504475056E-2</v>
      </c>
    </row>
    <row r="38" spans="1:10" x14ac:dyDescent="0.25">
      <c r="A38" s="3">
        <v>35795</v>
      </c>
      <c r="B38" s="1" t="s">
        <v>41</v>
      </c>
      <c r="C38">
        <v>4.7123492443693321E-2</v>
      </c>
      <c r="D38">
        <v>8.5427855473808573E-2</v>
      </c>
      <c r="E38">
        <v>2.7010361229999891E-2</v>
      </c>
      <c r="F38">
        <v>2.8719427195539327E-2</v>
      </c>
      <c r="G38">
        <v>-3.3484832803874598E-2</v>
      </c>
      <c r="H38">
        <v>-7.7661743399237704E-2</v>
      </c>
      <c r="I38">
        <v>-0.17517910649252311</v>
      </c>
      <c r="J38">
        <v>1.2507124933664349E-2</v>
      </c>
    </row>
    <row r="39" spans="1:10" x14ac:dyDescent="0.25">
      <c r="A39" s="3">
        <v>35885</v>
      </c>
      <c r="B39" s="1" t="s">
        <v>42</v>
      </c>
      <c r="C39">
        <v>1.4879693860381269E-2</v>
      </c>
      <c r="D39">
        <v>0.10535557660156286</v>
      </c>
      <c r="E39">
        <v>1.7131908919999717E-2</v>
      </c>
      <c r="F39">
        <v>0.13949585007930287</v>
      </c>
      <c r="G39">
        <v>0.100582587705766</v>
      </c>
      <c r="H39">
        <v>0.14785694834311669</v>
      </c>
      <c r="I39">
        <v>6.192585903622394E-2</v>
      </c>
      <c r="J39">
        <v>1.3012643812038149E-2</v>
      </c>
    </row>
    <row r="40" spans="1:10" x14ac:dyDescent="0.25">
      <c r="A40" s="3">
        <v>35976</v>
      </c>
      <c r="B40" s="1" t="s">
        <v>43</v>
      </c>
      <c r="C40">
        <v>6.7500299396324723E-2</v>
      </c>
      <c r="D40">
        <v>2.5203816757530317E-2</v>
      </c>
      <c r="E40">
        <v>2.1545326004000165E-2</v>
      </c>
      <c r="F40">
        <v>3.3020270270270213E-2</v>
      </c>
      <c r="G40">
        <v>-4.6618624363054639E-2</v>
      </c>
      <c r="H40">
        <v>1.1298397809876848E-2</v>
      </c>
      <c r="I40">
        <v>-0.23597627517396791</v>
      </c>
      <c r="J40">
        <v>1.2896590930866925E-2</v>
      </c>
    </row>
    <row r="41" spans="1:10" x14ac:dyDescent="0.25">
      <c r="A41" s="3">
        <v>36068</v>
      </c>
      <c r="B41" s="1" t="s">
        <v>44</v>
      </c>
      <c r="C41">
        <v>-7.0689124819948868E-3</v>
      </c>
      <c r="D41">
        <v>-0.1349257568376267</v>
      </c>
      <c r="E41">
        <v>4.9130307008000251E-2</v>
      </c>
      <c r="F41">
        <v>-9.9472159176385078E-2</v>
      </c>
      <c r="G41">
        <v>-0.20145639464489573</v>
      </c>
      <c r="H41">
        <v>-0.14150328907207332</v>
      </c>
      <c r="I41">
        <v>-0.22007790943028716</v>
      </c>
      <c r="J41">
        <v>1.4168117111890366E-2</v>
      </c>
    </row>
    <row r="42" spans="1:10" x14ac:dyDescent="0.25">
      <c r="A42" s="3">
        <v>36160</v>
      </c>
      <c r="B42" s="1" t="s">
        <v>45</v>
      </c>
      <c r="C42">
        <v>-5.4245836188734128E-3</v>
      </c>
      <c r="D42">
        <v>0.15819320927327252</v>
      </c>
      <c r="E42">
        <v>-3.2102751000002705E-3</v>
      </c>
      <c r="F42">
        <v>0.21297365611313279</v>
      </c>
      <c r="G42">
        <v>0.16309268525137011</v>
      </c>
      <c r="H42">
        <v>0.20747930832164349</v>
      </c>
      <c r="I42">
        <v>0.17987733271494277</v>
      </c>
      <c r="J42">
        <v>1.1248694181438257E-2</v>
      </c>
    </row>
    <row r="43" spans="1:10" x14ac:dyDescent="0.25">
      <c r="A43" s="3">
        <v>36250</v>
      </c>
      <c r="B43" s="1" t="s">
        <v>46</v>
      </c>
      <c r="C43">
        <v>2.8917260876698308E-2</v>
      </c>
      <c r="D43">
        <v>4.5219124666984696E-2</v>
      </c>
      <c r="E43">
        <v>-3.6649767999999971E-3</v>
      </c>
      <c r="F43">
        <v>4.9820060957718848E-2</v>
      </c>
      <c r="G43">
        <v>-5.424437967713603E-2</v>
      </c>
      <c r="H43">
        <v>1.4617925859009784E-2</v>
      </c>
      <c r="I43">
        <v>0.12436123570024682</v>
      </c>
      <c r="J43">
        <v>1.0572206861071187E-2</v>
      </c>
    </row>
    <row r="44" spans="1:10" x14ac:dyDescent="0.25">
      <c r="A44" s="3">
        <v>36341</v>
      </c>
      <c r="B44" s="1" t="s">
        <v>47</v>
      </c>
      <c r="C44">
        <v>2.9962381102336243E-2</v>
      </c>
      <c r="D44">
        <v>0.12907426568570263</v>
      </c>
      <c r="E44">
        <v>-1.1456339572000096E-2</v>
      </c>
      <c r="F44">
        <v>7.0482144181244655E-2</v>
      </c>
      <c r="G44">
        <v>0.15551426210344133</v>
      </c>
      <c r="H44">
        <v>2.6102253324164382E-2</v>
      </c>
      <c r="I44">
        <v>0.24397486407867075</v>
      </c>
      <c r="J44">
        <v>1.1743445271285902E-2</v>
      </c>
    </row>
    <row r="45" spans="1:10" x14ac:dyDescent="0.25">
      <c r="A45" s="3">
        <v>36433</v>
      </c>
      <c r="B45" s="1" t="s">
        <v>48</v>
      </c>
      <c r="C45">
        <v>1.6779556844572364E-2</v>
      </c>
      <c r="D45">
        <v>-3.5290687556222156E-3</v>
      </c>
      <c r="E45">
        <v>3.6263749120000188E-3</v>
      </c>
      <c r="F45">
        <v>-6.2442055009111375E-2</v>
      </c>
      <c r="G45">
        <v>-6.3227907098278191E-2</v>
      </c>
      <c r="H45">
        <v>4.4582842843287507E-2</v>
      </c>
      <c r="I45">
        <v>-5.1536808274137529E-2</v>
      </c>
      <c r="J45">
        <v>1.2880113705844076E-2</v>
      </c>
    </row>
    <row r="46" spans="1:10" x14ac:dyDescent="0.25">
      <c r="A46" s="3">
        <v>36525</v>
      </c>
      <c r="B46" s="1" t="s">
        <v>49</v>
      </c>
      <c r="C46">
        <v>3.9334528323028063E-2</v>
      </c>
      <c r="D46">
        <v>0.26436266271105369</v>
      </c>
      <c r="E46">
        <v>3.7677279400005759E-4</v>
      </c>
      <c r="F46">
        <v>0.14879034320495133</v>
      </c>
      <c r="G46">
        <v>0.18444733350635367</v>
      </c>
      <c r="H46">
        <v>0.17054043794221527</v>
      </c>
      <c r="I46">
        <v>0.25440099378504466</v>
      </c>
      <c r="J46">
        <v>1.2461009864306538E-2</v>
      </c>
    </row>
    <row r="47" spans="1:10" x14ac:dyDescent="0.25">
      <c r="A47" s="3">
        <v>36616</v>
      </c>
      <c r="B47" s="1" t="s">
        <v>50</v>
      </c>
      <c r="C47">
        <v>3.14279921687434E-3</v>
      </c>
      <c r="D47">
        <v>0.12850099132306575</v>
      </c>
      <c r="E47">
        <v>1.1891703900000161E-2</v>
      </c>
      <c r="F47">
        <v>2.2934599782329146E-2</v>
      </c>
      <c r="G47">
        <v>7.0839754058495519E-2</v>
      </c>
      <c r="H47">
        <v>-4.957843795706518E-4</v>
      </c>
      <c r="I47">
        <v>2.421991287191072E-2</v>
      </c>
      <c r="J47">
        <v>1.3951660828224632E-2</v>
      </c>
    </row>
    <row r="48" spans="1:10" x14ac:dyDescent="0.25">
      <c r="A48" s="3">
        <v>36707</v>
      </c>
      <c r="B48" s="1" t="s">
        <v>51</v>
      </c>
      <c r="C48">
        <v>5.3055199134384633E-2</v>
      </c>
      <c r="D48">
        <v>-0.10828833193598664</v>
      </c>
      <c r="E48">
        <v>1.4107560955999965E-2</v>
      </c>
      <c r="F48">
        <v>-2.6564978527488847E-2</v>
      </c>
      <c r="G48">
        <v>-3.7799244818284894E-2</v>
      </c>
      <c r="H48">
        <v>-3.9024039174520353E-2</v>
      </c>
      <c r="I48">
        <v>-0.10164813232367731</v>
      </c>
      <c r="J48">
        <v>1.5145877394739493E-2</v>
      </c>
    </row>
    <row r="49" spans="1:10" x14ac:dyDescent="0.25">
      <c r="A49" s="3">
        <v>36799</v>
      </c>
      <c r="B49" s="1" t="s">
        <v>52</v>
      </c>
      <c r="C49">
        <v>3.3975035637570844E-2</v>
      </c>
      <c r="D49">
        <v>7.8587725295079791E-3</v>
      </c>
      <c r="E49">
        <v>3.612129791499985E-2</v>
      </c>
      <c r="F49">
        <v>-9.687852426682797E-3</v>
      </c>
      <c r="G49">
        <v>1.1058233604191114E-2</v>
      </c>
      <c r="H49">
        <v>-8.0098423464484814E-2</v>
      </c>
      <c r="I49">
        <v>-0.12999817328152696</v>
      </c>
      <c r="J49">
        <v>1.5056642832046663E-2</v>
      </c>
    </row>
    <row r="50" spans="1:10" x14ac:dyDescent="0.25">
      <c r="A50" s="3">
        <v>36891</v>
      </c>
      <c r="B50" s="1" t="s">
        <v>53</v>
      </c>
      <c r="C50">
        <v>9.3450019882150223E-3</v>
      </c>
      <c r="D50">
        <v>-9.9320893689019141E-2</v>
      </c>
      <c r="E50">
        <v>3.6116840887999935E-2</v>
      </c>
      <c r="F50">
        <v>-7.8245950244064E-2</v>
      </c>
      <c r="G50">
        <v>-6.9082901447460654E-2</v>
      </c>
      <c r="H50">
        <v>-2.6195199492992538E-2</v>
      </c>
      <c r="I50">
        <v>-0.13316271133860713</v>
      </c>
      <c r="J50">
        <v>1.627584555253514E-2</v>
      </c>
    </row>
    <row r="51" spans="1:10" x14ac:dyDescent="0.25">
      <c r="A51" s="3">
        <v>36981</v>
      </c>
      <c r="B51" s="1" t="s">
        <v>54</v>
      </c>
      <c r="C51">
        <v>-8.5599442957871724E-3</v>
      </c>
      <c r="D51">
        <v>-5.7509268191040845E-2</v>
      </c>
      <c r="E51">
        <v>4.550905455200005E-2</v>
      </c>
      <c r="F51">
        <v>-0.11855052901989804</v>
      </c>
      <c r="G51">
        <v>-6.5053088240029644E-2</v>
      </c>
      <c r="H51">
        <v>-0.13655411622933755</v>
      </c>
      <c r="I51">
        <v>-5.4377783645421666E-2</v>
      </c>
      <c r="J51">
        <v>1.5054163322115288E-2</v>
      </c>
    </row>
    <row r="52" spans="1:10" x14ac:dyDescent="0.25">
      <c r="A52" s="3">
        <v>37072</v>
      </c>
      <c r="B52" s="1" t="s">
        <v>55</v>
      </c>
      <c r="C52">
        <v>9.3949803618241096E-3</v>
      </c>
      <c r="D52">
        <v>8.8943417886693049E-2</v>
      </c>
      <c r="E52">
        <v>8.5858230500002186E-3</v>
      </c>
      <c r="F52">
        <v>5.8522790421971616E-2</v>
      </c>
      <c r="G52">
        <v>0.14287811485605584</v>
      </c>
      <c r="H52">
        <v>-8.6516239643920079E-3</v>
      </c>
      <c r="I52">
        <v>4.0139567727732084E-2</v>
      </c>
      <c r="J52">
        <v>1.1217939998077409E-2</v>
      </c>
    </row>
    <row r="53" spans="1:10" x14ac:dyDescent="0.25">
      <c r="A53" s="3">
        <v>37164</v>
      </c>
      <c r="B53" s="1" t="s">
        <v>56</v>
      </c>
      <c r="C53">
        <v>-1.5303571870018538E-2</v>
      </c>
      <c r="D53">
        <v>-0.16268722045554501</v>
      </c>
      <c r="E53">
        <v>3.8714412163999956E-2</v>
      </c>
      <c r="F53">
        <v>-0.14678123104204577</v>
      </c>
      <c r="G53">
        <v>-0.20789322351090544</v>
      </c>
      <c r="H53">
        <v>-0.13952190545907517</v>
      </c>
      <c r="I53">
        <v>-0.21599975151531281</v>
      </c>
      <c r="J53">
        <v>1.0829832799434724E-2</v>
      </c>
    </row>
    <row r="54" spans="1:10" x14ac:dyDescent="0.25">
      <c r="A54" s="3">
        <v>37256</v>
      </c>
      <c r="B54" s="1" t="s">
        <v>57</v>
      </c>
      <c r="C54">
        <v>-2.1205312914587028E-3</v>
      </c>
      <c r="D54">
        <v>5.6128850964199763E-2</v>
      </c>
      <c r="E54">
        <v>7.2181369999979594E-5</v>
      </c>
      <c r="F54">
        <v>0.10685107575767926</v>
      </c>
      <c r="G54">
        <v>0.21086111533846097</v>
      </c>
      <c r="H54">
        <v>6.9781884555353502E-2</v>
      </c>
      <c r="I54">
        <v>0.26604390815396717</v>
      </c>
      <c r="J54">
        <v>6.3665334686604513E-3</v>
      </c>
    </row>
    <row r="55" spans="1:10" x14ac:dyDescent="0.25">
      <c r="A55" s="3">
        <v>37346</v>
      </c>
      <c r="B55" s="1" t="s">
        <v>58</v>
      </c>
      <c r="C55">
        <v>1.7600364793076036E-2</v>
      </c>
      <c r="D55">
        <v>-6.3837007674798999E-3</v>
      </c>
      <c r="E55">
        <v>-3.6165784320001393E-3</v>
      </c>
      <c r="F55">
        <v>2.7486442080817408E-3</v>
      </c>
      <c r="G55">
        <v>3.9833768845360051E-2</v>
      </c>
      <c r="H55">
        <v>5.6920098585768741E-3</v>
      </c>
      <c r="I55">
        <v>0.11408467389530763</v>
      </c>
      <c r="J55">
        <v>4.1434515833274066E-3</v>
      </c>
    </row>
    <row r="56" spans="1:10" x14ac:dyDescent="0.25">
      <c r="A56" s="3">
        <v>37437</v>
      </c>
      <c r="B56" s="1" t="s">
        <v>59</v>
      </c>
      <c r="C56">
        <v>3.8431105115641594E-2</v>
      </c>
      <c r="D56">
        <v>-3.8629369992412899E-2</v>
      </c>
      <c r="E56">
        <v>4.018662456800004E-2</v>
      </c>
      <c r="F56">
        <v>-0.13396943508497439</v>
      </c>
      <c r="G56">
        <v>-8.3520497581147768E-2</v>
      </c>
      <c r="H56">
        <v>-1.9352283384011959E-2</v>
      </c>
      <c r="I56">
        <v>-8.3851797755739602E-2</v>
      </c>
      <c r="J56">
        <v>4.7374058401081776E-3</v>
      </c>
    </row>
    <row r="57" spans="1:10" x14ac:dyDescent="0.25">
      <c r="A57" s="3">
        <v>37529</v>
      </c>
      <c r="B57" s="1" t="s">
        <v>60</v>
      </c>
      <c r="C57">
        <v>2.9962813743928157E-2</v>
      </c>
      <c r="D57">
        <v>-6.1847132842851309E-2</v>
      </c>
      <c r="E57">
        <v>4.4797731991999878E-2</v>
      </c>
      <c r="F57">
        <v>-0.1727669744085808</v>
      </c>
      <c r="G57">
        <v>-0.21400492184024736</v>
      </c>
      <c r="H57">
        <v>-0.19685609247997113</v>
      </c>
      <c r="I57">
        <v>-0.16304121690723183</v>
      </c>
      <c r="J57">
        <v>4.5298213237143781E-3</v>
      </c>
    </row>
    <row r="58" spans="1:10" x14ac:dyDescent="0.25">
      <c r="A58" s="3">
        <v>37621</v>
      </c>
      <c r="B58" s="1" t="s">
        <v>61</v>
      </c>
      <c r="C58">
        <v>2.8322495771696557E-2</v>
      </c>
      <c r="D58">
        <v>3.4793811746853878E-2</v>
      </c>
      <c r="E58">
        <v>3.2504056788000169E-2</v>
      </c>
      <c r="F58">
        <v>8.4382308433071915E-2</v>
      </c>
      <c r="G58">
        <v>6.1573966466463181E-2</v>
      </c>
      <c r="H58">
        <v>6.4821179221285385E-2</v>
      </c>
      <c r="I58">
        <v>0.10037076479068929</v>
      </c>
      <c r="J58">
        <v>4.2606123869173285E-3</v>
      </c>
    </row>
    <row r="59" spans="1:10" x14ac:dyDescent="0.25">
      <c r="A59" s="3">
        <v>37711</v>
      </c>
      <c r="B59" s="1" t="s">
        <v>62</v>
      </c>
      <c r="C59">
        <v>1.5311292451343718E-2</v>
      </c>
      <c r="D59">
        <v>-6.9385872827677107E-3</v>
      </c>
      <c r="E59">
        <v>2.6500509860000188E-2</v>
      </c>
      <c r="F59">
        <v>-3.1494314847999472E-2</v>
      </c>
      <c r="G59">
        <v>-4.4914706366285258E-2</v>
      </c>
      <c r="H59">
        <v>-8.1275337125933933E-2</v>
      </c>
      <c r="I59">
        <v>-5.8695543618607404E-2</v>
      </c>
      <c r="J59">
        <v>3.0506765711157957E-3</v>
      </c>
    </row>
    <row r="60" spans="1:10" x14ac:dyDescent="0.25">
      <c r="A60" s="3">
        <v>37802</v>
      </c>
      <c r="B60" s="1" t="s">
        <v>63</v>
      </c>
      <c r="C60">
        <v>3.9655219098082464E-2</v>
      </c>
      <c r="D60">
        <v>0.11266861481677347</v>
      </c>
      <c r="E60">
        <v>5.2711928279000064E-2</v>
      </c>
      <c r="F60">
        <v>0.15393054213809698</v>
      </c>
      <c r="G60">
        <v>0.23424467067736487</v>
      </c>
      <c r="H60">
        <v>0.19565575195167972</v>
      </c>
      <c r="I60">
        <v>0.23376252655617294</v>
      </c>
      <c r="J60">
        <v>3.352273708571607E-3</v>
      </c>
    </row>
    <row r="61" spans="1:10" x14ac:dyDescent="0.25">
      <c r="A61" s="3">
        <v>37894</v>
      </c>
      <c r="B61" s="1" t="s">
        <v>64</v>
      </c>
      <c r="C61">
        <v>1.5044158299196348E-2</v>
      </c>
      <c r="D61">
        <v>4.662570176961519E-2</v>
      </c>
      <c r="E61">
        <v>1.7437448479999951E-3</v>
      </c>
      <c r="F61">
        <v>2.6456565541902011E-2</v>
      </c>
      <c r="G61">
        <v>9.0775256929767512E-2</v>
      </c>
      <c r="H61">
        <v>8.182579551571445E-2</v>
      </c>
      <c r="I61">
        <v>0.14226365490298853</v>
      </c>
      <c r="J61">
        <v>2.4666452075992051E-3</v>
      </c>
    </row>
    <row r="62" spans="1:10" x14ac:dyDescent="0.25">
      <c r="A62" s="3">
        <v>37986</v>
      </c>
      <c r="B62" s="1" t="s">
        <v>65</v>
      </c>
      <c r="C62">
        <v>2.5820062221519894E-2</v>
      </c>
      <c r="D62">
        <v>0.11663695677411297</v>
      </c>
      <c r="E62">
        <v>5.7564421999998228E-3</v>
      </c>
      <c r="F62">
        <v>0.12176779999585285</v>
      </c>
      <c r="G62">
        <v>0.14521697556660218</v>
      </c>
      <c r="H62">
        <v>0.17106913979797689</v>
      </c>
      <c r="I62">
        <v>0.17806434034742444</v>
      </c>
      <c r="J62">
        <v>2.5653177285089868E-3</v>
      </c>
    </row>
    <row r="63" spans="1:10" x14ac:dyDescent="0.25">
      <c r="A63" s="3">
        <v>38077</v>
      </c>
      <c r="B63" s="1" t="s">
        <v>66</v>
      </c>
      <c r="C63">
        <v>1.8816673314533072E-2</v>
      </c>
      <c r="D63">
        <v>-5.6612132818136662E-3</v>
      </c>
      <c r="E63">
        <v>3.3665054650999782E-2</v>
      </c>
      <c r="F63">
        <v>1.6932234093681942E-2</v>
      </c>
      <c r="G63">
        <v>6.26114345667661E-2</v>
      </c>
      <c r="H63">
        <v>4.4046475883216862E-2</v>
      </c>
      <c r="I63">
        <v>9.7202589715694079E-2</v>
      </c>
      <c r="J63">
        <v>2.3857723702553901E-3</v>
      </c>
    </row>
    <row r="64" spans="1:10" x14ac:dyDescent="0.25">
      <c r="A64" s="3">
        <v>38168</v>
      </c>
      <c r="B64" s="1" t="s">
        <v>67</v>
      </c>
      <c r="C64">
        <v>5.2662411527545416E-2</v>
      </c>
      <c r="D64">
        <v>3.7687535881014048E-2</v>
      </c>
      <c r="E64">
        <v>-3.4055254035999849E-2</v>
      </c>
      <c r="F64">
        <v>1.721380012360485E-2</v>
      </c>
      <c r="G64">
        <v>4.722786742249907E-3</v>
      </c>
      <c r="H64">
        <v>4.3888379214254147E-3</v>
      </c>
      <c r="I64">
        <v>-9.5730400028844809E-2</v>
      </c>
      <c r="J64">
        <v>2.3681337363377075E-3</v>
      </c>
    </row>
    <row r="65" spans="1:10" x14ac:dyDescent="0.25">
      <c r="A65" s="3">
        <v>38260</v>
      </c>
      <c r="B65" s="1" t="s">
        <v>68</v>
      </c>
      <c r="C65">
        <v>2.4458045790921493E-2</v>
      </c>
      <c r="D65">
        <v>1.6198351135341422E-2</v>
      </c>
      <c r="E65">
        <v>4.4049938359999929E-2</v>
      </c>
      <c r="F65">
        <v>-1.86737191972981E-2</v>
      </c>
      <c r="G65">
        <v>-2.856694318874331E-2</v>
      </c>
      <c r="H65">
        <v>-2.2714686586086108E-3</v>
      </c>
      <c r="I65">
        <v>8.2548265745697957E-2</v>
      </c>
      <c r="J65">
        <v>3.6750605549749071E-3</v>
      </c>
    </row>
    <row r="66" spans="1:10" x14ac:dyDescent="0.25">
      <c r="A66" s="3">
        <v>38352</v>
      </c>
      <c r="B66" s="1" t="s">
        <v>69</v>
      </c>
      <c r="C66">
        <v>3.6652884695252491E-2</v>
      </c>
      <c r="D66">
        <v>0.23062516855272372</v>
      </c>
      <c r="E66">
        <v>9.9914232200000175E-3</v>
      </c>
      <c r="F66">
        <v>9.2304610678126439E-2</v>
      </c>
      <c r="G66">
        <v>0.14093012346024625</v>
      </c>
      <c r="H66">
        <v>0.15362548952413979</v>
      </c>
      <c r="I66">
        <v>0.17266190107863211</v>
      </c>
      <c r="J66">
        <v>4.7960897602463692E-3</v>
      </c>
    </row>
    <row r="67" spans="1:10" x14ac:dyDescent="0.25">
      <c r="A67" s="3">
        <v>38442</v>
      </c>
      <c r="B67" s="1" t="s">
        <v>70</v>
      </c>
      <c r="C67">
        <v>5.6041706294451002E-2</v>
      </c>
      <c r="D67">
        <v>-6.4165034206669469E-2</v>
      </c>
      <c r="E67">
        <v>-1.8356322300000172E-2</v>
      </c>
      <c r="F67">
        <v>-2.1483148564918952E-2</v>
      </c>
      <c r="G67">
        <v>-5.3388691893772933E-2</v>
      </c>
      <c r="H67">
        <v>-9.6731577186170981E-4</v>
      </c>
      <c r="I67">
        <v>1.9359125366192442E-2</v>
      </c>
      <c r="J67">
        <v>5.7264843138613575E-3</v>
      </c>
    </row>
    <row r="68" spans="1:10" x14ac:dyDescent="0.25">
      <c r="A68" s="3">
        <v>38533</v>
      </c>
      <c r="B68" s="1" t="s">
        <v>71</v>
      </c>
      <c r="C68">
        <v>5.3802396005531793E-2</v>
      </c>
      <c r="D68">
        <v>0.1350638209248558</v>
      </c>
      <c r="E68">
        <v>2.9882894783999969E-2</v>
      </c>
      <c r="F68">
        <v>1.3686260924873128E-2</v>
      </c>
      <c r="G68">
        <v>4.3175650466372284E-2</v>
      </c>
      <c r="H68">
        <v>-7.5042083388338066E-3</v>
      </c>
      <c r="I68">
        <v>4.2398672671249082E-2</v>
      </c>
      <c r="J68">
        <v>7.1526406453510383E-3</v>
      </c>
    </row>
    <row r="69" spans="1:10" x14ac:dyDescent="0.25">
      <c r="A69" s="3">
        <v>38625</v>
      </c>
      <c r="B69" s="1" t="s">
        <v>72</v>
      </c>
      <c r="C69">
        <v>2.7909653710407857E-2</v>
      </c>
      <c r="D69">
        <v>7.0361227470492019E-2</v>
      </c>
      <c r="E69">
        <v>-8.2956828160000162E-3</v>
      </c>
      <c r="F69">
        <v>3.6045019860055261E-2</v>
      </c>
      <c r="G69">
        <v>4.6913883289799507E-2</v>
      </c>
      <c r="H69">
        <v>0.10435480552495946</v>
      </c>
      <c r="I69">
        <v>0.1811395490554539</v>
      </c>
      <c r="J69">
        <v>8.264904110092175E-3</v>
      </c>
    </row>
    <row r="70" spans="1:10" x14ac:dyDescent="0.25">
      <c r="A70" s="3">
        <v>38717</v>
      </c>
      <c r="B70" s="1" t="s">
        <v>73</v>
      </c>
      <c r="C70">
        <v>3.4539227861025153E-2</v>
      </c>
      <c r="D70">
        <v>8.2371370994548207E-2</v>
      </c>
      <c r="E70">
        <v>2.4088246480000741E-3</v>
      </c>
      <c r="F70">
        <v>2.0877831430842653E-2</v>
      </c>
      <c r="G70">
        <v>1.1346023695356644E-2</v>
      </c>
      <c r="H70">
        <v>4.1229050922594324E-2</v>
      </c>
      <c r="I70">
        <v>7.2003904121851869E-2</v>
      </c>
      <c r="J70">
        <v>9.0891939215600459E-3</v>
      </c>
    </row>
    <row r="71" spans="1:10" x14ac:dyDescent="0.25">
      <c r="A71" s="3">
        <v>38807</v>
      </c>
      <c r="B71" s="1" t="s">
        <v>74</v>
      </c>
      <c r="C71">
        <v>-1.0673601130014526E-2</v>
      </c>
      <c r="D71">
        <v>4.2596382677888317E-2</v>
      </c>
      <c r="E71">
        <v>-8.2095783999999172E-3</v>
      </c>
      <c r="F71">
        <v>4.2077608398572108E-2</v>
      </c>
      <c r="G71">
        <v>0.13939415058372906</v>
      </c>
      <c r="H71">
        <v>9.472692902895051E-2</v>
      </c>
      <c r="I71">
        <v>0.12120153684945854</v>
      </c>
      <c r="J71">
        <v>1.0340710417466203E-2</v>
      </c>
    </row>
    <row r="72" spans="1:10" x14ac:dyDescent="0.25">
      <c r="A72" s="3">
        <v>38898</v>
      </c>
      <c r="B72" s="1" t="s">
        <v>75</v>
      </c>
      <c r="C72">
        <v>3.3276951856848938E-2</v>
      </c>
      <c r="D72">
        <v>2.9714330775067011E-2</v>
      </c>
      <c r="E72">
        <v>-5.0056981099999565E-4</v>
      </c>
      <c r="F72">
        <v>-1.4410027549329629E-2</v>
      </c>
      <c r="G72">
        <v>-5.0246631635383343E-2</v>
      </c>
      <c r="H72">
        <v>9.4122762038795216E-3</v>
      </c>
      <c r="I72">
        <v>-4.2697547029286742E-2</v>
      </c>
      <c r="J72">
        <v>1.1578962747004651E-2</v>
      </c>
    </row>
    <row r="73" spans="1:10" x14ac:dyDescent="0.25">
      <c r="A73" s="3">
        <v>38990</v>
      </c>
      <c r="B73" s="1" t="s">
        <v>76</v>
      </c>
      <c r="C73">
        <v>1.3456964308279895E-2</v>
      </c>
      <c r="D73">
        <v>4.0019680407205487E-2</v>
      </c>
      <c r="E73">
        <v>4.1139829785999948E-2</v>
      </c>
      <c r="F73">
        <v>5.6657194576669623E-2</v>
      </c>
      <c r="G73">
        <v>4.3984208269465253E-3</v>
      </c>
      <c r="H73">
        <v>3.9866549086182701E-2</v>
      </c>
      <c r="I73">
        <v>4.9817881265612263E-2</v>
      </c>
      <c r="J73">
        <v>1.3124955870364774E-2</v>
      </c>
    </row>
    <row r="74" spans="1:10" x14ac:dyDescent="0.25">
      <c r="A74" s="3">
        <v>39082</v>
      </c>
      <c r="B74" s="1" t="s">
        <v>77</v>
      </c>
      <c r="C74">
        <v>4.446483255727731E-2</v>
      </c>
      <c r="D74">
        <v>0.17888195426877476</v>
      </c>
      <c r="E74">
        <v>1.3670886463999832E-2</v>
      </c>
      <c r="F74">
        <v>6.6982610096198547E-2</v>
      </c>
      <c r="G74">
        <v>8.9031785709728903E-2</v>
      </c>
      <c r="H74">
        <v>0.10398733206312638</v>
      </c>
      <c r="I74">
        <v>0.17635635595752741</v>
      </c>
      <c r="J74">
        <v>1.2446483131990149E-2</v>
      </c>
    </row>
    <row r="75" spans="1:10" x14ac:dyDescent="0.25">
      <c r="A75" s="3">
        <v>39172</v>
      </c>
      <c r="B75" s="1" t="s">
        <v>78</v>
      </c>
      <c r="C75">
        <v>2.321051542552913E-2</v>
      </c>
      <c r="D75">
        <v>1.9974127172322914E-2</v>
      </c>
      <c r="E75">
        <v>1.8499500934999746E-2</v>
      </c>
      <c r="F75">
        <v>6.3994364470547627E-3</v>
      </c>
      <c r="G75">
        <v>1.9464693882271566E-2</v>
      </c>
      <c r="H75">
        <v>4.1470128630240133E-2</v>
      </c>
      <c r="I75">
        <v>2.3588998800329719E-2</v>
      </c>
      <c r="J75">
        <v>1.2615749975359858E-2</v>
      </c>
    </row>
    <row r="76" spans="1:10" x14ac:dyDescent="0.25">
      <c r="A76" s="3">
        <v>39263</v>
      </c>
      <c r="B76" s="1" t="s">
        <v>79</v>
      </c>
      <c r="C76">
        <v>6.5680771346494235E-2</v>
      </c>
      <c r="D76">
        <v>8.7425030039343987E-2</v>
      </c>
      <c r="E76">
        <v>-7.2397041579999044E-3</v>
      </c>
      <c r="F76">
        <v>6.2782939112412173E-2</v>
      </c>
      <c r="G76">
        <v>4.4152170421914771E-2</v>
      </c>
      <c r="H76">
        <v>6.669741303618193E-2</v>
      </c>
      <c r="I76">
        <v>0.15071982486489643</v>
      </c>
      <c r="J76">
        <v>1.2759843340826471E-2</v>
      </c>
    </row>
    <row r="77" spans="1:10" x14ac:dyDescent="0.25">
      <c r="A77" s="3">
        <v>39355</v>
      </c>
      <c r="B77" s="1" t="s">
        <v>80</v>
      </c>
      <c r="C77">
        <v>-2.8768315483654505E-3</v>
      </c>
      <c r="D77">
        <v>-2.6791945090772828E-2</v>
      </c>
      <c r="E77">
        <v>1.8608258360000018E-2</v>
      </c>
      <c r="F77">
        <v>2.0301507537688446E-2</v>
      </c>
      <c r="G77">
        <v>-3.0925906171635487E-2</v>
      </c>
      <c r="H77">
        <v>2.2308278885736277E-2</v>
      </c>
      <c r="I77">
        <v>0.14521491434654399</v>
      </c>
      <c r="J77">
        <v>1.3282503767978016E-2</v>
      </c>
    </row>
    <row r="78" spans="1:10" x14ac:dyDescent="0.25">
      <c r="A78" s="3">
        <v>39447</v>
      </c>
      <c r="B78" s="1" t="s">
        <v>81</v>
      </c>
      <c r="C78">
        <v>-3.4578556366398928E-2</v>
      </c>
      <c r="D78">
        <v>4.4475122662714112E-2</v>
      </c>
      <c r="E78">
        <v>2.2239578360000012E-2</v>
      </c>
      <c r="F78">
        <v>-3.3319081870462508E-2</v>
      </c>
      <c r="G78">
        <v>-4.5770945212608168E-2</v>
      </c>
      <c r="H78">
        <v>-1.7080896469209184E-2</v>
      </c>
      <c r="I78">
        <v>3.6558346013428444E-2</v>
      </c>
      <c r="J78">
        <v>1.0734217463503004E-2</v>
      </c>
    </row>
    <row r="79" spans="1:10" x14ac:dyDescent="0.25">
      <c r="A79" s="3">
        <v>39538</v>
      </c>
      <c r="B79" s="1" t="s">
        <v>82</v>
      </c>
      <c r="C79">
        <v>-4.3446633000021537E-3</v>
      </c>
      <c r="D79">
        <v>-5.2430296226114247E-2</v>
      </c>
      <c r="E79">
        <v>9.2388421639999496E-3</v>
      </c>
      <c r="F79">
        <v>-9.4444179461718902E-2</v>
      </c>
      <c r="G79">
        <v>-9.8975149934142484E-2</v>
      </c>
      <c r="H79">
        <v>-8.8242221115086728E-2</v>
      </c>
      <c r="I79">
        <v>-0.10924277739208543</v>
      </c>
      <c r="J79">
        <v>8.8179086959176978E-3</v>
      </c>
    </row>
    <row r="80" spans="1:10" x14ac:dyDescent="0.25">
      <c r="A80" s="3">
        <v>39629</v>
      </c>
      <c r="B80" s="1" t="s">
        <v>83</v>
      </c>
      <c r="C80">
        <v>-1.7737054196116462E-2</v>
      </c>
      <c r="D80">
        <v>2.8760926233701349E-2</v>
      </c>
      <c r="E80">
        <v>-9.9322433200000892E-3</v>
      </c>
      <c r="F80">
        <v>-2.726941898660229E-2</v>
      </c>
      <c r="G80">
        <v>5.834809224736226E-3</v>
      </c>
      <c r="H80">
        <v>-1.9271303411516061E-2</v>
      </c>
      <c r="I80">
        <v>-8.0647442103316536E-3</v>
      </c>
      <c r="J80">
        <v>3.1153981877536374E-3</v>
      </c>
    </row>
    <row r="81" spans="1:10" x14ac:dyDescent="0.25">
      <c r="A81" s="3">
        <v>39721</v>
      </c>
      <c r="B81" s="1" t="s">
        <v>84</v>
      </c>
      <c r="C81">
        <v>-1.8823914692787696E-2</v>
      </c>
      <c r="D81">
        <v>-0.10981966621852715</v>
      </c>
      <c r="E81">
        <v>-8.3766465279999883E-2</v>
      </c>
      <c r="F81">
        <v>-8.3698011784569815E-2</v>
      </c>
      <c r="G81">
        <v>-1.1127798281296286E-2</v>
      </c>
      <c r="H81">
        <v>-0.20498973084670602</v>
      </c>
      <c r="I81">
        <v>-0.26857777641309977</v>
      </c>
      <c r="J81">
        <v>6.2703215085275765E-3</v>
      </c>
    </row>
    <row r="82" spans="1:10" x14ac:dyDescent="0.25">
      <c r="A82" s="3">
        <v>39813</v>
      </c>
      <c r="B82" s="1" t="s">
        <v>85</v>
      </c>
      <c r="C82">
        <v>-0.33342903292624987</v>
      </c>
      <c r="D82">
        <v>-0.21440086114433698</v>
      </c>
      <c r="E82">
        <v>2.5370480903999848E-2</v>
      </c>
      <c r="F82">
        <v>-0.21943226749183431</v>
      </c>
      <c r="G82">
        <v>-0.26117963627745233</v>
      </c>
      <c r="H82">
        <v>-0.19900363618308645</v>
      </c>
      <c r="I82">
        <v>-0.27558356235035175</v>
      </c>
      <c r="J82">
        <v>2.2248193888403378E-3</v>
      </c>
    </row>
    <row r="83" spans="1:10" x14ac:dyDescent="0.25">
      <c r="A83" s="3">
        <v>39903</v>
      </c>
      <c r="B83" s="1" t="s">
        <v>86</v>
      </c>
      <c r="C83">
        <v>-0.12580150670979712</v>
      </c>
      <c r="D83">
        <v>4.2657313078915148E-2</v>
      </c>
      <c r="E83">
        <v>-7.0426090359999582E-3</v>
      </c>
      <c r="F83">
        <v>-0.11011851505182457</v>
      </c>
      <c r="G83">
        <v>-0.14953183585333085</v>
      </c>
      <c r="H83">
        <v>-0.13850462542403386</v>
      </c>
      <c r="I83">
        <v>1.0236520328164689E-2</v>
      </c>
      <c r="J83">
        <v>4.7579293958310842E-4</v>
      </c>
    </row>
    <row r="84" spans="1:10" x14ac:dyDescent="0.25">
      <c r="A84" s="3">
        <v>39994</v>
      </c>
      <c r="B84" s="1" t="s">
        <v>87</v>
      </c>
      <c r="C84">
        <v>0.10856733046148336</v>
      </c>
      <c r="D84">
        <v>9.1212315584253384E-2</v>
      </c>
      <c r="E84">
        <v>0.11335551562500035</v>
      </c>
      <c r="F84">
        <v>0.15929094030843483</v>
      </c>
      <c r="G84">
        <v>0.20686218509072662</v>
      </c>
      <c r="H84">
        <v>0.25848937123303495</v>
      </c>
      <c r="I84">
        <v>0.34843316575090433</v>
      </c>
      <c r="J84">
        <v>5.2078926561405225E-4</v>
      </c>
    </row>
    <row r="85" spans="1:10" x14ac:dyDescent="0.25">
      <c r="A85" s="3">
        <v>40086</v>
      </c>
      <c r="B85" s="1" t="s">
        <v>88</v>
      </c>
      <c r="C85">
        <v>3.0220943714549212E-2</v>
      </c>
      <c r="D85">
        <v>6.7155576601562864E-2</v>
      </c>
      <c r="E85">
        <v>8.688354664999999E-2</v>
      </c>
      <c r="F85">
        <v>0.15605694690914906</v>
      </c>
      <c r="G85">
        <v>0.19279147557679477</v>
      </c>
      <c r="H85">
        <v>0.19520949509734861</v>
      </c>
      <c r="I85">
        <v>0.21036562900480038</v>
      </c>
      <c r="J85">
        <v>6.6048946205832237E-4</v>
      </c>
    </row>
    <row r="86" spans="1:10" x14ac:dyDescent="0.25">
      <c r="A86" s="3">
        <v>40178</v>
      </c>
      <c r="B86" s="1" t="s">
        <v>89</v>
      </c>
      <c r="C86">
        <v>0.10808130996443005</v>
      </c>
      <c r="D86">
        <v>6.3331051401753685E-2</v>
      </c>
      <c r="E86">
        <v>2.2492447600000132E-2</v>
      </c>
      <c r="F86">
        <v>6.0385720716041646E-2</v>
      </c>
      <c r="G86">
        <v>3.874823529411775E-2</v>
      </c>
      <c r="H86">
        <v>2.220892509826955E-2</v>
      </c>
      <c r="I86">
        <v>8.5765374264425306E-2</v>
      </c>
      <c r="J86">
        <v>4.0943716232377803E-4</v>
      </c>
    </row>
    <row r="87" spans="1:10" x14ac:dyDescent="0.25">
      <c r="A87" s="3">
        <v>40268</v>
      </c>
      <c r="B87" s="1" t="s">
        <v>90</v>
      </c>
      <c r="C87">
        <v>0.13713510964394149</v>
      </c>
      <c r="D87">
        <v>3.5632093625505436E-2</v>
      </c>
      <c r="E87">
        <v>3.1522750216000262E-2</v>
      </c>
      <c r="F87">
        <v>5.3866666666666729E-2</v>
      </c>
      <c r="G87">
        <v>8.8500004530339668E-2</v>
      </c>
      <c r="H87">
        <v>9.4205870970507366E-3</v>
      </c>
      <c r="I87">
        <v>2.4514975175769615E-2</v>
      </c>
      <c r="J87">
        <v>1.3545221376976002E-4</v>
      </c>
    </row>
    <row r="88" spans="1:10" x14ac:dyDescent="0.25">
      <c r="A88" s="3">
        <v>40359</v>
      </c>
      <c r="B88" s="1" t="s">
        <v>91</v>
      </c>
      <c r="C88">
        <v>0.13298010912806757</v>
      </c>
      <c r="D88">
        <v>1.7044476084683514E-4</v>
      </c>
      <c r="E88">
        <v>3.046831487599988E-2</v>
      </c>
      <c r="F88">
        <v>-0.11425369743038916</v>
      </c>
      <c r="G88">
        <v>-9.9220806549460305E-2</v>
      </c>
      <c r="H88">
        <v>-0.13745048892094403</v>
      </c>
      <c r="I88">
        <v>-8.2892258006638575E-2</v>
      </c>
      <c r="J88">
        <v>3.5824442755161279E-4</v>
      </c>
    </row>
    <row r="89" spans="1:10" x14ac:dyDescent="0.25">
      <c r="A89" s="3">
        <v>40451</v>
      </c>
      <c r="B89" s="1" t="s">
        <v>92</v>
      </c>
      <c r="C89">
        <v>6.6985220263295661E-2</v>
      </c>
      <c r="D89">
        <v>7.3427183743537336E-2</v>
      </c>
      <c r="E89">
        <v>5.0609629496000119E-2</v>
      </c>
      <c r="F89">
        <v>0.11294112159885274</v>
      </c>
      <c r="G89">
        <v>0.11289341257338205</v>
      </c>
      <c r="H89">
        <v>0.1652937708493909</v>
      </c>
      <c r="I89">
        <v>0.18160431189505455</v>
      </c>
      <c r="J89">
        <v>3.5083735122154458E-4</v>
      </c>
    </row>
    <row r="90" spans="1:10" x14ac:dyDescent="0.25">
      <c r="A90" s="3">
        <v>40543</v>
      </c>
      <c r="B90" s="1" t="s">
        <v>93</v>
      </c>
      <c r="C90">
        <v>1.8960866978102699E-2</v>
      </c>
      <c r="D90">
        <v>0.11575312166057883</v>
      </c>
      <c r="E90">
        <v>-9.9075039999999559E-3</v>
      </c>
      <c r="F90">
        <v>0.10756698708714207</v>
      </c>
      <c r="G90">
        <v>0.1625370667573629</v>
      </c>
      <c r="H90">
        <v>6.6530187579491473E-2</v>
      </c>
      <c r="I90">
        <v>7.3618421292408254E-2</v>
      </c>
      <c r="J90">
        <v>4.10379397208116E-4</v>
      </c>
    </row>
    <row r="91" spans="1:10" x14ac:dyDescent="0.25">
      <c r="A91" s="3">
        <v>40633</v>
      </c>
      <c r="B91" s="1" t="s">
        <v>94</v>
      </c>
      <c r="C91">
        <v>-2.2576080213733584E-4</v>
      </c>
      <c r="D91">
        <v>2.9465280375448634E-2</v>
      </c>
      <c r="E91">
        <v>1.4739113564000039E-2</v>
      </c>
      <c r="F91">
        <v>5.9192447582876673E-2</v>
      </c>
      <c r="G91">
        <v>7.9390357207752338E-2</v>
      </c>
      <c r="H91">
        <v>3.4493474504902144E-2</v>
      </c>
      <c r="I91">
        <v>2.0966110292612861E-2</v>
      </c>
      <c r="J91">
        <v>4.9021675726712566E-4</v>
      </c>
    </row>
    <row r="92" spans="1:10" x14ac:dyDescent="0.25">
      <c r="A92" s="3">
        <v>40724</v>
      </c>
      <c r="B92" s="1" t="s">
        <v>95</v>
      </c>
      <c r="C92">
        <v>4.8427941360494768E-2</v>
      </c>
      <c r="D92">
        <v>4.4396938418109128E-2</v>
      </c>
      <c r="E92">
        <v>2.747155840000004E-2</v>
      </c>
      <c r="F92">
        <v>9.9131925838591428E-4</v>
      </c>
      <c r="G92">
        <v>-1.6058915423027731E-2</v>
      </c>
      <c r="H92">
        <v>1.8339127356161056E-2</v>
      </c>
      <c r="I92">
        <v>-1.0433316312595808E-2</v>
      </c>
      <c r="J92">
        <v>3.5912228768153476E-4</v>
      </c>
    </row>
    <row r="93" spans="1:10" x14ac:dyDescent="0.25">
      <c r="A93" s="3">
        <v>40816</v>
      </c>
      <c r="B93" s="1" t="s">
        <v>96</v>
      </c>
      <c r="C93">
        <v>-5.7604526743035532E-3</v>
      </c>
      <c r="D93">
        <v>-9.3118438748035132E-2</v>
      </c>
      <c r="E93">
        <v>3.9633729279999752E-3</v>
      </c>
      <c r="F93">
        <v>-0.13867847934120248</v>
      </c>
      <c r="G93">
        <v>-0.21865224063884134</v>
      </c>
      <c r="H93">
        <v>-0.189530978386243</v>
      </c>
      <c r="I93">
        <v>-0.22459019541018854</v>
      </c>
      <c r="J93">
        <v>1.7876997536458994E-4</v>
      </c>
    </row>
    <row r="94" spans="1:10" x14ac:dyDescent="0.25">
      <c r="A94" s="3">
        <v>40908</v>
      </c>
      <c r="B94" s="1" t="s">
        <v>97</v>
      </c>
      <c r="C94">
        <v>7.8765212741904265E-3</v>
      </c>
      <c r="D94">
        <v>0.11099670643800832</v>
      </c>
      <c r="E94">
        <v>1.7477166656000076E-2</v>
      </c>
      <c r="F94">
        <v>0.11816406755783904</v>
      </c>
      <c r="G94">
        <v>0.15473910389468659</v>
      </c>
      <c r="H94">
        <v>3.3807148442569046E-2</v>
      </c>
      <c r="I94">
        <v>4.4496814758276271E-2</v>
      </c>
      <c r="J94">
        <v>0</v>
      </c>
    </row>
    <row r="95" spans="1:10" x14ac:dyDescent="0.25">
      <c r="A95" s="3">
        <v>40999</v>
      </c>
      <c r="B95" s="1" t="s">
        <v>98</v>
      </c>
      <c r="C95">
        <v>1.8843235305190623E-2</v>
      </c>
      <c r="D95">
        <v>5.6116484479260383E-2</v>
      </c>
      <c r="E95">
        <v>4.0282538530000078E-2</v>
      </c>
      <c r="F95">
        <v>0.12586269187656907</v>
      </c>
      <c r="G95">
        <v>0.12436307280215765</v>
      </c>
      <c r="H95">
        <v>0.10980096299138677</v>
      </c>
      <c r="I95">
        <v>0.14125644520832115</v>
      </c>
      <c r="J95">
        <v>1.1043975366131775E-4</v>
      </c>
    </row>
    <row r="96" spans="1:10" x14ac:dyDescent="0.25">
      <c r="A96" s="3">
        <v>41090</v>
      </c>
      <c r="B96" s="1" t="s">
        <v>99</v>
      </c>
      <c r="C96">
        <v>1.5227162946889212E-2</v>
      </c>
      <c r="D96">
        <v>-3.1725502334196562E-2</v>
      </c>
      <c r="E96">
        <v>1.8272890250000007E-2</v>
      </c>
      <c r="F96">
        <v>-2.7515047291487571E-2</v>
      </c>
      <c r="G96">
        <v>-3.4736749713015325E-2</v>
      </c>
      <c r="H96">
        <v>-6.8519043051732731E-2</v>
      </c>
      <c r="I96">
        <v>-8.7696466944530704E-2</v>
      </c>
      <c r="J96">
        <v>2.6008595913595833E-4</v>
      </c>
    </row>
    <row r="97" spans="1:10" x14ac:dyDescent="0.25">
      <c r="A97" s="3">
        <v>41182</v>
      </c>
      <c r="B97" s="1" t="s">
        <v>100</v>
      </c>
      <c r="C97">
        <v>2.84901058182177E-2</v>
      </c>
      <c r="D97">
        <v>6.0101431073236136E-2</v>
      </c>
      <c r="E97">
        <v>4.0675878200000071E-2</v>
      </c>
      <c r="F97">
        <v>6.3516640649126987E-2</v>
      </c>
      <c r="G97">
        <v>5.2531639831862265E-2</v>
      </c>
      <c r="H97">
        <v>6.9828253671860185E-2</v>
      </c>
      <c r="I97">
        <v>7.886405164022614E-2</v>
      </c>
      <c r="J97">
        <v>3.3845961653833356E-4</v>
      </c>
    </row>
    <row r="98" spans="1:10" x14ac:dyDescent="0.25">
      <c r="A98" s="3">
        <v>41274</v>
      </c>
      <c r="B98" s="1" t="s">
        <v>101</v>
      </c>
      <c r="C98">
        <v>9.0439330260181985E-3</v>
      </c>
      <c r="D98">
        <v>3.8598721628821955E-2</v>
      </c>
      <c r="E98">
        <v>1.4745394992000005E-2</v>
      </c>
      <c r="F98">
        <v>-3.7749658900605443E-3</v>
      </c>
      <c r="G98">
        <v>1.8540549344196799E-2</v>
      </c>
      <c r="H98">
        <v>6.6040119582883028E-2</v>
      </c>
      <c r="I98">
        <v>5.6075081938842919E-2</v>
      </c>
      <c r="J98">
        <v>4.0078647084285102E-4</v>
      </c>
    </row>
    <row r="99" spans="1:10" x14ac:dyDescent="0.25">
      <c r="A99" s="3">
        <v>41364</v>
      </c>
      <c r="B99" s="1" t="s">
        <v>102</v>
      </c>
      <c r="C99">
        <v>3.2171118509707997E-2</v>
      </c>
      <c r="D99">
        <v>5.2571556241288453E-2</v>
      </c>
      <c r="E99">
        <v>1.0099751999999906E-2</v>
      </c>
      <c r="F99">
        <v>0.10605564517417075</v>
      </c>
      <c r="G99">
        <v>0.12391914958280426</v>
      </c>
      <c r="H99">
        <v>5.2335143213977142E-2</v>
      </c>
      <c r="I99">
        <v>-1.5679987370078696E-2</v>
      </c>
      <c r="J99">
        <v>1.5966974490577712E-4</v>
      </c>
    </row>
    <row r="100" spans="1:10" x14ac:dyDescent="0.25">
      <c r="A100" s="3">
        <v>41455</v>
      </c>
      <c r="B100" s="1" t="s">
        <v>103</v>
      </c>
      <c r="C100">
        <v>6.1763630025995948E-2</v>
      </c>
      <c r="D100">
        <v>2.2988578104765796E-2</v>
      </c>
      <c r="E100">
        <v>-3.0655598919999916E-2</v>
      </c>
      <c r="F100">
        <v>2.9100557751664979E-2</v>
      </c>
      <c r="G100">
        <v>3.0846032040985571E-2</v>
      </c>
      <c r="H100">
        <v>-7.2987343851291797E-3</v>
      </c>
      <c r="I100">
        <v>-7.9538689003360585E-2</v>
      </c>
      <c r="J100">
        <v>2.3656375901270899E-4</v>
      </c>
    </row>
    <row r="101" spans="1:10" x14ac:dyDescent="0.25">
      <c r="A101" s="3">
        <v>41547</v>
      </c>
      <c r="B101" s="1" t="s">
        <v>104</v>
      </c>
      <c r="C101">
        <v>1.7599499509892206E-2</v>
      </c>
      <c r="D101">
        <v>6.2718638183453745E-2</v>
      </c>
      <c r="E101">
        <v>1.3641095040000106E-2</v>
      </c>
      <c r="F101">
        <v>5.2451011344741172E-2</v>
      </c>
      <c r="G101">
        <v>0.10209911718791798</v>
      </c>
      <c r="H101">
        <v>0.11608462386070384</v>
      </c>
      <c r="I101">
        <v>5.8980327024548584E-2</v>
      </c>
      <c r="J101">
        <v>1.813710198128593E-4</v>
      </c>
    </row>
    <row r="102" spans="1:10" x14ac:dyDescent="0.25">
      <c r="A102" s="3">
        <v>41639</v>
      </c>
      <c r="B102" s="1" t="s">
        <v>105</v>
      </c>
      <c r="C102">
        <v>1.3354078274151639E-2</v>
      </c>
      <c r="D102">
        <v>8.3036401033892149E-2</v>
      </c>
      <c r="E102">
        <v>1.1239143374999871E-2</v>
      </c>
      <c r="F102">
        <v>0.10513035884513598</v>
      </c>
      <c r="G102">
        <v>8.7200532707399456E-2</v>
      </c>
      <c r="H102">
        <v>5.7483219735316782E-2</v>
      </c>
      <c r="I102">
        <v>1.8620500045822164E-2</v>
      </c>
      <c r="J102">
        <v>1.5232402947829016E-4</v>
      </c>
    </row>
    <row r="103" spans="1:10" x14ac:dyDescent="0.25">
      <c r="A103" s="3">
        <v>41729</v>
      </c>
      <c r="B103" s="1" t="s">
        <v>106</v>
      </c>
      <c r="C103">
        <v>3.0894589147632523E-3</v>
      </c>
      <c r="D103">
        <v>8.4055999682431347E-3</v>
      </c>
      <c r="E103">
        <v>2.0543150631999962E-2</v>
      </c>
      <c r="F103">
        <v>1.8072198311612775E-2</v>
      </c>
      <c r="G103">
        <v>1.1187378342383036E-2</v>
      </c>
      <c r="H103">
        <v>7.6962163053775345E-3</v>
      </c>
      <c r="I103">
        <v>-3.6503999541973586E-3</v>
      </c>
      <c r="J103">
        <v>1.1458824382648558E-4</v>
      </c>
    </row>
    <row r="104" spans="1:10" x14ac:dyDescent="0.25">
      <c r="A104" s="3">
        <v>41820</v>
      </c>
      <c r="B104" s="1" t="s">
        <v>107</v>
      </c>
      <c r="C104">
        <v>3.5539245887127723E-2</v>
      </c>
      <c r="D104">
        <v>6.9863936914906194E-2</v>
      </c>
      <c r="E104">
        <v>2.5058553140000051E-2</v>
      </c>
      <c r="F104">
        <v>5.2338757698836558E-2</v>
      </c>
      <c r="G104">
        <v>2.047477154364552E-2</v>
      </c>
      <c r="H104">
        <v>4.3400663369503212E-2</v>
      </c>
      <c r="I104">
        <v>6.7060766524565496E-2</v>
      </c>
      <c r="J104">
        <v>1.0007193576822004E-4</v>
      </c>
    </row>
    <row r="105" spans="1:10" x14ac:dyDescent="0.25">
      <c r="A105" s="3">
        <v>41912</v>
      </c>
      <c r="B105" s="1" t="s">
        <v>108</v>
      </c>
      <c r="C105">
        <v>3.3940884506725402E-2</v>
      </c>
      <c r="D105">
        <v>-1.0128327768661143E-2</v>
      </c>
      <c r="E105">
        <v>-1.9133945020000098E-3</v>
      </c>
      <c r="F105">
        <v>1.1280396826737427E-2</v>
      </c>
      <c r="G105">
        <v>-7.3595902485831699E-2</v>
      </c>
      <c r="H105">
        <v>-5.830342655699039E-2</v>
      </c>
      <c r="I105">
        <v>-3.357983257925079E-2</v>
      </c>
      <c r="J105">
        <v>9.8611749590027387E-5</v>
      </c>
    </row>
    <row r="106" spans="1:10" x14ac:dyDescent="0.25">
      <c r="A106" s="3">
        <v>42004</v>
      </c>
      <c r="B106" s="1" t="s">
        <v>109</v>
      </c>
      <c r="C106">
        <v>2.5617652081765412E-2</v>
      </c>
      <c r="D106">
        <v>7.1147012685475429E-3</v>
      </c>
      <c r="E106">
        <v>1.0285808839999744E-2</v>
      </c>
      <c r="F106">
        <v>4.9325631567958883E-2</v>
      </c>
      <c r="G106">
        <v>9.7280771218938286E-2</v>
      </c>
      <c r="H106">
        <v>-3.5309476261672468E-2</v>
      </c>
      <c r="I106">
        <v>-4.4408047758378262E-2</v>
      </c>
      <c r="J106">
        <v>3.4800715154714723E-5</v>
      </c>
    </row>
    <row r="107" spans="1:10" x14ac:dyDescent="0.25">
      <c r="A107" s="3">
        <v>42094</v>
      </c>
      <c r="B107" s="1" t="s">
        <v>110</v>
      </c>
      <c r="C107">
        <v>2.9352005075366828E-2</v>
      </c>
      <c r="D107">
        <v>3.8283112482576903E-2</v>
      </c>
      <c r="E107">
        <v>2.557008452600007E-2</v>
      </c>
      <c r="F107">
        <v>9.5053907211681832E-3</v>
      </c>
      <c r="G107">
        <v>4.3152661680598392E-2</v>
      </c>
      <c r="H107">
        <v>4.9955742118560575E-2</v>
      </c>
      <c r="I107">
        <v>2.2804789729540254E-2</v>
      </c>
      <c r="J107">
        <v>3.3349524769299421E-5</v>
      </c>
    </row>
    <row r="108" spans="1:10" x14ac:dyDescent="0.25">
      <c r="A108" s="3">
        <v>42185</v>
      </c>
      <c r="B108" s="1" t="s">
        <v>111</v>
      </c>
      <c r="C108">
        <v>3.9853185705355107E-2</v>
      </c>
      <c r="D108">
        <v>4.746037049348055E-2</v>
      </c>
      <c r="E108">
        <v>-1.4191319470000074E-2</v>
      </c>
      <c r="F108">
        <v>2.7803546134701485E-3</v>
      </c>
      <c r="G108">
        <v>4.2095478611909876E-3</v>
      </c>
      <c r="H108">
        <v>8.3978602862895269E-3</v>
      </c>
      <c r="I108">
        <v>8.165461436889121E-3</v>
      </c>
      <c r="J108">
        <v>5.3647446381699382E-5</v>
      </c>
    </row>
    <row r="109" spans="1:10" x14ac:dyDescent="0.25">
      <c r="A109" s="3">
        <v>42277</v>
      </c>
      <c r="B109" s="1" t="s">
        <v>112</v>
      </c>
      <c r="C109">
        <v>2.2741403775219236E-2</v>
      </c>
      <c r="D109">
        <v>-4.6486780705374618E-2</v>
      </c>
      <c r="E109">
        <v>7.872273100000049E-3</v>
      </c>
      <c r="F109">
        <v>-6.4384082183523983E-2</v>
      </c>
      <c r="G109">
        <v>-0.11917849273636616</v>
      </c>
      <c r="H109">
        <v>-0.10186299149289724</v>
      </c>
      <c r="I109">
        <v>-0.17780296738002613</v>
      </c>
      <c r="J109">
        <v>1.2758708180782286E-4</v>
      </c>
    </row>
    <row r="110" spans="1:10" x14ac:dyDescent="0.25">
      <c r="A110" s="3">
        <v>42369</v>
      </c>
      <c r="B110" s="1" t="s">
        <v>113</v>
      </c>
      <c r="C110">
        <v>1.5516848198804221E-2</v>
      </c>
      <c r="D110">
        <v>1.7796081441097643E-2</v>
      </c>
      <c r="E110">
        <v>-7.015575567999921E-3</v>
      </c>
      <c r="F110">
        <v>7.042521784676925E-2</v>
      </c>
      <c r="G110">
        <v>3.5937716350087356E-2</v>
      </c>
      <c r="H110">
        <v>4.7475968347165054E-2</v>
      </c>
      <c r="I110">
        <v>7.3115162829542335E-3</v>
      </c>
      <c r="J110">
        <v>3.1602767706595536E-4</v>
      </c>
    </row>
    <row r="111" spans="1:10" x14ac:dyDescent="0.25">
      <c r="A111" s="3">
        <v>42460</v>
      </c>
      <c r="B111" s="1" t="s">
        <v>114</v>
      </c>
      <c r="C111">
        <v>-1.3122045415692224E-2</v>
      </c>
      <c r="D111">
        <v>-1.0062575098359933E-3</v>
      </c>
      <c r="E111">
        <v>3.8808556016000084E-2</v>
      </c>
      <c r="F111">
        <v>1.3478647686832712E-2</v>
      </c>
      <c r="G111">
        <v>-1.5185022354090805E-2</v>
      </c>
      <c r="H111">
        <v>-2.8816326466630127E-2</v>
      </c>
      <c r="I111">
        <v>5.7548149846125218E-2</v>
      </c>
      <c r="J111">
        <v>7.318511777008041E-4</v>
      </c>
    </row>
    <row r="112" spans="1:10" x14ac:dyDescent="0.25">
      <c r="A112" s="3">
        <v>42551</v>
      </c>
      <c r="B112" s="1" t="s">
        <v>115</v>
      </c>
      <c r="C112">
        <v>1.8847246196080528E-2</v>
      </c>
      <c r="D112">
        <v>6.4314400031756869E-2</v>
      </c>
      <c r="E112">
        <v>2.8244791834999949E-2</v>
      </c>
      <c r="F112">
        <v>2.4553911456168365E-2</v>
      </c>
      <c r="G112">
        <v>3.7918278437774067E-2</v>
      </c>
      <c r="H112">
        <v>-1.1905242283681061E-2</v>
      </c>
      <c r="I112">
        <v>7.9737498068821466E-3</v>
      </c>
      <c r="J112">
        <v>7.2407521114037365E-4</v>
      </c>
    </row>
    <row r="113" spans="1:10" x14ac:dyDescent="0.25">
      <c r="A113" s="3">
        <v>42643</v>
      </c>
      <c r="B113" s="1" t="s">
        <v>116</v>
      </c>
      <c r="C113">
        <v>1.8305605072393906E-2</v>
      </c>
      <c r="D113">
        <v>3.9582556742356105E-2</v>
      </c>
      <c r="E113">
        <v>1.3434407849999719E-2</v>
      </c>
      <c r="F113">
        <v>3.8518626786384846E-2</v>
      </c>
      <c r="G113">
        <v>9.0458968087290703E-2</v>
      </c>
      <c r="H113">
        <v>6.5036990257846261E-2</v>
      </c>
      <c r="I113">
        <v>9.153834891599999E-2</v>
      </c>
      <c r="J113">
        <v>9.6087613380513304E-4</v>
      </c>
    </row>
    <row r="114" spans="1:10" x14ac:dyDescent="0.25">
      <c r="A114" s="3">
        <v>42735</v>
      </c>
      <c r="B114" s="1" t="s">
        <v>117</v>
      </c>
      <c r="C114">
        <v>2.1372447166820838E-2</v>
      </c>
      <c r="D114">
        <v>4.964082443232929E-2</v>
      </c>
      <c r="E114">
        <v>-2.6066890648000052E-2</v>
      </c>
      <c r="F114">
        <v>3.824258807200076E-2</v>
      </c>
      <c r="G114">
        <v>8.8334806127926768E-2</v>
      </c>
      <c r="H114">
        <v>-6.7616202550749849E-3</v>
      </c>
      <c r="I114">
        <v>-4.0838193401275591E-2</v>
      </c>
      <c r="J114">
        <v>8.3851380656341234E-4</v>
      </c>
    </row>
    <row r="115" spans="1:10" x14ac:dyDescent="0.25">
      <c r="A115" s="13">
        <v>42825</v>
      </c>
      <c r="B115" s="1" t="s">
        <v>118</v>
      </c>
      <c r="C115">
        <v>8.9296632816081509E-3</v>
      </c>
      <c r="D115">
        <v>3.6159814753259745E-2</v>
      </c>
      <c r="E115">
        <v>1.495503535500009E-2</v>
      </c>
      <c r="F115">
        <v>6.0661515521214682E-2</v>
      </c>
      <c r="G115">
        <v>2.4657875618203651E-2</v>
      </c>
      <c r="H115">
        <v>7.3876409439325164E-2</v>
      </c>
      <c r="I115">
        <v>0.11485831715500282</v>
      </c>
      <c r="J115">
        <v>1.0414861038885448E-3</v>
      </c>
    </row>
  </sheetData>
  <dataValidations count="1">
    <dataValidation allowBlank="1" showErrorMessage="1" promptTitle="TRAFO" prompt="$B$15:$C$135" sqref="B1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H5" sqref="H4:H5"/>
    </sheetView>
  </sheetViews>
  <sheetFormatPr defaultRowHeight="15" x14ac:dyDescent="0.25"/>
  <sheetData>
    <row r="1" spans="1:19" ht="30" x14ac:dyDescent="0.25">
      <c r="A1" s="75"/>
      <c r="B1" s="75"/>
      <c r="C1" s="75"/>
      <c r="D1" s="75"/>
      <c r="E1" s="75"/>
      <c r="F1" s="75"/>
      <c r="G1" s="7" t="s">
        <v>124</v>
      </c>
      <c r="H1" s="7" t="s">
        <v>127</v>
      </c>
      <c r="I1" s="7" t="s">
        <v>129</v>
      </c>
      <c r="J1" s="7" t="s">
        <v>131</v>
      </c>
      <c r="K1" s="7" t="s">
        <v>131</v>
      </c>
      <c r="L1" s="7" t="s">
        <v>131</v>
      </c>
      <c r="M1" s="7" t="s">
        <v>131</v>
      </c>
      <c r="N1" s="7" t="s">
        <v>131</v>
      </c>
      <c r="O1" s="7" t="s">
        <v>137</v>
      </c>
      <c r="P1" s="7" t="s">
        <v>139</v>
      </c>
      <c r="Q1" s="7" t="s">
        <v>140</v>
      </c>
      <c r="R1" s="7" t="s">
        <v>143</v>
      </c>
      <c r="S1" s="76" t="s">
        <v>145</v>
      </c>
    </row>
    <row r="2" spans="1:19" ht="30" x14ac:dyDescent="0.25">
      <c r="A2" s="75"/>
      <c r="B2" s="75"/>
      <c r="C2" s="75"/>
      <c r="D2" s="75"/>
      <c r="E2" s="75"/>
      <c r="F2" s="75"/>
      <c r="G2" s="7" t="s">
        <v>125</v>
      </c>
      <c r="H2" s="7" t="s">
        <v>128</v>
      </c>
      <c r="I2" s="7" t="s">
        <v>130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  <c r="O2" s="7" t="s">
        <v>138</v>
      </c>
      <c r="P2" s="7" t="s">
        <v>133</v>
      </c>
      <c r="Q2" s="7" t="s">
        <v>141</v>
      </c>
      <c r="R2" s="7" t="s">
        <v>144</v>
      </c>
      <c r="S2" s="76"/>
    </row>
    <row r="3" spans="1:19" x14ac:dyDescent="0.25">
      <c r="A3" s="75"/>
      <c r="B3" s="75"/>
      <c r="C3" s="75"/>
      <c r="D3" s="75"/>
      <c r="E3" s="75"/>
      <c r="F3" s="75"/>
      <c r="G3" s="7" t="s">
        <v>126</v>
      </c>
      <c r="H3" s="6"/>
      <c r="I3" s="6"/>
      <c r="J3" s="6"/>
      <c r="K3" s="6"/>
      <c r="L3" s="6"/>
      <c r="M3" s="6"/>
      <c r="N3" s="6"/>
      <c r="O3" s="6"/>
      <c r="P3" s="6"/>
      <c r="Q3" s="7" t="s">
        <v>142</v>
      </c>
      <c r="R3" s="7" t="s">
        <v>142</v>
      </c>
      <c r="S3" s="76"/>
    </row>
    <row r="4" spans="1:19" ht="15" customHeight="1" x14ac:dyDescent="0.25">
      <c r="A4" s="77" t="s">
        <v>146</v>
      </c>
      <c r="B4" s="77"/>
      <c r="C4" s="77"/>
      <c r="D4" s="77"/>
      <c r="E4" s="77"/>
      <c r="F4" s="77"/>
      <c r="G4" s="8">
        <v>2023</v>
      </c>
      <c r="H4" s="9">
        <v>3.79</v>
      </c>
      <c r="I4" s="9">
        <v>-0.27</v>
      </c>
      <c r="J4" s="9">
        <v>6.44</v>
      </c>
      <c r="K4" s="9">
        <v>6.26</v>
      </c>
      <c r="L4" s="9">
        <v>101.43</v>
      </c>
      <c r="M4" s="10">
        <v>3.78</v>
      </c>
      <c r="N4" s="9">
        <v>401.9</v>
      </c>
      <c r="O4" s="9">
        <v>5.61</v>
      </c>
      <c r="P4" s="9">
        <v>6.09</v>
      </c>
      <c r="Q4" s="8">
        <v>1289648</v>
      </c>
      <c r="R4" s="8">
        <v>1328667</v>
      </c>
      <c r="S4" s="9" t="s">
        <v>147</v>
      </c>
    </row>
  </sheetData>
  <mergeCells count="3">
    <mergeCell ref="A1:F3"/>
    <mergeCell ref="S1:S3"/>
    <mergeCell ref="A4:F4"/>
  </mergeCells>
  <hyperlinks>
    <hyperlink ref="G1" r:id="rId1" tooltip="Click for Help" display="https://live.barcap.com/IDX/INDICES/IWS?requestID=footnote&amp;desc=Number+Issues+%28Statistics%29&amp;idColumn=NumIssuesF"/>
    <hyperlink ref="G2" r:id="rId2" tooltip="Click for Help" display="https://live.barcap.com/IDX/INDICES/IWS?requestID=footnote&amp;desc=Number+Issues+%28Statistics%29&amp;idColumn=NumIssuesF"/>
    <hyperlink ref="G3" r:id="rId3" tooltip="Click for Help" display="https://live.barcap.com/IDX/INDICES/IWS?requestID=footnote&amp;desc=Number+Issues+%28Statistics%29&amp;idColumn=NumIssuesF"/>
    <hyperlink ref="H1" r:id="rId4" tooltip="Click for Help" display="https://live.barcap.com/IDX/INDICES/IWS?requestID=footnote&amp;desc=US+Duration+%28Mod.+Adj.%29&amp;idColumn=USDurationModF"/>
    <hyperlink ref="H2" r:id="rId5" tooltip="Click for Help" display="https://live.barcap.com/IDX/INDICES/IWS?requestID=footnote&amp;desc=US+Duration+%28Mod.+Adj.%29&amp;idColumn=USDurationModF"/>
    <hyperlink ref="I1" r:id="rId6" tooltip="Click for Help" display="https://live.barcap.com/IDX/INDICES/IWS?requestID=footnote&amp;desc=US+Convexity&amp;idColumn=USConvexity"/>
    <hyperlink ref="I2" r:id="rId7" tooltip="Click for Help" display="https://live.barcap.com/IDX/INDICES/IWS?requestID=footnote&amp;desc=US+Convexity&amp;idColumn=USConvexity"/>
    <hyperlink ref="J1" r:id="rId8" tooltip="Click for Help" display="https://live.barcap.com/IDX/INDICES/IWS?requestID=footnote&amp;desc=Coupon&amp;idColumn=Coupon"/>
    <hyperlink ref="J2" r:id="rId9" tooltip="Click for Help" display="https://live.barcap.com/IDX/INDICES/IWS?requestID=footnote&amp;desc=Coupon&amp;idColumn=Coupon"/>
    <hyperlink ref="K1" r:id="rId10" tooltip="Click for Help" display="https://live.barcap.com/IDX/INDICES/IWS?requestID=footnote&amp;desc=Maturity&amp;idColumn=Maturity"/>
    <hyperlink ref="K2" r:id="rId11" tooltip="Click for Help" display="https://live.barcap.com/IDX/INDICES/IWS?requestID=footnote&amp;desc=Maturity&amp;idColumn=Maturity"/>
    <hyperlink ref="L1" r:id="rId12" tooltip="Click for Help" display="https://live.barcap.com/IDX/INDICES/IWS?requestID=footnote&amp;desc=Price&amp;idColumn=Price"/>
    <hyperlink ref="L2" r:id="rId13" tooltip="Click for Help" display="https://live.barcap.com/IDX/INDICES/IWS?requestID=footnote&amp;desc=Price&amp;idColumn=Price"/>
    <hyperlink ref="M1" r:id="rId14" tooltip="Click for Help" display="https://live.barcap.com/IDX/INDICES/IWS?requestID=footnote&amp;desc=OAS&amp;idColumn=AvgOAS"/>
    <hyperlink ref="M2" r:id="rId15" tooltip="Click for Help" display="https://live.barcap.com/IDX/INDICES/IWS?requestID=footnote&amp;desc=OAS&amp;idColumn=AvgOAS"/>
    <hyperlink ref="N1" r:id="rId16" tooltip="Click for Help" display="https://live.barcap.com/IDX/INDICES/IWS?requestID=footnote&amp;desc=Spread&amp;idColumn=AvgBidSpread"/>
    <hyperlink ref="N2" r:id="rId17" tooltip="Click for Help" display="https://live.barcap.com/IDX/INDICES/IWS?requestID=footnote&amp;desc=Spread&amp;idColumn=AvgBidSpread"/>
    <hyperlink ref="O1" r:id="rId18" tooltip="Click for Help" display="https://live.barcap.com/IDX/INDICES/IWS?requestID=footnote&amp;desc=US+Yield+to+Worst&amp;idColumn=USYieldWorst"/>
    <hyperlink ref="O2" r:id="rId19" tooltip="Click for Help" display="https://live.barcap.com/IDX/INDICES/IWS?requestID=footnote&amp;desc=US+Yield+to+Worst&amp;idColumn=USYieldWorst"/>
    <hyperlink ref="P1" r:id="rId20" tooltip="Click for Help" display="https://live.barcap.com/IDX/INDICES/IWS?requestID=footnote&amp;desc=Yield+to+Maturity&amp;idColumn=YieldMaturity"/>
    <hyperlink ref="P2" r:id="rId21" tooltip="Click for Help" display="https://live.barcap.com/IDX/INDICES/IWS?requestID=footnote&amp;desc=Yield+to+Maturity&amp;idColumn=YieldMaturity"/>
    <hyperlink ref="Q1" r:id="rId22" tooltip="Click for Help" display="https://live.barcap.com/IDX/INDICES/IWS?requestID=footnote&amp;desc=Amt+Outstanding+%28MM%29&amp;idColumn=OutstandingE"/>
    <hyperlink ref="Q2" r:id="rId23" tooltip="Click for Help" display="https://live.barcap.com/IDX/INDICES/IWS?requestID=footnote&amp;desc=Amt+Outstanding+%28MM%29&amp;idColumn=OutstandingE"/>
    <hyperlink ref="Q3" r:id="rId24" tooltip="Click for Help" display="https://live.barcap.com/IDX/INDICES/IWS?requestID=footnote&amp;desc=Amt+Outstanding+%28MM%29&amp;idColumn=OutstandingE"/>
    <hyperlink ref="R1" r:id="rId25" tooltip="Click for Help" display="https://live.barcap.com/IDX/INDICES/IWS?requestID=footnote&amp;desc=Market+Value+%28MM%29&amp;idColumn=MarketValue"/>
    <hyperlink ref="R2" r:id="rId26" tooltip="Click for Help" display="https://live.barcap.com/IDX/INDICES/IWS?requestID=footnote&amp;desc=Market+Value+%28MM%29&amp;idColumn=MarketValue"/>
    <hyperlink ref="R3" r:id="rId27" tooltip="Click for Help" display="https://live.barcap.com/IDX/INDICES/IWS?requestID=footnote&amp;desc=Market+Value+%28MM%29&amp;idColumn=MarketValue"/>
    <hyperlink ref="S1" r:id="rId28" tooltip="Click for Help" display="https://live.barcap.com/IDX/INDICES/IWS?requestID=footnote&amp;desc=Currency&amp;idColumn=Currency"/>
    <hyperlink ref="A4" r:id="rId29" display="https://live.barcap.com/IDX/INDICES/IWS"/>
    <hyperlink ref="M4" r:id="rId30" display="https://live.barcap.com/IDX/INDICES/IW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2"/>
  <sheetViews>
    <sheetView workbookViewId="0"/>
  </sheetViews>
  <sheetFormatPr defaultRowHeight="15" x14ac:dyDescent="0.25"/>
  <sheetData>
    <row r="1" spans="1:9" ht="15.75" thickBot="1" x14ac:dyDescent="0.3">
      <c r="A1" s="44" t="s">
        <v>214</v>
      </c>
    </row>
    <row r="2" spans="1:9" x14ac:dyDescent="0.25">
      <c r="A2" s="39"/>
      <c r="B2" s="39"/>
      <c r="C2" s="39"/>
      <c r="D2" s="39"/>
      <c r="E2" s="39"/>
      <c r="F2" s="39"/>
    </row>
    <row r="3" spans="1:9" ht="23.25" thickBot="1" x14ac:dyDescent="0.3">
      <c r="A3" s="34" t="s">
        <v>203</v>
      </c>
      <c r="B3" s="35" t="s">
        <v>204</v>
      </c>
      <c r="C3" s="35" t="s">
        <v>205</v>
      </c>
      <c r="D3" s="35" t="s">
        <v>206</v>
      </c>
      <c r="E3" s="35" t="s">
        <v>207</v>
      </c>
      <c r="F3" s="35" t="s">
        <v>208</v>
      </c>
    </row>
    <row r="4" spans="1:9" ht="23.25" thickBot="1" x14ac:dyDescent="0.3">
      <c r="A4" s="36" t="s">
        <v>209</v>
      </c>
      <c r="B4" s="37">
        <v>6.11</v>
      </c>
      <c r="C4" s="38">
        <v>-3.0000000000000001E-3</v>
      </c>
      <c r="D4" s="38">
        <v>-1.4E-2</v>
      </c>
      <c r="E4" s="38">
        <v>0.32300000000000001</v>
      </c>
      <c r="F4" s="38">
        <v>0.32900000000000001</v>
      </c>
    </row>
    <row r="5" spans="1:9" ht="34.5" thickBot="1" x14ac:dyDescent="0.3">
      <c r="A5" s="36" t="s">
        <v>210</v>
      </c>
      <c r="B5" s="37">
        <v>0.06</v>
      </c>
      <c r="C5" s="38">
        <v>-7.9000000000000001E-2</v>
      </c>
      <c r="D5" s="38">
        <v>-6.8000000000000005E-2</v>
      </c>
      <c r="E5" s="38">
        <v>-0.21199999999999999</v>
      </c>
      <c r="F5" s="38">
        <v>-8.8999999999999996E-2</v>
      </c>
    </row>
    <row r="6" spans="1:9" ht="34.5" thickBot="1" x14ac:dyDescent="0.3">
      <c r="A6" s="36" t="s">
        <v>211</v>
      </c>
      <c r="B6" s="37">
        <v>0.06</v>
      </c>
      <c r="C6" s="38">
        <v>-0.08</v>
      </c>
      <c r="D6" s="38">
        <v>-6.8000000000000005E-2</v>
      </c>
      <c r="E6" s="38">
        <v>-0.21199999999999999</v>
      </c>
      <c r="F6" s="38">
        <v>-8.8999999999999996E-2</v>
      </c>
    </row>
    <row r="7" spans="1:9" ht="23.25" thickBot="1" x14ac:dyDescent="0.3">
      <c r="A7" s="36" t="s">
        <v>212</v>
      </c>
      <c r="B7" s="37">
        <v>6.0439999999999996</v>
      </c>
      <c r="C7" s="38">
        <v>-2E-3</v>
      </c>
      <c r="D7" s="38">
        <v>-1.2999999999999999E-2</v>
      </c>
      <c r="E7" s="38">
        <v>0.32200000000000001</v>
      </c>
      <c r="F7" s="38">
        <v>0.30399999999999999</v>
      </c>
    </row>
    <row r="8" spans="1:9" ht="57" thickBot="1" x14ac:dyDescent="0.3">
      <c r="A8" s="40" t="s">
        <v>213</v>
      </c>
      <c r="B8" s="41">
        <v>6.0419999999999998</v>
      </c>
      <c r="C8" s="42">
        <v>0</v>
      </c>
      <c r="D8" s="42">
        <v>-1.0999999999999999E-2</v>
      </c>
      <c r="E8" s="43"/>
      <c r="F8" s="43"/>
    </row>
    <row r="12" spans="1:9" ht="21.75" thickBot="1" x14ac:dyDescent="0.3">
      <c r="A12" s="18" t="s">
        <v>183</v>
      </c>
    </row>
    <row r="13" spans="1:9" ht="20.25" thickBot="1" x14ac:dyDescent="0.3">
      <c r="A13" s="20" t="s">
        <v>184</v>
      </c>
      <c r="B13" s="26" t="s">
        <v>202</v>
      </c>
      <c r="C13" s="26" t="s">
        <v>185</v>
      </c>
      <c r="D13" s="26" t="s">
        <v>186</v>
      </c>
      <c r="E13" s="26" t="s">
        <v>187</v>
      </c>
      <c r="F13" s="26" t="s">
        <v>188</v>
      </c>
      <c r="G13" s="26" t="s">
        <v>189</v>
      </c>
      <c r="H13" s="26" t="s">
        <v>190</v>
      </c>
      <c r="I13" s="27" t="s">
        <v>191</v>
      </c>
    </row>
    <row r="14" spans="1:9" ht="15.75" thickBot="1" x14ac:dyDescent="0.3">
      <c r="A14" s="21" t="s">
        <v>192</v>
      </c>
      <c r="B14" s="19">
        <v>2.1549999999999998</v>
      </c>
      <c r="C14" s="19">
        <v>6.4720000000000004</v>
      </c>
      <c r="D14" s="19">
        <v>6.4029999999999996</v>
      </c>
      <c r="E14" s="19">
        <v>7.7450000000000001</v>
      </c>
      <c r="F14" s="19">
        <v>9604885.3000000007</v>
      </c>
      <c r="G14" s="19" t="s">
        <v>193</v>
      </c>
      <c r="H14" s="19">
        <v>100</v>
      </c>
      <c r="I14" s="22">
        <v>259</v>
      </c>
    </row>
    <row r="15" spans="1:9" ht="15.75" thickBot="1" x14ac:dyDescent="0.3">
      <c r="A15" s="21" t="s">
        <v>194</v>
      </c>
      <c r="B15" s="19">
        <v>1.3080000000000001</v>
      </c>
      <c r="C15" s="19">
        <v>1.9239999999999999</v>
      </c>
      <c r="D15" s="19">
        <v>1.9119999999999999</v>
      </c>
      <c r="E15" s="19">
        <v>1.958</v>
      </c>
      <c r="F15" s="19">
        <v>3079537.2</v>
      </c>
      <c r="G15" s="19" t="s">
        <v>193</v>
      </c>
      <c r="H15" s="19">
        <v>32.1</v>
      </c>
      <c r="I15" s="22">
        <v>94</v>
      </c>
    </row>
    <row r="16" spans="1:9" ht="15.75" thickBot="1" x14ac:dyDescent="0.3">
      <c r="A16" s="21" t="s">
        <v>195</v>
      </c>
      <c r="B16" s="19">
        <v>1.55</v>
      </c>
      <c r="C16" s="19">
        <v>3.823</v>
      </c>
      <c r="D16" s="19">
        <v>3.7930000000000001</v>
      </c>
      <c r="E16" s="19">
        <v>3.9820000000000002</v>
      </c>
      <c r="F16" s="19">
        <v>2277055.4</v>
      </c>
      <c r="G16" s="19" t="s">
        <v>193</v>
      </c>
      <c r="H16" s="19">
        <v>23.7</v>
      </c>
      <c r="I16" s="22">
        <v>61</v>
      </c>
    </row>
    <row r="17" spans="1:9" ht="15.75" thickBot="1" x14ac:dyDescent="0.3">
      <c r="A17" s="31" t="s">
        <v>196</v>
      </c>
      <c r="B17" s="32">
        <v>1.786</v>
      </c>
      <c r="C17" s="32">
        <v>5.601</v>
      </c>
      <c r="D17" s="32">
        <v>5.5510000000000002</v>
      </c>
      <c r="E17" s="32">
        <v>5.96</v>
      </c>
      <c r="F17" s="32">
        <v>1393385</v>
      </c>
      <c r="G17" s="32" t="s">
        <v>193</v>
      </c>
      <c r="H17" s="32">
        <v>14.5</v>
      </c>
      <c r="I17" s="33">
        <v>36</v>
      </c>
    </row>
    <row r="18" spans="1:9" ht="15.75" thickBot="1" x14ac:dyDescent="0.3">
      <c r="A18" s="28" t="s">
        <v>197</v>
      </c>
      <c r="B18" s="29">
        <v>1.6719999999999999</v>
      </c>
      <c r="C18" s="29">
        <v>3.8410000000000002</v>
      </c>
      <c r="D18" s="29">
        <v>3.8090000000000002</v>
      </c>
      <c r="E18" s="29">
        <v>4.0469999999999997</v>
      </c>
      <c r="F18" s="29">
        <v>7660679</v>
      </c>
      <c r="G18" s="29" t="s">
        <v>193</v>
      </c>
      <c r="H18" s="29">
        <v>79.8</v>
      </c>
      <c r="I18" s="30">
        <v>212</v>
      </c>
    </row>
    <row r="19" spans="1:9" ht="15.75" thickBot="1" x14ac:dyDescent="0.3">
      <c r="A19" s="21" t="s">
        <v>198</v>
      </c>
      <c r="B19" s="19">
        <v>1.889</v>
      </c>
      <c r="C19" s="19">
        <v>6.4189999999999996</v>
      </c>
      <c r="D19" s="19">
        <v>6.359</v>
      </c>
      <c r="E19" s="19">
        <v>6.944</v>
      </c>
      <c r="F19" s="19">
        <v>2304086.4</v>
      </c>
      <c r="G19" s="19" t="s">
        <v>193</v>
      </c>
      <c r="H19" s="19">
        <v>24</v>
      </c>
      <c r="I19" s="22">
        <v>57</v>
      </c>
    </row>
    <row r="20" spans="1:9" ht="15.75" thickBot="1" x14ac:dyDescent="0.3">
      <c r="A20" s="21" t="s">
        <v>199</v>
      </c>
      <c r="B20" s="19">
        <v>2.589</v>
      </c>
      <c r="C20" s="19">
        <v>16.838999999999999</v>
      </c>
      <c r="D20" s="19">
        <v>16.623000000000001</v>
      </c>
      <c r="E20" s="19">
        <v>24.422000000000001</v>
      </c>
      <c r="F20" s="19">
        <v>1944206.3</v>
      </c>
      <c r="G20" s="19" t="s">
        <v>193</v>
      </c>
      <c r="H20" s="19">
        <v>20.2</v>
      </c>
      <c r="I20" s="22">
        <v>47</v>
      </c>
    </row>
    <row r="21" spans="1:9" ht="15.75" thickBot="1" x14ac:dyDescent="0.3">
      <c r="A21" s="21" t="s">
        <v>200</v>
      </c>
      <c r="B21" s="19">
        <v>2.6080000000000001</v>
      </c>
      <c r="C21" s="19">
        <v>17.437000000000001</v>
      </c>
      <c r="D21" s="19">
        <v>17.213000000000001</v>
      </c>
      <c r="E21" s="19">
        <v>25.245000000000001</v>
      </c>
      <c r="F21" s="19">
        <v>1804740.6</v>
      </c>
      <c r="G21" s="19" t="s">
        <v>193</v>
      </c>
      <c r="H21" s="19">
        <v>18.8</v>
      </c>
      <c r="I21" s="22">
        <v>40</v>
      </c>
    </row>
    <row r="22" spans="1:9" x14ac:dyDescent="0.25">
      <c r="A22" s="23" t="s">
        <v>201</v>
      </c>
      <c r="B22" s="24">
        <v>2.3719999999999999</v>
      </c>
      <c r="C22" s="24">
        <v>11.188000000000001</v>
      </c>
      <c r="D22" s="24">
        <v>11.057</v>
      </c>
      <c r="E22" s="24">
        <v>14.397</v>
      </c>
      <c r="F22" s="24">
        <v>4248292.5999999996</v>
      </c>
      <c r="G22" s="24" t="s">
        <v>193</v>
      </c>
      <c r="H22" s="24">
        <v>44.2</v>
      </c>
      <c r="I22" s="25">
        <v>104</v>
      </c>
    </row>
  </sheetData>
  <hyperlinks>
    <hyperlink ref="B4" r:id="rId1" display="javascript:LCY_TOPFRAME.checkParamsAndDisplayGraph(%22i1=528&amp;idxcount=1%22,%22life%22,false,LCY_TOPFRAME.glblGraphAttributes);"/>
    <hyperlink ref="B5" r:id="rId2" display="javascript:LCY_TOPFRAME.checkParamsAndDisplayGraph(%22i1=528&amp;idxcount=1%22,%22semiyield%22,false,LCY_TOPFRAME.glblGraphAttributes);"/>
    <hyperlink ref="B6" r:id="rId3" display="javascript:LCY_TOPFRAME.checkParamsAndDisplayGraph(%22i1=528&amp;idxcount=1%22,%22annualyield%22,false,LCY_TOPFRAME.glblGraphAttributes);"/>
    <hyperlink ref="B7" r:id="rId4" display="javascript:LCY_TOPFRAME.checkParamsAndDisplayGraph(%22i1=528&amp;idxcount=1%22,%22duration%22,false,LCY_TOPFRAME.glblGraphAttributes);"/>
    <hyperlink ref="B8" r:id="rId5" display="javascript:LCY_TOPFRAME.checkParamsAndDisplayGraph(%22i1=528&amp;idxcount=1%22,%22semimodduration%22,false,LCY_TOPFRAME.glblGraphAttributes);"/>
    <hyperlink ref="A1" r:id="rId6" display="javascript:LCY_TOPFRAME.backToTree();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4097" r:id="rId9" name="Control 1">
          <controlPr defaultSize="0" r:id="rId1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4097" r:id="rId9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opLeftCell="A7" workbookViewId="0">
      <selection activeCell="K8" sqref="K8"/>
    </sheetView>
  </sheetViews>
  <sheetFormatPr defaultRowHeight="15" x14ac:dyDescent="0.25"/>
  <cols>
    <col min="1" max="2" width="9.140625" style="56"/>
    <col min="3" max="3" width="11.7109375" style="56" customWidth="1"/>
    <col min="4" max="9" width="9.140625" style="56"/>
    <col min="10" max="10" width="10.7109375" style="56" customWidth="1"/>
    <col min="11" max="11" width="9.140625" style="56"/>
    <col min="12" max="12" width="11.7109375" style="56" customWidth="1"/>
    <col min="13" max="16384" width="9.140625" style="56"/>
  </cols>
  <sheetData>
    <row r="1" spans="1:16" ht="15.75" x14ac:dyDescent="0.25">
      <c r="A1" s="59" t="s">
        <v>251</v>
      </c>
      <c r="B1" s="60"/>
      <c r="C1" s="60"/>
      <c r="D1" s="60"/>
      <c r="E1" s="61" t="s">
        <v>252</v>
      </c>
      <c r="F1" s="60"/>
      <c r="K1" s="59" t="s">
        <v>251</v>
      </c>
      <c r="L1" s="60"/>
      <c r="M1" s="60"/>
      <c r="N1" s="60"/>
      <c r="O1" s="61" t="s">
        <v>253</v>
      </c>
      <c r="P1" s="60"/>
    </row>
    <row r="2" spans="1:16" x14ac:dyDescent="0.25">
      <c r="A2" s="60"/>
      <c r="B2" s="60"/>
      <c r="C2" s="60"/>
      <c r="D2" s="60"/>
      <c r="E2" s="60"/>
      <c r="F2" s="60"/>
      <c r="K2" s="60"/>
      <c r="L2" s="60"/>
      <c r="M2" s="60"/>
      <c r="N2" s="60"/>
      <c r="O2" s="60"/>
      <c r="P2" s="60"/>
    </row>
    <row r="3" spans="1:16" x14ac:dyDescent="0.25">
      <c r="A3" s="62" t="s">
        <v>254</v>
      </c>
      <c r="B3" s="60"/>
      <c r="C3" s="60"/>
      <c r="D3" s="60"/>
      <c r="E3" s="62" t="s">
        <v>255</v>
      </c>
      <c r="F3" s="60"/>
      <c r="K3" s="62" t="s">
        <v>256</v>
      </c>
      <c r="L3" s="60"/>
      <c r="M3" s="60"/>
      <c r="N3" s="60"/>
      <c r="O3" s="62" t="s">
        <v>255</v>
      </c>
      <c r="P3" s="60"/>
    </row>
    <row r="4" spans="1:16" x14ac:dyDescent="0.25">
      <c r="A4" s="60"/>
      <c r="B4" s="60"/>
      <c r="C4" s="60"/>
      <c r="D4" s="60"/>
      <c r="E4" s="62" t="s">
        <v>257</v>
      </c>
      <c r="F4" s="60"/>
      <c r="K4" s="60"/>
      <c r="L4" s="60"/>
      <c r="M4" s="60"/>
      <c r="N4" s="60"/>
      <c r="O4" s="62" t="s">
        <v>258</v>
      </c>
      <c r="P4" s="60"/>
    </row>
    <row r="5" spans="1:16" x14ac:dyDescent="0.25">
      <c r="A5" s="60"/>
      <c r="B5" s="60"/>
      <c r="C5" s="60"/>
      <c r="D5" s="60"/>
      <c r="E5" s="62" t="s">
        <v>258</v>
      </c>
      <c r="F5" s="60"/>
      <c r="K5" s="60"/>
      <c r="L5" s="60"/>
      <c r="M5" s="60"/>
      <c r="N5" s="60"/>
      <c r="O5" s="62" t="s">
        <v>259</v>
      </c>
      <c r="P5" s="60"/>
    </row>
    <row r="6" spans="1:16" x14ac:dyDescent="0.25">
      <c r="A6" s="63" t="s">
        <v>260</v>
      </c>
      <c r="B6" s="63" t="s">
        <v>261</v>
      </c>
      <c r="C6" s="63" t="s">
        <v>188</v>
      </c>
      <c r="D6" s="63" t="s">
        <v>262</v>
      </c>
      <c r="E6" s="63" t="s">
        <v>135</v>
      </c>
      <c r="F6" s="63" t="s">
        <v>209</v>
      </c>
      <c r="K6" s="60"/>
      <c r="L6" s="60"/>
      <c r="M6" s="60"/>
      <c r="N6" s="60"/>
      <c r="O6" s="60"/>
      <c r="P6" s="60"/>
    </row>
    <row r="7" spans="1:16" x14ac:dyDescent="0.25">
      <c r="A7" s="64">
        <v>5.39</v>
      </c>
      <c r="B7" s="64">
        <v>100</v>
      </c>
      <c r="C7" s="65">
        <v>620904174</v>
      </c>
      <c r="D7" s="65">
        <v>720</v>
      </c>
      <c r="E7" s="66">
        <v>96.2</v>
      </c>
      <c r="F7" s="67">
        <v>5.9409999999999998</v>
      </c>
      <c r="K7" s="68" t="s">
        <v>259</v>
      </c>
      <c r="L7" s="63" t="s">
        <v>188</v>
      </c>
      <c r="M7" s="63" t="s">
        <v>263</v>
      </c>
      <c r="N7" s="63" t="s">
        <v>264</v>
      </c>
      <c r="O7" s="63" t="s">
        <v>135</v>
      </c>
      <c r="P7" s="63" t="s">
        <v>260</v>
      </c>
    </row>
    <row r="8" spans="1:16" x14ac:dyDescent="0.25">
      <c r="A8" s="60"/>
      <c r="B8" s="60"/>
      <c r="C8" s="60"/>
      <c r="D8" s="60"/>
      <c r="E8" s="60"/>
      <c r="F8" s="60"/>
      <c r="J8" s="3"/>
      <c r="K8" s="69" t="s">
        <v>265</v>
      </c>
      <c r="L8" s="65">
        <v>51206202</v>
      </c>
      <c r="M8" s="64">
        <v>1.23</v>
      </c>
      <c r="N8" s="64">
        <v>-0.39</v>
      </c>
      <c r="O8" s="66">
        <v>0</v>
      </c>
      <c r="P8" s="64">
        <v>3.83</v>
      </c>
    </row>
    <row r="9" spans="1:16" x14ac:dyDescent="0.25">
      <c r="A9" s="60"/>
      <c r="B9" s="60"/>
      <c r="C9" s="60"/>
      <c r="D9" s="60"/>
      <c r="E9" s="60"/>
      <c r="F9" s="60"/>
      <c r="J9" s="3"/>
      <c r="K9" s="69" t="s">
        <v>266</v>
      </c>
      <c r="L9" s="65">
        <v>48740809</v>
      </c>
      <c r="M9" s="64">
        <v>-0.89</v>
      </c>
      <c r="N9" s="64">
        <v>0.38</v>
      </c>
      <c r="O9" s="66">
        <v>0</v>
      </c>
      <c r="P9" s="64">
        <v>3.9</v>
      </c>
    </row>
    <row r="10" spans="1:16" x14ac:dyDescent="0.25">
      <c r="A10" s="60"/>
      <c r="B10" s="60"/>
      <c r="C10" s="60"/>
      <c r="D10" s="60"/>
      <c r="E10" s="60"/>
      <c r="F10" s="60"/>
      <c r="J10" s="3"/>
      <c r="K10" s="69" t="s">
        <v>267</v>
      </c>
      <c r="L10" s="65">
        <v>48777009</v>
      </c>
      <c r="M10" s="64">
        <v>0.09</v>
      </c>
      <c r="N10" s="64">
        <v>0.13</v>
      </c>
      <c r="O10" s="66">
        <v>0</v>
      </c>
      <c r="P10" s="64">
        <v>3.94</v>
      </c>
    </row>
    <row r="11" spans="1:16" x14ac:dyDescent="0.25">
      <c r="A11" s="60"/>
      <c r="B11" s="60"/>
      <c r="C11" s="60"/>
      <c r="D11" s="60"/>
      <c r="E11" s="60"/>
      <c r="F11" s="60"/>
      <c r="J11" s="3"/>
      <c r="K11" s="69" t="s">
        <v>268</v>
      </c>
      <c r="L11" s="65">
        <v>48717339</v>
      </c>
      <c r="M11" s="64">
        <v>1.26</v>
      </c>
      <c r="N11" s="64">
        <v>0.14000000000000001</v>
      </c>
      <c r="O11" s="66">
        <v>0</v>
      </c>
      <c r="P11" s="64">
        <v>3.86</v>
      </c>
    </row>
    <row r="12" spans="1:16" x14ac:dyDescent="0.25">
      <c r="A12" s="60"/>
      <c r="B12" s="60"/>
      <c r="C12" s="60"/>
      <c r="D12" s="60"/>
      <c r="E12" s="60"/>
      <c r="F12" s="60"/>
      <c r="J12" s="3"/>
      <c r="K12" s="69" t="s">
        <v>269</v>
      </c>
      <c r="L12" s="65">
        <v>47870634</v>
      </c>
      <c r="M12" s="64">
        <v>-0.38</v>
      </c>
      <c r="N12" s="64">
        <v>0.31</v>
      </c>
      <c r="O12" s="66">
        <v>0</v>
      </c>
      <c r="P12" s="64">
        <v>3.69</v>
      </c>
    </row>
    <row r="13" spans="1:16" x14ac:dyDescent="0.25">
      <c r="A13" s="60"/>
      <c r="B13" s="60"/>
      <c r="C13" s="60"/>
      <c r="D13" s="60"/>
      <c r="E13" s="60"/>
      <c r="F13" s="60"/>
      <c r="J13" s="3"/>
      <c r="K13" s="69" t="s">
        <v>270</v>
      </c>
      <c r="L13" s="65">
        <v>47892317</v>
      </c>
      <c r="M13" s="64">
        <v>0.28999999999999998</v>
      </c>
      <c r="N13" s="64">
        <v>-0.18</v>
      </c>
      <c r="O13" s="66">
        <v>0</v>
      </c>
      <c r="P13" s="64">
        <v>3.68</v>
      </c>
    </row>
    <row r="14" spans="1:16" x14ac:dyDescent="0.25">
      <c r="A14" s="60"/>
      <c r="B14" s="60"/>
      <c r="C14" s="60"/>
      <c r="D14" s="60"/>
      <c r="E14" s="60"/>
      <c r="F14" s="60"/>
      <c r="J14" s="3"/>
      <c r="K14" s="69" t="s">
        <v>271</v>
      </c>
      <c r="L14" s="65">
        <v>48086143</v>
      </c>
      <c r="M14" s="64">
        <v>1.92</v>
      </c>
      <c r="N14" s="64">
        <v>-0.38</v>
      </c>
      <c r="O14" s="66">
        <v>0</v>
      </c>
      <c r="P14" s="64">
        <v>3.61</v>
      </c>
    </row>
    <row r="15" spans="1:16" x14ac:dyDescent="0.25">
      <c r="A15" s="60"/>
      <c r="B15" s="60"/>
      <c r="C15" s="60"/>
      <c r="D15" s="60"/>
      <c r="E15" s="60"/>
      <c r="F15" s="60"/>
      <c r="J15" s="3"/>
      <c r="K15" s="69" t="s">
        <v>272</v>
      </c>
      <c r="L15" s="65">
        <v>48659148</v>
      </c>
      <c r="M15" s="64">
        <v>2.2799999999999998</v>
      </c>
      <c r="N15" s="64">
        <v>0.16</v>
      </c>
      <c r="O15" s="66">
        <v>0</v>
      </c>
      <c r="P15" s="64">
        <v>3.51</v>
      </c>
    </row>
    <row r="16" spans="1:16" x14ac:dyDescent="0.25">
      <c r="A16" s="60"/>
      <c r="B16" s="60"/>
      <c r="C16" s="60"/>
      <c r="D16" s="60"/>
      <c r="E16" s="60"/>
      <c r="F16" s="60"/>
      <c r="J16" s="3"/>
      <c r="K16" s="69" t="s">
        <v>273</v>
      </c>
      <c r="L16" s="65">
        <v>52492402</v>
      </c>
      <c r="M16" s="64">
        <v>2.4300000000000002</v>
      </c>
      <c r="N16" s="64">
        <v>-0.52</v>
      </c>
      <c r="O16" s="66">
        <v>0</v>
      </c>
      <c r="P16" s="64">
        <v>3.43</v>
      </c>
    </row>
    <row r="17" spans="1:16" x14ac:dyDescent="0.25">
      <c r="A17" s="60"/>
      <c r="B17" s="60"/>
      <c r="C17" s="60"/>
      <c r="D17" s="60"/>
      <c r="E17" s="60"/>
      <c r="F17" s="60"/>
      <c r="J17" s="3"/>
      <c r="K17" s="69" t="s">
        <v>274</v>
      </c>
      <c r="L17" s="65">
        <v>56779662</v>
      </c>
      <c r="M17" s="64">
        <v>2.2799999999999998</v>
      </c>
      <c r="N17" s="64">
        <v>-0.11</v>
      </c>
      <c r="O17" s="66">
        <v>0</v>
      </c>
      <c r="P17" s="64">
        <v>3.37</v>
      </c>
    </row>
    <row r="18" spans="1:16" x14ac:dyDescent="0.25">
      <c r="A18" s="60"/>
      <c r="B18" s="60"/>
      <c r="C18" s="60"/>
      <c r="D18" s="60"/>
      <c r="E18" s="60"/>
      <c r="F18" s="60"/>
      <c r="J18" s="3"/>
      <c r="K18" s="69" t="s">
        <v>275</v>
      </c>
      <c r="L18" s="65">
        <v>51270820</v>
      </c>
      <c r="M18" s="64">
        <v>-1.31</v>
      </c>
      <c r="N18" s="64">
        <v>0.65</v>
      </c>
      <c r="O18" s="66">
        <v>0</v>
      </c>
      <c r="P18" s="64">
        <v>4.08</v>
      </c>
    </row>
    <row r="19" spans="1:16" x14ac:dyDescent="0.25">
      <c r="A19" s="60"/>
      <c r="B19" s="60"/>
      <c r="C19" s="60"/>
      <c r="D19" s="60"/>
      <c r="E19" s="60"/>
      <c r="F19" s="60"/>
      <c r="J19" s="3"/>
      <c r="K19" s="69" t="s">
        <v>276</v>
      </c>
      <c r="L19" s="65">
        <v>54252545</v>
      </c>
      <c r="M19" s="64">
        <v>0.43</v>
      </c>
      <c r="N19" s="64">
        <v>0.02</v>
      </c>
      <c r="O19" s="66">
        <v>0</v>
      </c>
      <c r="P19" s="64">
        <v>3.46</v>
      </c>
    </row>
    <row r="20" spans="1:16" x14ac:dyDescent="0.25">
      <c r="A20" s="60"/>
      <c r="B20" s="60"/>
      <c r="C20" s="60"/>
      <c r="D20" s="60"/>
      <c r="E20" s="60"/>
      <c r="F20" s="60"/>
      <c r="J20" s="3"/>
      <c r="K20" s="69" t="s">
        <v>277</v>
      </c>
      <c r="L20" s="65">
        <v>55027179</v>
      </c>
      <c r="M20" s="64">
        <v>2.33</v>
      </c>
      <c r="N20" s="64">
        <v>-0.04</v>
      </c>
      <c r="O20" s="66">
        <v>0</v>
      </c>
      <c r="P20" s="64">
        <v>3.41</v>
      </c>
    </row>
    <row r="21" spans="1:16" x14ac:dyDescent="0.25">
      <c r="A21" s="60"/>
      <c r="B21" s="60"/>
      <c r="C21" s="60"/>
      <c r="D21" s="60"/>
      <c r="E21" s="60"/>
      <c r="F21" s="60"/>
      <c r="J21" s="3"/>
      <c r="K21" s="69" t="s">
        <v>278</v>
      </c>
      <c r="L21" s="65">
        <v>52952605</v>
      </c>
      <c r="M21" s="64">
        <v>0.87</v>
      </c>
      <c r="N21" s="64">
        <v>-0.16</v>
      </c>
      <c r="O21" s="66">
        <v>0</v>
      </c>
      <c r="P21" s="64">
        <v>3.45</v>
      </c>
    </row>
    <row r="22" spans="1:16" x14ac:dyDescent="0.25">
      <c r="A22" s="60"/>
      <c r="B22" s="60"/>
      <c r="C22" s="60"/>
      <c r="D22" s="60"/>
      <c r="E22" s="60"/>
      <c r="F22" s="60"/>
      <c r="J22" s="3"/>
      <c r="K22" s="69" t="s">
        <v>279</v>
      </c>
      <c r="L22" s="65">
        <v>55282666</v>
      </c>
      <c r="M22" s="64">
        <v>0.19</v>
      </c>
      <c r="N22" s="64">
        <v>-0.08</v>
      </c>
      <c r="O22" s="66">
        <v>0</v>
      </c>
      <c r="P22" s="64">
        <v>3.55</v>
      </c>
    </row>
    <row r="23" spans="1:16" x14ac:dyDescent="0.25">
      <c r="A23" s="60"/>
      <c r="B23" s="60"/>
      <c r="C23" s="60"/>
      <c r="D23" s="60"/>
      <c r="E23" s="60"/>
      <c r="F23" s="60"/>
      <c r="J23" s="3"/>
      <c r="K23" s="69" t="s">
        <v>280</v>
      </c>
      <c r="L23" s="65">
        <v>56702376</v>
      </c>
      <c r="M23" s="64">
        <v>-0.84</v>
      </c>
      <c r="N23" s="64">
        <v>0.14000000000000001</v>
      </c>
      <c r="O23" s="66">
        <v>0</v>
      </c>
      <c r="P23" s="64">
        <v>3.68</v>
      </c>
    </row>
    <row r="24" spans="1:16" x14ac:dyDescent="0.25">
      <c r="A24" s="60"/>
      <c r="B24" s="60"/>
      <c r="C24" s="60"/>
      <c r="D24" s="60"/>
      <c r="E24" s="60"/>
      <c r="F24" s="60"/>
      <c r="J24" s="3"/>
      <c r="K24" s="69" t="s">
        <v>281</v>
      </c>
      <c r="L24" s="65">
        <v>58888311</v>
      </c>
      <c r="M24" s="64">
        <v>0.28000000000000003</v>
      </c>
      <c r="N24" s="64">
        <v>0.04</v>
      </c>
      <c r="O24" s="66">
        <v>0</v>
      </c>
      <c r="P24" s="64">
        <v>3.73</v>
      </c>
    </row>
    <row r="25" spans="1:16" x14ac:dyDescent="0.25">
      <c r="A25" s="60"/>
      <c r="B25" s="60"/>
      <c r="C25" s="60"/>
      <c r="D25" s="60"/>
      <c r="E25" s="60"/>
      <c r="F25" s="60"/>
      <c r="J25" s="3"/>
      <c r="K25" s="69" t="s">
        <v>282</v>
      </c>
      <c r="L25" s="65">
        <v>58234810</v>
      </c>
      <c r="M25" s="64">
        <v>0.17</v>
      </c>
      <c r="N25" s="64">
        <v>0.16</v>
      </c>
      <c r="O25" s="66">
        <v>0</v>
      </c>
      <c r="P25" s="64">
        <v>3.72</v>
      </c>
    </row>
    <row r="26" spans="1:16" x14ac:dyDescent="0.25">
      <c r="A26" s="60"/>
      <c r="B26" s="60"/>
      <c r="C26" s="60"/>
      <c r="D26" s="60"/>
      <c r="E26" s="60"/>
      <c r="F26" s="60"/>
      <c r="J26" s="3"/>
      <c r="K26" s="69" t="s">
        <v>283</v>
      </c>
      <c r="L26" s="65">
        <v>60635500</v>
      </c>
      <c r="M26" s="64">
        <v>-0.54</v>
      </c>
      <c r="N26" s="64">
        <v>0.15</v>
      </c>
      <c r="O26" s="66">
        <v>0</v>
      </c>
      <c r="P26" s="64">
        <v>3.8</v>
      </c>
    </row>
    <row r="27" spans="1:16" x14ac:dyDescent="0.25">
      <c r="A27" s="60"/>
      <c r="B27" s="60"/>
      <c r="C27" s="60"/>
      <c r="D27" s="60"/>
      <c r="E27" s="60"/>
      <c r="F27" s="60"/>
      <c r="J27" s="3"/>
      <c r="K27" s="69" t="s">
        <v>284</v>
      </c>
      <c r="L27" s="65">
        <v>54209724</v>
      </c>
      <c r="M27" s="64">
        <v>2.86</v>
      </c>
      <c r="N27" s="64">
        <v>0.15</v>
      </c>
      <c r="O27" s="66">
        <v>0</v>
      </c>
      <c r="P27" s="64">
        <v>4.1500000000000004</v>
      </c>
    </row>
    <row r="28" spans="1:16" x14ac:dyDescent="0.25">
      <c r="A28" s="60"/>
      <c r="B28" s="60"/>
      <c r="C28" s="60"/>
      <c r="D28" s="60"/>
      <c r="E28" s="60"/>
      <c r="F28" s="60"/>
      <c r="J28" s="3"/>
      <c r="K28" s="69" t="s">
        <v>285</v>
      </c>
      <c r="L28" s="65">
        <v>57750733</v>
      </c>
      <c r="M28" s="64">
        <v>1.57</v>
      </c>
      <c r="N28" s="64">
        <v>0.05</v>
      </c>
      <c r="O28" s="66">
        <v>0</v>
      </c>
      <c r="P28" s="64">
        <v>4.16</v>
      </c>
    </row>
    <row r="29" spans="1:16" x14ac:dyDescent="0.25">
      <c r="A29" s="60"/>
      <c r="B29" s="60"/>
      <c r="C29" s="60"/>
      <c r="D29" s="60"/>
      <c r="E29" s="60"/>
      <c r="F29" s="60"/>
      <c r="J29" s="3"/>
      <c r="K29" s="69" t="s">
        <v>286</v>
      </c>
      <c r="L29" s="65">
        <v>56196089</v>
      </c>
      <c r="M29" s="64">
        <v>1.49</v>
      </c>
      <c r="N29" s="64">
        <v>-0.12</v>
      </c>
      <c r="O29" s="66">
        <v>0</v>
      </c>
      <c r="P29" s="64">
        <v>4.17</v>
      </c>
    </row>
    <row r="30" spans="1:16" x14ac:dyDescent="0.25">
      <c r="A30" s="60"/>
      <c r="B30" s="60"/>
      <c r="C30" s="60"/>
      <c r="D30" s="60"/>
      <c r="E30" s="60"/>
      <c r="F30" s="60"/>
      <c r="J30" s="3"/>
      <c r="K30" s="69" t="s">
        <v>287</v>
      </c>
      <c r="L30" s="65">
        <v>62585482</v>
      </c>
      <c r="M30" s="64">
        <v>-1.1299999999999999</v>
      </c>
      <c r="N30" s="64">
        <v>-0.05</v>
      </c>
      <c r="O30" s="66">
        <v>0</v>
      </c>
      <c r="P30" s="64">
        <v>4.38</v>
      </c>
    </row>
    <row r="31" spans="1:16" x14ac:dyDescent="0.25">
      <c r="A31" s="60"/>
      <c r="B31" s="60"/>
      <c r="C31" s="60"/>
      <c r="D31" s="60"/>
      <c r="E31" s="60"/>
      <c r="F31" s="60"/>
      <c r="J31" s="3"/>
      <c r="K31" s="69" t="s">
        <v>288</v>
      </c>
      <c r="L31" s="65">
        <v>62386803</v>
      </c>
      <c r="M31" s="64">
        <v>0.15</v>
      </c>
      <c r="N31" s="64">
        <v>-0.84</v>
      </c>
      <c r="O31" s="66">
        <v>0</v>
      </c>
      <c r="P31" s="64">
        <v>4.37</v>
      </c>
    </row>
    <row r="32" spans="1:16" x14ac:dyDescent="0.25">
      <c r="A32" s="60"/>
      <c r="B32" s="60"/>
      <c r="C32" s="60"/>
      <c r="D32" s="60"/>
      <c r="E32" s="60"/>
      <c r="F32" s="60"/>
      <c r="J32" s="3"/>
      <c r="K32" s="69" t="s">
        <v>289</v>
      </c>
      <c r="L32" s="65">
        <v>60178325</v>
      </c>
      <c r="M32" s="64">
        <v>-0.09</v>
      </c>
      <c r="N32" s="64">
        <v>-1.81</v>
      </c>
      <c r="O32" s="66">
        <v>0</v>
      </c>
      <c r="P32" s="64">
        <v>4.34</v>
      </c>
    </row>
    <row r="33" spans="1:16" x14ac:dyDescent="0.25">
      <c r="A33" s="60"/>
      <c r="B33" s="60"/>
      <c r="C33" s="60"/>
      <c r="D33" s="60"/>
      <c r="E33" s="60"/>
      <c r="F33" s="60"/>
      <c r="J33" s="3"/>
      <c r="K33" s="69" t="s">
        <v>290</v>
      </c>
      <c r="L33" s="65">
        <v>60133487</v>
      </c>
      <c r="M33" s="64">
        <v>1.88</v>
      </c>
      <c r="N33" s="64">
        <v>-0.14000000000000001</v>
      </c>
      <c r="O33" s="66">
        <v>0</v>
      </c>
      <c r="P33" s="64">
        <v>4.25</v>
      </c>
    </row>
    <row r="34" spans="1:16" x14ac:dyDescent="0.25">
      <c r="A34" s="60"/>
      <c r="B34" s="60"/>
      <c r="C34" s="60"/>
      <c r="D34" s="60"/>
      <c r="E34" s="60"/>
      <c r="F34" s="60"/>
      <c r="J34" s="3"/>
      <c r="K34" s="69" t="s">
        <v>291</v>
      </c>
      <c r="L34" s="65">
        <v>65063652</v>
      </c>
      <c r="M34" s="64">
        <v>1.28</v>
      </c>
      <c r="N34" s="64">
        <v>-0.32</v>
      </c>
      <c r="O34" s="66">
        <v>0</v>
      </c>
      <c r="P34" s="64">
        <v>4.22</v>
      </c>
    </row>
    <row r="35" spans="1:16" x14ac:dyDescent="0.25">
      <c r="A35" s="60"/>
      <c r="B35" s="60"/>
      <c r="C35" s="60"/>
      <c r="D35" s="60"/>
      <c r="E35" s="60"/>
      <c r="F35" s="60"/>
      <c r="J35" s="3"/>
      <c r="K35" s="69" t="s">
        <v>292</v>
      </c>
      <c r="L35" s="65">
        <v>65533240</v>
      </c>
      <c r="M35" s="64">
        <v>1.28</v>
      </c>
      <c r="N35" s="64">
        <v>0.2</v>
      </c>
      <c r="O35" s="66">
        <v>0</v>
      </c>
      <c r="P35" s="64">
        <v>4.21</v>
      </c>
    </row>
    <row r="36" spans="1:16" x14ac:dyDescent="0.25">
      <c r="A36" s="60"/>
      <c r="B36" s="60"/>
      <c r="C36" s="60"/>
      <c r="D36" s="60"/>
      <c r="E36" s="60"/>
      <c r="F36" s="60"/>
      <c r="J36" s="3"/>
      <c r="K36" s="69" t="s">
        <v>293</v>
      </c>
      <c r="L36" s="65">
        <v>67220205</v>
      </c>
      <c r="M36" s="64">
        <v>1.88</v>
      </c>
      <c r="N36" s="64">
        <v>1.37</v>
      </c>
      <c r="O36" s="66">
        <v>0</v>
      </c>
      <c r="P36" s="64">
        <v>4.17</v>
      </c>
    </row>
    <row r="37" spans="1:16" x14ac:dyDescent="0.25">
      <c r="A37" s="60"/>
      <c r="B37" s="60"/>
      <c r="C37" s="60"/>
      <c r="D37" s="60"/>
      <c r="E37" s="60"/>
      <c r="F37" s="60"/>
      <c r="J37" s="3"/>
      <c r="K37" s="69" t="s">
        <v>294</v>
      </c>
      <c r="L37" s="65">
        <v>69583666</v>
      </c>
      <c r="M37" s="64">
        <v>1.25</v>
      </c>
      <c r="N37" s="64">
        <v>0.87</v>
      </c>
      <c r="O37" s="66">
        <v>0</v>
      </c>
      <c r="P37" s="64">
        <v>4.21</v>
      </c>
    </row>
    <row r="38" spans="1:16" x14ac:dyDescent="0.25">
      <c r="A38" s="60"/>
      <c r="B38" s="60"/>
      <c r="C38" s="60"/>
      <c r="D38" s="60"/>
      <c r="E38" s="60"/>
      <c r="F38" s="60"/>
      <c r="J38" s="3"/>
      <c r="K38" s="69" t="s">
        <v>295</v>
      </c>
      <c r="L38" s="65">
        <v>67437388</v>
      </c>
      <c r="M38" s="64">
        <v>1.47</v>
      </c>
      <c r="N38" s="64">
        <v>0.35</v>
      </c>
      <c r="O38" s="66">
        <v>0</v>
      </c>
      <c r="P38" s="64">
        <v>4.33</v>
      </c>
    </row>
    <row r="39" spans="1:16" x14ac:dyDescent="0.25">
      <c r="A39" s="60"/>
      <c r="B39" s="60"/>
      <c r="C39" s="60"/>
      <c r="D39" s="60"/>
      <c r="E39" s="60"/>
      <c r="F39" s="60"/>
      <c r="J39" s="3"/>
      <c r="K39" s="69" t="s">
        <v>296</v>
      </c>
      <c r="L39" s="65">
        <v>70189851</v>
      </c>
      <c r="M39" s="64">
        <v>0.81</v>
      </c>
      <c r="N39" s="64">
        <v>0.3</v>
      </c>
      <c r="O39" s="66">
        <v>0</v>
      </c>
      <c r="P39" s="64">
        <v>4.28</v>
      </c>
    </row>
    <row r="40" spans="1:16" x14ac:dyDescent="0.25">
      <c r="A40" s="60"/>
      <c r="B40" s="60"/>
      <c r="C40" s="60"/>
      <c r="D40" s="60"/>
      <c r="E40" s="60"/>
      <c r="F40" s="60"/>
      <c r="J40" s="3"/>
      <c r="K40" s="69" t="s">
        <v>297</v>
      </c>
      <c r="L40" s="65">
        <v>69416853</v>
      </c>
      <c r="M40" s="64">
        <v>-0.08</v>
      </c>
      <c r="N40" s="64">
        <v>0.12</v>
      </c>
      <c r="O40" s="66">
        <v>0</v>
      </c>
      <c r="P40" s="64">
        <v>4.32</v>
      </c>
    </row>
    <row r="41" spans="1:16" x14ac:dyDescent="0.25">
      <c r="A41" s="60"/>
      <c r="B41" s="60"/>
      <c r="C41" s="60"/>
      <c r="D41" s="60"/>
      <c r="E41" s="60"/>
      <c r="F41" s="60"/>
      <c r="J41" s="3"/>
      <c r="K41" s="69" t="s">
        <v>298</v>
      </c>
      <c r="L41" s="65">
        <v>67272092</v>
      </c>
      <c r="M41" s="64">
        <v>1.34</v>
      </c>
      <c r="N41" s="64">
        <v>0.02</v>
      </c>
      <c r="O41" s="66">
        <v>0</v>
      </c>
      <c r="P41" s="64">
        <v>4.3099999999999996</v>
      </c>
    </row>
    <row r="42" spans="1:16" x14ac:dyDescent="0.25">
      <c r="A42" s="60"/>
      <c r="B42" s="60"/>
      <c r="C42" s="60"/>
      <c r="D42" s="60"/>
      <c r="E42" s="60"/>
      <c r="F42" s="60"/>
      <c r="J42" s="3"/>
      <c r="K42" s="69" t="s">
        <v>299</v>
      </c>
      <c r="L42" s="65">
        <v>66461975</v>
      </c>
      <c r="M42" s="64">
        <v>2.3199999999999998</v>
      </c>
      <c r="N42" s="64">
        <v>-0.09</v>
      </c>
      <c r="O42" s="66">
        <v>0</v>
      </c>
      <c r="P42" s="64">
        <v>4.2</v>
      </c>
    </row>
    <row r="43" spans="1:16" x14ac:dyDescent="0.25">
      <c r="A43" s="60"/>
      <c r="B43" s="60"/>
      <c r="C43" s="60"/>
      <c r="D43" s="60"/>
      <c r="E43" s="60"/>
      <c r="F43" s="60"/>
      <c r="J43" s="3"/>
      <c r="K43" s="69" t="s">
        <v>300</v>
      </c>
      <c r="L43" s="65">
        <v>65664773</v>
      </c>
      <c r="M43" s="64">
        <v>2.19</v>
      </c>
      <c r="N43" s="64">
        <v>-0.06</v>
      </c>
      <c r="O43" s="66">
        <v>0</v>
      </c>
      <c r="P43" s="64">
        <v>4.17</v>
      </c>
    </row>
    <row r="44" spans="1:16" x14ac:dyDescent="0.25">
      <c r="A44" s="60"/>
      <c r="B44" s="60"/>
      <c r="C44" s="60"/>
      <c r="D44" s="60"/>
      <c r="E44" s="60"/>
      <c r="F44" s="60"/>
      <c r="J44" s="3"/>
      <c r="K44" s="69" t="s">
        <v>301</v>
      </c>
      <c r="L44" s="65">
        <v>66770385</v>
      </c>
      <c r="M44" s="64">
        <v>1.31</v>
      </c>
      <c r="N44" s="64">
        <v>0.08</v>
      </c>
      <c r="O44" s="66">
        <v>0</v>
      </c>
      <c r="P44" s="64">
        <v>4.24</v>
      </c>
    </row>
    <row r="45" spans="1:16" x14ac:dyDescent="0.25">
      <c r="A45" s="60"/>
      <c r="B45" s="60"/>
      <c r="C45" s="60"/>
      <c r="D45" s="60"/>
      <c r="E45" s="60"/>
      <c r="F45" s="60"/>
      <c r="J45" s="3"/>
      <c r="K45" s="69" t="s">
        <v>302</v>
      </c>
      <c r="L45" s="65">
        <v>66861170</v>
      </c>
      <c r="M45" s="64">
        <v>1.17</v>
      </c>
      <c r="N45" s="64">
        <v>-0.18</v>
      </c>
      <c r="O45" s="66">
        <v>0</v>
      </c>
      <c r="P45" s="64">
        <v>4.28</v>
      </c>
    </row>
    <row r="46" spans="1:16" x14ac:dyDescent="0.25">
      <c r="A46" s="60"/>
      <c r="B46" s="60"/>
      <c r="C46" s="60"/>
      <c r="D46" s="60"/>
      <c r="E46" s="60"/>
      <c r="F46" s="60"/>
      <c r="J46" s="3"/>
      <c r="K46" s="69" t="s">
        <v>303</v>
      </c>
      <c r="L46" s="65">
        <v>65979558</v>
      </c>
      <c r="M46" s="64">
        <v>2.82</v>
      </c>
      <c r="N46" s="64">
        <v>-0.37</v>
      </c>
      <c r="O46" s="66">
        <v>5</v>
      </c>
      <c r="P46" s="64">
        <v>4.22</v>
      </c>
    </row>
    <row r="47" spans="1:16" x14ac:dyDescent="0.25">
      <c r="A47" s="60"/>
      <c r="B47" s="60"/>
      <c r="C47" s="60"/>
      <c r="D47" s="60"/>
      <c r="E47" s="60"/>
      <c r="F47" s="60"/>
      <c r="J47" s="3"/>
      <c r="K47" s="69" t="s">
        <v>304</v>
      </c>
      <c r="L47" s="65">
        <v>56089148</v>
      </c>
      <c r="M47" s="64">
        <v>-0.84</v>
      </c>
      <c r="N47" s="64">
        <v>0.85</v>
      </c>
      <c r="O47" s="66">
        <v>0</v>
      </c>
      <c r="P47" s="64">
        <v>4.41</v>
      </c>
    </row>
    <row r="48" spans="1:16" x14ac:dyDescent="0.25">
      <c r="A48" s="60"/>
      <c r="B48" s="60"/>
      <c r="C48" s="60"/>
      <c r="D48" s="60"/>
      <c r="E48" s="60"/>
      <c r="F48" s="60"/>
      <c r="J48" s="3"/>
      <c r="K48" s="69" t="s">
        <v>305</v>
      </c>
      <c r="L48" s="65">
        <v>54558090</v>
      </c>
      <c r="M48" s="64">
        <v>0.81</v>
      </c>
      <c r="N48" s="64">
        <v>0.54</v>
      </c>
      <c r="O48" s="66">
        <v>0</v>
      </c>
      <c r="P48" s="64">
        <v>4.3600000000000003</v>
      </c>
    </row>
    <row r="49" spans="1:16" x14ac:dyDescent="0.25">
      <c r="A49" s="60"/>
      <c r="B49" s="60"/>
      <c r="C49" s="60"/>
      <c r="D49" s="60"/>
      <c r="E49" s="60"/>
      <c r="F49" s="60"/>
      <c r="J49" s="3"/>
      <c r="K49" s="69" t="s">
        <v>306</v>
      </c>
      <c r="L49" s="65">
        <v>55264703</v>
      </c>
      <c r="M49" s="64">
        <v>-0.52</v>
      </c>
      <c r="N49" s="64">
        <v>0.17</v>
      </c>
      <c r="O49" s="66">
        <v>0</v>
      </c>
      <c r="P49" s="64">
        <v>4.41</v>
      </c>
    </row>
    <row r="50" spans="1:16" x14ac:dyDescent="0.25">
      <c r="A50" s="60"/>
      <c r="B50" s="60"/>
      <c r="C50" s="60"/>
      <c r="D50" s="60"/>
      <c r="E50" s="60"/>
      <c r="F50" s="60"/>
      <c r="J50" s="3"/>
      <c r="K50" s="69" t="s">
        <v>307</v>
      </c>
      <c r="L50" s="65">
        <v>56356087</v>
      </c>
      <c r="M50" s="64">
        <v>0.73</v>
      </c>
      <c r="N50" s="64">
        <v>-0.16</v>
      </c>
      <c r="O50" s="66">
        <v>0</v>
      </c>
      <c r="P50" s="64">
        <v>4.41</v>
      </c>
    </row>
    <row r="51" spans="1:16" x14ac:dyDescent="0.25">
      <c r="A51" s="60"/>
      <c r="B51" s="60"/>
      <c r="C51" s="60"/>
      <c r="D51" s="60"/>
      <c r="E51" s="60"/>
      <c r="F51" s="60"/>
      <c r="J51" s="3"/>
      <c r="K51" s="69" t="s">
        <v>308</v>
      </c>
      <c r="L51" s="65">
        <v>58401918</v>
      </c>
      <c r="M51" s="64">
        <v>2.1800000000000002</v>
      </c>
      <c r="N51" s="64">
        <v>0.13</v>
      </c>
      <c r="O51" s="66">
        <v>0</v>
      </c>
      <c r="P51" s="64">
        <v>4.38</v>
      </c>
    </row>
    <row r="52" spans="1:16" x14ac:dyDescent="0.25">
      <c r="A52" s="60"/>
      <c r="B52" s="60"/>
      <c r="C52" s="60"/>
      <c r="D52" s="60"/>
      <c r="E52" s="60"/>
      <c r="F52" s="60"/>
      <c r="J52" s="3"/>
      <c r="K52" s="69" t="s">
        <v>309</v>
      </c>
      <c r="L52" s="65">
        <v>58778867</v>
      </c>
      <c r="M52" s="64">
        <v>1.88</v>
      </c>
      <c r="N52" s="64">
        <v>7.0000000000000007E-2</v>
      </c>
      <c r="O52" s="66">
        <v>0</v>
      </c>
      <c r="P52" s="64">
        <v>4.3600000000000003</v>
      </c>
    </row>
    <row r="53" spans="1:16" x14ac:dyDescent="0.25">
      <c r="A53" s="60"/>
      <c r="B53" s="60"/>
      <c r="C53" s="60"/>
      <c r="D53" s="60"/>
      <c r="E53" s="60"/>
      <c r="F53" s="60"/>
      <c r="J53" s="3"/>
      <c r="K53" s="69" t="s">
        <v>310</v>
      </c>
      <c r="L53" s="65">
        <v>63961386</v>
      </c>
      <c r="M53" s="64">
        <v>2.58</v>
      </c>
      <c r="N53" s="64">
        <v>-0.03</v>
      </c>
      <c r="O53" s="66">
        <v>0</v>
      </c>
      <c r="P53" s="64">
        <v>4.42</v>
      </c>
    </row>
    <row r="54" spans="1:16" x14ac:dyDescent="0.25">
      <c r="A54" s="60"/>
      <c r="B54" s="60"/>
      <c r="C54" s="60"/>
      <c r="D54" s="60"/>
      <c r="E54" s="60"/>
      <c r="F54" s="60"/>
      <c r="J54" s="3"/>
      <c r="K54" s="69" t="s">
        <v>311</v>
      </c>
      <c r="L54" s="65">
        <v>66715581</v>
      </c>
      <c r="M54" s="64">
        <v>0.99</v>
      </c>
      <c r="N54" s="64">
        <v>-0.25</v>
      </c>
      <c r="O54" s="66">
        <v>-9.6</v>
      </c>
      <c r="P54" s="64">
        <v>4.41</v>
      </c>
    </row>
    <row r="55" spans="1:16" x14ac:dyDescent="0.25">
      <c r="A55" s="60"/>
      <c r="B55" s="60"/>
      <c r="C55" s="60"/>
      <c r="D55" s="60"/>
      <c r="E55" s="60"/>
      <c r="F55" s="60"/>
      <c r="J55" s="3"/>
      <c r="K55" s="69" t="s">
        <v>312</v>
      </c>
      <c r="L55" s="65">
        <v>66002925</v>
      </c>
      <c r="M55" s="64">
        <v>1.34</v>
      </c>
      <c r="N55" s="64">
        <v>-0.53</v>
      </c>
      <c r="O55" s="66">
        <v>-9.4</v>
      </c>
      <c r="P55" s="64">
        <v>4.53</v>
      </c>
    </row>
    <row r="56" spans="1:16" x14ac:dyDescent="0.25">
      <c r="A56" s="60"/>
      <c r="B56" s="60"/>
      <c r="C56" s="60"/>
      <c r="D56" s="60"/>
      <c r="E56" s="60"/>
      <c r="F56" s="60"/>
      <c r="J56" s="3"/>
      <c r="K56" s="69" t="s">
        <v>313</v>
      </c>
      <c r="L56" s="65">
        <v>66447438</v>
      </c>
      <c r="M56" s="64">
        <v>-1.94</v>
      </c>
      <c r="N56" s="64">
        <v>-0.17</v>
      </c>
      <c r="O56" s="66">
        <v>-8.1999999999999993</v>
      </c>
      <c r="P56" s="64">
        <v>4.53</v>
      </c>
    </row>
    <row r="57" spans="1:16" x14ac:dyDescent="0.25">
      <c r="A57" s="60"/>
      <c r="B57" s="60"/>
      <c r="C57" s="60"/>
      <c r="D57" s="60"/>
      <c r="E57" s="60"/>
      <c r="F57" s="60"/>
      <c r="J57" s="3"/>
      <c r="K57" s="69" t="s">
        <v>314</v>
      </c>
      <c r="L57" s="65">
        <v>69324508</v>
      </c>
      <c r="M57" s="64">
        <v>-0.38</v>
      </c>
      <c r="N57" s="64">
        <v>0.35</v>
      </c>
      <c r="O57" s="66">
        <v>-6.8</v>
      </c>
      <c r="P57" s="64">
        <v>4.5199999999999996</v>
      </c>
    </row>
    <row r="58" spans="1:16" x14ac:dyDescent="0.25">
      <c r="A58" s="60"/>
      <c r="B58" s="60"/>
      <c r="C58" s="60"/>
      <c r="D58" s="60"/>
      <c r="E58" s="60"/>
      <c r="F58" s="60"/>
      <c r="J58" s="3"/>
      <c r="K58" s="69" t="s">
        <v>315</v>
      </c>
      <c r="L58" s="65">
        <v>68957700</v>
      </c>
      <c r="M58" s="64">
        <v>1.58</v>
      </c>
      <c r="N58" s="64">
        <v>0.03</v>
      </c>
      <c r="O58" s="66">
        <v>-5.0999999999999996</v>
      </c>
      <c r="P58" s="64">
        <v>4.51</v>
      </c>
    </row>
    <row r="59" spans="1:16" x14ac:dyDescent="0.25">
      <c r="A59" s="60"/>
      <c r="B59" s="60"/>
      <c r="C59" s="60"/>
      <c r="D59" s="60"/>
      <c r="E59" s="60"/>
      <c r="F59" s="60"/>
      <c r="J59" s="3"/>
      <c r="K59" s="69" t="s">
        <v>316</v>
      </c>
      <c r="L59" s="65">
        <v>70386815</v>
      </c>
      <c r="M59" s="64">
        <v>2.83</v>
      </c>
      <c r="N59" s="64">
        <v>0.17</v>
      </c>
      <c r="O59" s="66">
        <v>-5</v>
      </c>
      <c r="P59" s="64">
        <v>4.51</v>
      </c>
    </row>
    <row r="60" spans="1:16" x14ac:dyDescent="0.25">
      <c r="A60" s="60"/>
      <c r="B60" s="60"/>
      <c r="C60" s="60"/>
      <c r="D60" s="60"/>
      <c r="E60" s="60"/>
      <c r="F60" s="60"/>
      <c r="J60" s="3"/>
      <c r="K60" s="69" t="s">
        <v>317</v>
      </c>
      <c r="L60" s="65">
        <v>71980336</v>
      </c>
      <c r="M60" s="64">
        <v>2.21</v>
      </c>
      <c r="N60" s="64">
        <v>0.04</v>
      </c>
      <c r="O60" s="66">
        <v>-5</v>
      </c>
      <c r="P60" s="64">
        <v>4.5599999999999996</v>
      </c>
    </row>
    <row r="61" spans="1:16" x14ac:dyDescent="0.25">
      <c r="A61" s="60"/>
      <c r="B61" s="60"/>
      <c r="C61" s="60"/>
      <c r="D61" s="60"/>
      <c r="E61" s="60"/>
      <c r="F61" s="60"/>
      <c r="J61" s="3"/>
      <c r="K61" s="69" t="s">
        <v>318</v>
      </c>
      <c r="L61" s="65">
        <v>68943921</v>
      </c>
      <c r="M61" s="64">
        <v>0.59</v>
      </c>
      <c r="N61" s="64">
        <v>0.2</v>
      </c>
      <c r="O61" s="66">
        <v>-6.3</v>
      </c>
      <c r="P61" s="64">
        <v>4.6100000000000003</v>
      </c>
    </row>
    <row r="62" spans="1:16" x14ac:dyDescent="0.25">
      <c r="A62" s="60"/>
      <c r="B62" s="60"/>
      <c r="C62" s="60"/>
      <c r="D62" s="60"/>
      <c r="E62" s="60"/>
      <c r="F62" s="60"/>
      <c r="J62" s="3"/>
      <c r="K62" s="69" t="s">
        <v>319</v>
      </c>
      <c r="L62" s="65">
        <v>70139308</v>
      </c>
      <c r="M62" s="64">
        <v>0.98</v>
      </c>
      <c r="N62" s="64">
        <v>0.04</v>
      </c>
      <c r="O62" s="66">
        <v>-9.6</v>
      </c>
      <c r="P62" s="64">
        <v>4.6399999999999997</v>
      </c>
    </row>
    <row r="63" spans="1:16" x14ac:dyDescent="0.25">
      <c r="A63" s="60"/>
      <c r="B63" s="60"/>
      <c r="C63" s="60"/>
      <c r="D63" s="60"/>
      <c r="E63" s="60"/>
      <c r="F63" s="60"/>
      <c r="J63" s="3"/>
      <c r="K63" s="69" t="s">
        <v>320</v>
      </c>
      <c r="L63" s="65">
        <v>67848115</v>
      </c>
      <c r="M63" s="64">
        <v>0.02</v>
      </c>
      <c r="N63" s="64">
        <v>0.23</v>
      </c>
      <c r="O63" s="66">
        <v>111.7</v>
      </c>
      <c r="P63" s="64">
        <v>4.71</v>
      </c>
    </row>
    <row r="64" spans="1:16" x14ac:dyDescent="0.25">
      <c r="A64" s="60"/>
      <c r="B64" s="60"/>
      <c r="C64" s="60"/>
      <c r="D64" s="60"/>
      <c r="E64" s="60"/>
      <c r="F64" s="60"/>
      <c r="J64" s="3"/>
      <c r="K64" s="69" t="s">
        <v>321</v>
      </c>
      <c r="L64" s="65">
        <v>68694939</v>
      </c>
      <c r="M64" s="64">
        <v>2.3199999999999998</v>
      </c>
      <c r="N64" s="64">
        <v>0.12</v>
      </c>
      <c r="O64" s="66">
        <v>104</v>
      </c>
      <c r="P64" s="64">
        <v>4.76</v>
      </c>
    </row>
    <row r="65" spans="1:16" x14ac:dyDescent="0.25">
      <c r="A65" s="60"/>
      <c r="B65" s="60"/>
      <c r="C65" s="60"/>
      <c r="D65" s="60"/>
      <c r="E65" s="60"/>
      <c r="F65" s="60"/>
      <c r="J65" s="3"/>
      <c r="K65" s="69" t="s">
        <v>322</v>
      </c>
      <c r="L65" s="65">
        <v>72253061</v>
      </c>
      <c r="M65" s="64">
        <v>0.39</v>
      </c>
      <c r="N65" s="64">
        <v>0.21</v>
      </c>
      <c r="O65" s="66">
        <v>97.6</v>
      </c>
      <c r="P65" s="64">
        <v>4.79</v>
      </c>
    </row>
    <row r="66" spans="1:16" x14ac:dyDescent="0.25">
      <c r="A66" s="60"/>
      <c r="B66" s="60"/>
      <c r="C66" s="60"/>
      <c r="D66" s="60"/>
      <c r="E66" s="60"/>
      <c r="F66" s="60"/>
      <c r="J66" s="3"/>
      <c r="K66" s="69" t="s">
        <v>323</v>
      </c>
      <c r="L66" s="65">
        <v>75284690</v>
      </c>
      <c r="M66" s="64">
        <v>2.2999999999999998</v>
      </c>
      <c r="N66" s="64">
        <v>0.04</v>
      </c>
      <c r="O66" s="66">
        <v>94.3</v>
      </c>
      <c r="P66" s="64">
        <v>4.8099999999999996</v>
      </c>
    </row>
    <row r="67" spans="1:16" x14ac:dyDescent="0.25">
      <c r="A67" s="60"/>
      <c r="B67" s="60"/>
      <c r="C67" s="60"/>
      <c r="D67" s="60"/>
      <c r="E67" s="60"/>
      <c r="F67" s="60"/>
      <c r="J67" s="3"/>
      <c r="K67" s="69" t="s">
        <v>324</v>
      </c>
      <c r="L67" s="65">
        <v>75621409</v>
      </c>
      <c r="M67" s="64">
        <v>0.3</v>
      </c>
      <c r="N67" s="64">
        <v>-0.24</v>
      </c>
      <c r="O67" s="66">
        <v>101.7</v>
      </c>
      <c r="P67" s="64">
        <v>4.75</v>
      </c>
    </row>
    <row r="68" spans="1:16" x14ac:dyDescent="0.25">
      <c r="A68" s="60"/>
      <c r="B68" s="60"/>
      <c r="C68" s="60"/>
      <c r="D68" s="60"/>
      <c r="E68" s="60"/>
      <c r="F68" s="60"/>
      <c r="J68" s="3"/>
      <c r="K68" s="69" t="s">
        <v>325</v>
      </c>
      <c r="L68" s="65">
        <v>77119869</v>
      </c>
      <c r="M68" s="64">
        <v>0.33</v>
      </c>
      <c r="N68" s="64">
        <v>0.16</v>
      </c>
      <c r="O68" s="66">
        <v>107</v>
      </c>
      <c r="P68" s="64">
        <v>4.72</v>
      </c>
    </row>
    <row r="69" spans="1:16" x14ac:dyDescent="0.25">
      <c r="A69" s="60"/>
      <c r="B69" s="60"/>
      <c r="C69" s="60"/>
      <c r="D69" s="60"/>
      <c r="E69" s="60"/>
      <c r="F69" s="60"/>
      <c r="J69" s="3"/>
      <c r="K69" s="69" t="s">
        <v>326</v>
      </c>
      <c r="L69" s="65">
        <v>76784172</v>
      </c>
      <c r="M69" s="64">
        <v>-0.77</v>
      </c>
      <c r="N69" s="64">
        <v>0.27</v>
      </c>
      <c r="O69" s="66">
        <v>96.5</v>
      </c>
      <c r="P69" s="64">
        <v>4.72</v>
      </c>
    </row>
    <row r="70" spans="1:16" x14ac:dyDescent="0.25">
      <c r="A70" s="60"/>
      <c r="B70" s="60"/>
      <c r="C70" s="60"/>
      <c r="D70" s="60"/>
      <c r="E70" s="60"/>
      <c r="F70" s="60"/>
      <c r="J70" s="3"/>
      <c r="K70" s="69" t="s">
        <v>327</v>
      </c>
      <c r="L70" s="65">
        <v>81132769</v>
      </c>
      <c r="M70" s="64">
        <v>0.64</v>
      </c>
      <c r="N70" s="64">
        <v>0.24</v>
      </c>
      <c r="O70" s="66">
        <v>91.1</v>
      </c>
      <c r="P70" s="64">
        <v>4.7</v>
      </c>
    </row>
    <row r="71" spans="1:16" x14ac:dyDescent="0.25">
      <c r="A71" s="60"/>
      <c r="B71" s="60"/>
      <c r="C71" s="60"/>
      <c r="D71" s="60"/>
      <c r="E71" s="60"/>
      <c r="F71" s="60"/>
      <c r="J71" s="3"/>
      <c r="K71" s="69" t="s">
        <v>328</v>
      </c>
      <c r="L71" s="65">
        <v>77050612</v>
      </c>
      <c r="M71" s="64">
        <v>1.9</v>
      </c>
      <c r="N71" s="64">
        <v>0.46</v>
      </c>
      <c r="O71" s="66">
        <v>79.8</v>
      </c>
      <c r="P71" s="64">
        <v>4.67</v>
      </c>
    </row>
    <row r="72" spans="1:16" x14ac:dyDescent="0.25">
      <c r="A72" s="60"/>
      <c r="B72" s="60"/>
      <c r="C72" s="60"/>
      <c r="D72" s="60"/>
      <c r="E72" s="60"/>
      <c r="F72" s="60"/>
      <c r="J72" s="3"/>
      <c r="K72" s="69" t="s">
        <v>329</v>
      </c>
      <c r="L72" s="65">
        <v>75865117</v>
      </c>
      <c r="M72" s="64">
        <v>-2.0699999999999998</v>
      </c>
      <c r="N72" s="64">
        <v>0.21</v>
      </c>
      <c r="O72" s="66">
        <v>82.4</v>
      </c>
      <c r="P72" s="64">
        <v>4.62</v>
      </c>
    </row>
    <row r="73" spans="1:16" x14ac:dyDescent="0.25">
      <c r="A73" s="60"/>
      <c r="B73" s="60"/>
      <c r="C73" s="60"/>
      <c r="D73" s="60"/>
      <c r="E73" s="60"/>
      <c r="F73" s="60"/>
      <c r="J73" s="3"/>
      <c r="K73" s="69" t="s">
        <v>330</v>
      </c>
      <c r="L73" s="65">
        <v>75757498</v>
      </c>
      <c r="M73" s="64">
        <v>-2.5299999999999998</v>
      </c>
      <c r="N73" s="64">
        <v>-0.08</v>
      </c>
      <c r="O73" s="66">
        <v>85.8</v>
      </c>
      <c r="P73" s="64">
        <v>4.6100000000000003</v>
      </c>
    </row>
    <row r="74" spans="1:16" x14ac:dyDescent="0.25">
      <c r="A74" s="60"/>
      <c r="B74" s="60"/>
      <c r="C74" s="60"/>
      <c r="D74" s="60"/>
      <c r="E74" s="60"/>
      <c r="F74" s="60"/>
      <c r="J74" s="3"/>
      <c r="K74" s="69" t="s">
        <v>331</v>
      </c>
      <c r="L74" s="65">
        <v>73496659</v>
      </c>
      <c r="M74" s="64">
        <v>-0.83</v>
      </c>
      <c r="N74" s="64">
        <v>0.03</v>
      </c>
      <c r="O74" s="66">
        <v>76.8</v>
      </c>
      <c r="P74" s="64">
        <v>4.6100000000000003</v>
      </c>
    </row>
    <row r="75" spans="1:16" x14ac:dyDescent="0.25">
      <c r="A75" s="60"/>
      <c r="B75" s="60"/>
      <c r="C75" s="60"/>
      <c r="D75" s="60"/>
      <c r="E75" s="60"/>
      <c r="F75" s="60"/>
      <c r="J75" s="3"/>
      <c r="K75" s="69" t="s">
        <v>332</v>
      </c>
      <c r="L75" s="65">
        <v>69133586</v>
      </c>
      <c r="M75" s="64">
        <v>0.01</v>
      </c>
      <c r="N75" s="64">
        <v>-0.04</v>
      </c>
      <c r="O75" s="66">
        <v>75.7</v>
      </c>
      <c r="P75" s="64">
        <v>4.57</v>
      </c>
    </row>
    <row r="76" spans="1:16" x14ac:dyDescent="0.25">
      <c r="A76" s="60"/>
      <c r="B76" s="60"/>
      <c r="C76" s="60"/>
      <c r="D76" s="60"/>
      <c r="E76" s="60"/>
      <c r="F76" s="60"/>
      <c r="J76" s="3"/>
      <c r="K76" s="69" t="s">
        <v>333</v>
      </c>
      <c r="L76" s="65">
        <v>66582939</v>
      </c>
      <c r="M76" s="64">
        <v>-7.0000000000000007E-2</v>
      </c>
      <c r="N76" s="64">
        <v>0.19</v>
      </c>
      <c r="O76" s="66">
        <v>74.599999999999994</v>
      </c>
      <c r="P76" s="64">
        <v>4.54</v>
      </c>
    </row>
    <row r="77" spans="1:16" x14ac:dyDescent="0.25">
      <c r="A77" s="60"/>
      <c r="B77" s="60"/>
      <c r="C77" s="60"/>
      <c r="D77" s="60"/>
      <c r="E77" s="60"/>
      <c r="F77" s="60"/>
      <c r="J77" s="3"/>
      <c r="K77" s="69" t="s">
        <v>334</v>
      </c>
      <c r="L77" s="65">
        <v>65821687</v>
      </c>
      <c r="M77" s="64">
        <v>2.21</v>
      </c>
      <c r="N77" s="64">
        <v>0.42</v>
      </c>
      <c r="O77" s="66">
        <v>65.5</v>
      </c>
      <c r="P77" s="64">
        <v>4.5599999999999996</v>
      </c>
    </row>
    <row r="78" spans="1:16" x14ac:dyDescent="0.25">
      <c r="A78" s="60"/>
      <c r="B78" s="60"/>
      <c r="C78" s="60"/>
      <c r="D78" s="60"/>
      <c r="E78" s="60"/>
      <c r="F78" s="60"/>
      <c r="J78" s="3"/>
      <c r="K78" s="69" t="s">
        <v>335</v>
      </c>
      <c r="L78" s="65">
        <v>65642544</v>
      </c>
      <c r="M78" s="64">
        <v>0.39</v>
      </c>
      <c r="N78" s="64">
        <v>0.14000000000000001</v>
      </c>
      <c r="O78" s="66">
        <v>63.6</v>
      </c>
      <c r="P78" s="64">
        <v>4.57</v>
      </c>
    </row>
    <row r="79" spans="1:16" x14ac:dyDescent="0.25">
      <c r="A79" s="60"/>
      <c r="B79" s="60"/>
      <c r="C79" s="60"/>
      <c r="D79" s="60"/>
      <c r="E79" s="60"/>
      <c r="F79" s="60"/>
      <c r="J79" s="3"/>
      <c r="K79" s="69" t="s">
        <v>336</v>
      </c>
      <c r="L79" s="65">
        <v>63754887</v>
      </c>
      <c r="M79" s="64">
        <v>-1.57</v>
      </c>
      <c r="N79" s="64">
        <v>-0.04</v>
      </c>
      <c r="O79" s="66">
        <v>66.2</v>
      </c>
      <c r="P79" s="64">
        <v>4.5199999999999996</v>
      </c>
    </row>
    <row r="80" spans="1:16" x14ac:dyDescent="0.25">
      <c r="A80" s="60"/>
      <c r="B80" s="60"/>
      <c r="C80" s="60"/>
      <c r="D80" s="60"/>
      <c r="E80" s="60"/>
      <c r="F80" s="60"/>
      <c r="J80" s="3"/>
      <c r="K80" s="69" t="s">
        <v>337</v>
      </c>
      <c r="L80" s="65">
        <v>61259409</v>
      </c>
      <c r="M80" s="64">
        <v>-0.2</v>
      </c>
      <c r="N80" s="64">
        <v>0.02</v>
      </c>
      <c r="O80" s="66">
        <v>66.3</v>
      </c>
      <c r="P80" s="64">
        <v>4.49</v>
      </c>
    </row>
    <row r="81" spans="1:16" x14ac:dyDescent="0.25">
      <c r="A81" s="60"/>
      <c r="B81" s="60"/>
      <c r="C81" s="60"/>
      <c r="D81" s="60"/>
      <c r="E81" s="60"/>
      <c r="F81" s="60"/>
      <c r="J81" s="3"/>
      <c r="K81" s="69" t="s">
        <v>338</v>
      </c>
      <c r="L81" s="65">
        <v>60441394</v>
      </c>
      <c r="M81" s="64">
        <v>-0.61</v>
      </c>
      <c r="N81" s="64">
        <v>-0.14000000000000001</v>
      </c>
      <c r="O81" s="66">
        <v>72.3</v>
      </c>
      <c r="P81" s="64">
        <v>4.4800000000000004</v>
      </c>
    </row>
    <row r="82" spans="1:16" x14ac:dyDescent="0.25">
      <c r="A82" s="60"/>
      <c r="B82" s="60"/>
      <c r="C82" s="60"/>
      <c r="D82" s="60"/>
      <c r="E82" s="60"/>
      <c r="F82" s="60"/>
      <c r="J82" s="3"/>
      <c r="K82" s="69" t="s">
        <v>339</v>
      </c>
      <c r="L82" s="65">
        <v>59954754</v>
      </c>
      <c r="M82" s="64">
        <v>0.54</v>
      </c>
      <c r="N82" s="64">
        <v>0.04</v>
      </c>
      <c r="O82" s="66">
        <v>73.7</v>
      </c>
      <c r="P82" s="64">
        <v>4.4800000000000004</v>
      </c>
    </row>
    <row r="83" spans="1:16" x14ac:dyDescent="0.25">
      <c r="A83" s="60"/>
      <c r="B83" s="60"/>
      <c r="C83" s="60"/>
      <c r="D83" s="60"/>
      <c r="E83" s="60"/>
      <c r="F83" s="60"/>
      <c r="J83" s="3"/>
      <c r="K83" s="69" t="s">
        <v>340</v>
      </c>
      <c r="L83" s="65">
        <v>62954045</v>
      </c>
      <c r="M83" s="64">
        <v>2.06</v>
      </c>
      <c r="N83" s="64">
        <v>0.21</v>
      </c>
      <c r="O83" s="66">
        <v>71.900000000000006</v>
      </c>
      <c r="P83" s="64">
        <v>4.5</v>
      </c>
    </row>
    <row r="84" spans="1:16" x14ac:dyDescent="0.25">
      <c r="A84" s="60"/>
      <c r="B84" s="60"/>
      <c r="C84" s="60"/>
      <c r="D84" s="60"/>
      <c r="E84" s="60"/>
      <c r="F84" s="60"/>
      <c r="J84" s="3"/>
      <c r="K84" s="69" t="s">
        <v>341</v>
      </c>
      <c r="L84" s="65">
        <v>67530923</v>
      </c>
      <c r="M84" s="64">
        <v>3</v>
      </c>
      <c r="N84" s="64">
        <v>0.38</v>
      </c>
      <c r="O84" s="66">
        <v>65.3</v>
      </c>
      <c r="P84" s="64">
        <v>4.54</v>
      </c>
    </row>
    <row r="85" spans="1:16" x14ac:dyDescent="0.25">
      <c r="A85" s="60"/>
      <c r="B85" s="60"/>
      <c r="C85" s="60"/>
      <c r="D85" s="60"/>
      <c r="E85" s="60"/>
      <c r="F85" s="60"/>
      <c r="J85" s="3"/>
      <c r="K85" s="69" t="s">
        <v>342</v>
      </c>
      <c r="L85" s="65">
        <v>67513712</v>
      </c>
      <c r="M85" s="64">
        <v>0.65</v>
      </c>
      <c r="N85" s="64">
        <v>0.12</v>
      </c>
      <c r="O85" s="66">
        <v>63.5</v>
      </c>
      <c r="P85" s="64">
        <v>4.54</v>
      </c>
    </row>
    <row r="86" spans="1:16" x14ac:dyDescent="0.25">
      <c r="A86" s="60"/>
      <c r="B86" s="60"/>
      <c r="C86" s="60"/>
      <c r="D86" s="60"/>
      <c r="E86" s="60"/>
      <c r="F86" s="60"/>
      <c r="J86" s="3"/>
      <c r="K86" s="69" t="s">
        <v>343</v>
      </c>
      <c r="L86" s="65">
        <v>67793621</v>
      </c>
      <c r="M86" s="64">
        <v>1.72</v>
      </c>
      <c r="N86" s="64">
        <v>0.2</v>
      </c>
      <c r="O86" s="66">
        <v>61.4</v>
      </c>
      <c r="P86" s="64">
        <v>4.57</v>
      </c>
    </row>
    <row r="87" spans="1:16" x14ac:dyDescent="0.25">
      <c r="A87" s="60"/>
      <c r="B87" s="60"/>
      <c r="C87" s="60"/>
      <c r="D87" s="60"/>
      <c r="E87" s="60"/>
      <c r="F87" s="60"/>
      <c r="J87" s="3"/>
      <c r="K87" s="69" t="s">
        <v>344</v>
      </c>
      <c r="L87" s="65">
        <v>69347022</v>
      </c>
      <c r="M87" s="64">
        <v>4.29</v>
      </c>
      <c r="N87" s="64">
        <v>-7.0000000000000007E-2</v>
      </c>
      <c r="O87" s="66">
        <v>64.400000000000006</v>
      </c>
      <c r="P87" s="64">
        <v>4.5999999999999996</v>
      </c>
    </row>
    <row r="88" spans="1:16" x14ac:dyDescent="0.25">
      <c r="A88" s="60"/>
      <c r="B88" s="60"/>
      <c r="C88" s="60"/>
      <c r="D88" s="60"/>
      <c r="E88" s="60"/>
      <c r="F88" s="60"/>
      <c r="J88" s="3"/>
      <c r="K88" s="69" t="s">
        <v>345</v>
      </c>
      <c r="L88" s="65">
        <v>74064218</v>
      </c>
      <c r="M88" s="64">
        <v>0.86</v>
      </c>
      <c r="N88" s="64">
        <v>0.05</v>
      </c>
      <c r="O88" s="66">
        <v>62.7</v>
      </c>
      <c r="P88" s="64">
        <v>4.6900000000000004</v>
      </c>
    </row>
    <row r="89" spans="1:16" x14ac:dyDescent="0.25">
      <c r="A89" s="60"/>
      <c r="B89" s="60"/>
      <c r="C89" s="60"/>
      <c r="D89" s="60"/>
      <c r="E89" s="60"/>
      <c r="F89" s="60"/>
      <c r="J89" s="3"/>
      <c r="K89" s="69" t="s">
        <v>346</v>
      </c>
      <c r="L89" s="65">
        <v>74199153</v>
      </c>
      <c r="M89" s="64">
        <v>-0.25</v>
      </c>
      <c r="N89" s="64">
        <v>0.17</v>
      </c>
      <c r="O89" s="66">
        <v>63.3</v>
      </c>
      <c r="P89" s="64">
        <v>4.7699999999999996</v>
      </c>
    </row>
    <row r="90" spans="1:16" x14ac:dyDescent="0.25">
      <c r="A90" s="60"/>
      <c r="B90" s="60"/>
      <c r="C90" s="60"/>
      <c r="D90" s="60"/>
      <c r="E90" s="60"/>
      <c r="F90" s="60"/>
      <c r="J90" s="3"/>
      <c r="K90" s="69" t="s">
        <v>347</v>
      </c>
      <c r="L90" s="65">
        <v>76443597</v>
      </c>
      <c r="M90" s="64">
        <v>1.35</v>
      </c>
      <c r="N90" s="64">
        <v>0.24</v>
      </c>
      <c r="O90" s="66">
        <v>60.9</v>
      </c>
      <c r="P90" s="64">
        <v>4.7300000000000004</v>
      </c>
    </row>
    <row r="91" spans="1:16" x14ac:dyDescent="0.25">
      <c r="A91" s="60"/>
      <c r="B91" s="60"/>
      <c r="C91" s="60"/>
      <c r="D91" s="60"/>
      <c r="E91" s="60"/>
      <c r="F91" s="60"/>
      <c r="J91" s="3"/>
      <c r="K91" s="69" t="s">
        <v>348</v>
      </c>
      <c r="L91" s="65">
        <v>80229749</v>
      </c>
      <c r="M91" s="64">
        <v>0.95</v>
      </c>
      <c r="N91" s="64">
        <v>0.09</v>
      </c>
      <c r="O91" s="66">
        <v>59.3</v>
      </c>
      <c r="P91" s="64">
        <v>4.75</v>
      </c>
    </row>
    <row r="92" spans="1:16" x14ac:dyDescent="0.25">
      <c r="A92" s="60"/>
      <c r="B92" s="60"/>
      <c r="C92" s="60"/>
      <c r="D92" s="60"/>
      <c r="E92" s="60"/>
      <c r="F92" s="60"/>
      <c r="J92" s="3"/>
      <c r="K92" s="69" t="s">
        <v>349</v>
      </c>
      <c r="L92" s="65">
        <v>86647258</v>
      </c>
      <c r="M92" s="64">
        <v>1.3</v>
      </c>
      <c r="N92" s="64">
        <v>-0.2</v>
      </c>
      <c r="O92" s="66">
        <v>63.5</v>
      </c>
      <c r="P92" s="64">
        <v>4.76</v>
      </c>
    </row>
    <row r="93" spans="1:16" x14ac:dyDescent="0.25">
      <c r="A93" s="60"/>
      <c r="B93" s="60"/>
      <c r="C93" s="60"/>
      <c r="D93" s="60"/>
      <c r="E93" s="60"/>
      <c r="F93" s="60"/>
      <c r="J93" s="3"/>
      <c r="K93" s="69" t="s">
        <v>350</v>
      </c>
      <c r="L93" s="65">
        <v>93162813</v>
      </c>
      <c r="M93" s="64">
        <v>1.83</v>
      </c>
      <c r="N93" s="64">
        <v>0.11</v>
      </c>
      <c r="O93" s="66">
        <v>56.3</v>
      </c>
      <c r="P93" s="64">
        <v>4.8099999999999996</v>
      </c>
    </row>
    <row r="94" spans="1:16" x14ac:dyDescent="0.25">
      <c r="A94" s="60"/>
      <c r="B94" s="60"/>
      <c r="C94" s="60"/>
      <c r="D94" s="60"/>
      <c r="E94" s="60"/>
      <c r="F94" s="60"/>
      <c r="J94" s="3"/>
      <c r="K94" s="69" t="s">
        <v>351</v>
      </c>
      <c r="L94" s="65">
        <v>94948291</v>
      </c>
      <c r="M94" s="64">
        <v>1.41</v>
      </c>
      <c r="N94" s="64">
        <v>0.12</v>
      </c>
      <c r="O94" s="66">
        <v>55.3</v>
      </c>
      <c r="P94" s="64">
        <v>4.88</v>
      </c>
    </row>
    <row r="95" spans="1:16" x14ac:dyDescent="0.25">
      <c r="A95" s="60"/>
      <c r="B95" s="60"/>
      <c r="C95" s="60"/>
      <c r="D95" s="60"/>
      <c r="E95" s="60"/>
      <c r="F95" s="60"/>
      <c r="J95" s="3"/>
      <c r="K95" s="69" t="s">
        <v>352</v>
      </c>
      <c r="L95" s="65">
        <v>99259969</v>
      </c>
      <c r="M95" s="64">
        <v>0.92</v>
      </c>
      <c r="N95" s="64">
        <v>7.0000000000000007E-2</v>
      </c>
      <c r="O95" s="66">
        <v>58.2</v>
      </c>
      <c r="P95" s="64">
        <v>4.96</v>
      </c>
    </row>
    <row r="96" spans="1:16" x14ac:dyDescent="0.25">
      <c r="A96" s="60"/>
      <c r="B96" s="60"/>
      <c r="C96" s="60"/>
      <c r="D96" s="60"/>
      <c r="E96" s="60"/>
      <c r="F96" s="60"/>
      <c r="J96" s="3"/>
      <c r="K96" s="69" t="s">
        <v>353</v>
      </c>
      <c r="L96" s="65">
        <v>97986075</v>
      </c>
      <c r="M96" s="64">
        <v>-2.0099999999999998</v>
      </c>
      <c r="N96" s="64">
        <v>0.04</v>
      </c>
      <c r="O96" s="66">
        <v>62.1</v>
      </c>
      <c r="P96" s="64">
        <v>4.92</v>
      </c>
    </row>
    <row r="97" spans="1:16" x14ac:dyDescent="0.25">
      <c r="A97" s="60"/>
      <c r="B97" s="60"/>
      <c r="C97" s="60"/>
      <c r="D97" s="60"/>
      <c r="E97" s="60"/>
      <c r="F97" s="60"/>
      <c r="J97" s="3"/>
      <c r="K97" s="69" t="s">
        <v>354</v>
      </c>
      <c r="L97" s="65">
        <v>93756644</v>
      </c>
      <c r="M97" s="64">
        <v>-1.01</v>
      </c>
      <c r="N97" s="64">
        <v>0.04</v>
      </c>
      <c r="O97" s="66">
        <v>61.4</v>
      </c>
      <c r="P97" s="64">
        <v>4.76</v>
      </c>
    </row>
    <row r="98" spans="1:16" x14ac:dyDescent="0.25">
      <c r="A98" s="60"/>
      <c r="B98" s="60"/>
      <c r="C98" s="60"/>
      <c r="D98" s="60"/>
      <c r="E98" s="60"/>
      <c r="F98" s="60"/>
      <c r="J98" s="3"/>
      <c r="K98" s="69" t="s">
        <v>355</v>
      </c>
      <c r="L98" s="65">
        <v>94978133</v>
      </c>
      <c r="M98" s="64">
        <v>-0.65</v>
      </c>
      <c r="N98" s="64">
        <v>0.15</v>
      </c>
      <c r="O98" s="66">
        <v>58.7</v>
      </c>
      <c r="P98" s="64">
        <v>4.74</v>
      </c>
    </row>
    <row r="99" spans="1:16" x14ac:dyDescent="0.25">
      <c r="A99" s="60"/>
      <c r="B99" s="60"/>
      <c r="C99" s="60"/>
      <c r="D99" s="60"/>
      <c r="E99" s="60"/>
      <c r="F99" s="60"/>
      <c r="J99" s="3"/>
      <c r="K99" s="69" t="s">
        <v>356</v>
      </c>
      <c r="L99" s="65">
        <v>93165236</v>
      </c>
      <c r="M99" s="64">
        <v>-0.22</v>
      </c>
      <c r="N99" s="64">
        <v>0.19</v>
      </c>
      <c r="O99" s="66">
        <v>54.4</v>
      </c>
      <c r="P99" s="64">
        <v>4.71</v>
      </c>
    </row>
    <row r="100" spans="1:16" x14ac:dyDescent="0.25">
      <c r="A100" s="60"/>
      <c r="B100" s="60"/>
      <c r="C100" s="60"/>
      <c r="D100" s="60"/>
      <c r="E100" s="60"/>
      <c r="F100" s="60"/>
      <c r="J100" s="3"/>
      <c r="K100" s="69" t="s">
        <v>357</v>
      </c>
      <c r="L100" s="65">
        <v>96392622</v>
      </c>
      <c r="M100" s="64">
        <v>1.43</v>
      </c>
      <c r="N100" s="64">
        <v>0.03</v>
      </c>
      <c r="O100" s="66">
        <v>55.2</v>
      </c>
      <c r="P100" s="64">
        <v>4.72</v>
      </c>
    </row>
    <row r="101" spans="1:16" x14ac:dyDescent="0.25">
      <c r="A101" s="60"/>
      <c r="B101" s="60"/>
      <c r="C101" s="60"/>
      <c r="D101" s="60"/>
      <c r="E101" s="60"/>
      <c r="F101" s="60"/>
      <c r="J101" s="3"/>
      <c r="K101" s="69" t="s">
        <v>358</v>
      </c>
      <c r="L101" s="65">
        <v>96923356</v>
      </c>
      <c r="M101" s="64">
        <v>0.16</v>
      </c>
      <c r="N101" s="64">
        <v>0</v>
      </c>
      <c r="O101" s="66">
        <v>55.8</v>
      </c>
      <c r="P101" s="64">
        <v>4.74</v>
      </c>
    </row>
    <row r="102" spans="1:16" x14ac:dyDescent="0.25">
      <c r="A102" s="60"/>
      <c r="B102" s="60"/>
      <c r="C102" s="60"/>
      <c r="D102" s="60"/>
      <c r="E102" s="60"/>
      <c r="F102" s="60"/>
      <c r="J102" s="3"/>
      <c r="K102" s="69" t="s">
        <v>359</v>
      </c>
      <c r="L102" s="65">
        <v>96934700</v>
      </c>
      <c r="M102" s="64">
        <v>-0.2</v>
      </c>
      <c r="N102" s="64">
        <v>0.01</v>
      </c>
      <c r="O102" s="66">
        <v>56.1</v>
      </c>
      <c r="P102" s="64">
        <v>4.74</v>
      </c>
    </row>
    <row r="103" spans="1:16" x14ac:dyDescent="0.25">
      <c r="A103" s="60"/>
      <c r="B103" s="60"/>
      <c r="C103" s="60"/>
      <c r="D103" s="60"/>
      <c r="E103" s="60"/>
      <c r="F103" s="60"/>
      <c r="J103" s="3"/>
      <c r="K103" s="69" t="s">
        <v>360</v>
      </c>
      <c r="L103" s="65">
        <v>99911606</v>
      </c>
      <c r="M103" s="64">
        <v>1.97</v>
      </c>
      <c r="N103" s="64">
        <v>0.17</v>
      </c>
      <c r="O103" s="66">
        <v>53.8</v>
      </c>
      <c r="P103" s="64">
        <v>4.7300000000000004</v>
      </c>
    </row>
    <row r="104" spans="1:16" x14ac:dyDescent="0.25">
      <c r="A104" s="60"/>
      <c r="B104" s="60"/>
      <c r="C104" s="60"/>
      <c r="D104" s="60"/>
      <c r="E104" s="60"/>
      <c r="F104" s="60"/>
      <c r="J104" s="3"/>
      <c r="K104" s="69" t="s">
        <v>361</v>
      </c>
      <c r="L104" s="65">
        <v>104561409</v>
      </c>
      <c r="M104" s="64">
        <v>2.46</v>
      </c>
      <c r="N104" s="64">
        <v>0.1</v>
      </c>
      <c r="O104" s="66">
        <v>53.8</v>
      </c>
      <c r="P104" s="64">
        <v>4.7300000000000004</v>
      </c>
    </row>
    <row r="105" spans="1:16" x14ac:dyDescent="0.25">
      <c r="A105" s="60"/>
      <c r="B105" s="60"/>
      <c r="C105" s="60"/>
      <c r="D105" s="60"/>
      <c r="E105" s="60"/>
      <c r="F105" s="60"/>
      <c r="J105" s="3"/>
      <c r="K105" s="69" t="s">
        <v>362</v>
      </c>
      <c r="L105" s="65">
        <v>106481954</v>
      </c>
      <c r="M105" s="64">
        <v>1.86</v>
      </c>
      <c r="N105" s="64">
        <v>0.04</v>
      </c>
      <c r="O105" s="66">
        <v>55.3</v>
      </c>
      <c r="P105" s="64">
        <v>4.75</v>
      </c>
    </row>
    <row r="106" spans="1:16" x14ac:dyDescent="0.25">
      <c r="A106" s="60"/>
      <c r="B106" s="60"/>
      <c r="C106" s="60"/>
      <c r="D106" s="60"/>
      <c r="E106" s="60"/>
      <c r="F106" s="60"/>
      <c r="J106" s="3"/>
      <c r="K106" s="69" t="s">
        <v>363</v>
      </c>
      <c r="L106" s="65">
        <v>107383642</v>
      </c>
      <c r="M106" s="64">
        <v>-1.23</v>
      </c>
      <c r="N106" s="64">
        <v>0</v>
      </c>
      <c r="O106" s="66">
        <v>55.2</v>
      </c>
      <c r="P106" s="64">
        <v>4.79</v>
      </c>
    </row>
    <row r="107" spans="1:16" x14ac:dyDescent="0.25">
      <c r="A107" s="60"/>
      <c r="B107" s="60"/>
      <c r="C107" s="60"/>
      <c r="D107" s="60"/>
      <c r="E107" s="60"/>
      <c r="F107" s="60"/>
      <c r="J107" s="3"/>
      <c r="K107" s="69" t="s">
        <v>364</v>
      </c>
      <c r="L107" s="65">
        <v>106049262</v>
      </c>
      <c r="M107" s="64">
        <v>0.45</v>
      </c>
      <c r="N107" s="64">
        <v>0.23</v>
      </c>
      <c r="O107" s="66">
        <v>52</v>
      </c>
      <c r="P107" s="64">
        <v>4.7300000000000004</v>
      </c>
    </row>
    <row r="108" spans="1:16" x14ac:dyDescent="0.25">
      <c r="A108" s="60"/>
      <c r="B108" s="60"/>
      <c r="C108" s="60"/>
      <c r="D108" s="60"/>
      <c r="E108" s="60"/>
      <c r="F108" s="60"/>
      <c r="J108" s="3"/>
      <c r="K108" s="69" t="s">
        <v>365</v>
      </c>
      <c r="L108" s="65">
        <v>108084883</v>
      </c>
      <c r="M108" s="64">
        <v>0.24</v>
      </c>
      <c r="N108" s="64">
        <v>0.18</v>
      </c>
      <c r="O108" s="66">
        <v>49.9</v>
      </c>
      <c r="P108" s="64">
        <v>4.74</v>
      </c>
    </row>
    <row r="109" spans="1:16" x14ac:dyDescent="0.25">
      <c r="A109" s="60"/>
      <c r="B109" s="60"/>
      <c r="C109" s="60"/>
      <c r="D109" s="60"/>
      <c r="E109" s="60"/>
      <c r="F109" s="60"/>
      <c r="J109" s="3"/>
      <c r="K109" s="69" t="s">
        <v>366</v>
      </c>
      <c r="L109" s="65">
        <v>106162781</v>
      </c>
      <c r="M109" s="64">
        <v>-1.29</v>
      </c>
      <c r="N109" s="64">
        <v>-0.06</v>
      </c>
      <c r="O109" s="66">
        <v>51.1</v>
      </c>
      <c r="P109" s="64">
        <v>4.71</v>
      </c>
    </row>
    <row r="110" spans="1:16" x14ac:dyDescent="0.25">
      <c r="A110" s="60"/>
      <c r="B110" s="60"/>
      <c r="C110" s="60"/>
      <c r="D110" s="60"/>
      <c r="E110" s="60"/>
      <c r="F110" s="60"/>
      <c r="J110" s="3"/>
      <c r="K110" s="69" t="s">
        <v>367</v>
      </c>
      <c r="L110" s="65">
        <v>107942341</v>
      </c>
      <c r="M110" s="64">
        <v>1.44</v>
      </c>
      <c r="N110" s="64">
        <v>-0.12</v>
      </c>
      <c r="O110" s="66">
        <v>54.6</v>
      </c>
      <c r="P110" s="64">
        <v>4.6900000000000004</v>
      </c>
    </row>
    <row r="111" spans="1:16" x14ac:dyDescent="0.25">
      <c r="A111" s="60"/>
      <c r="B111" s="60"/>
      <c r="C111" s="60"/>
      <c r="D111" s="60"/>
      <c r="E111" s="60"/>
      <c r="F111" s="60"/>
      <c r="J111" s="3"/>
      <c r="K111" s="69" t="s">
        <v>368</v>
      </c>
      <c r="L111" s="65">
        <v>107659083</v>
      </c>
      <c r="M111" s="64">
        <v>1.0900000000000001</v>
      </c>
      <c r="N111" s="64">
        <v>0.2</v>
      </c>
      <c r="O111" s="66">
        <v>52.6</v>
      </c>
      <c r="P111" s="64">
        <v>4.68</v>
      </c>
    </row>
    <row r="112" spans="1:16" x14ac:dyDescent="0.25">
      <c r="A112" s="60"/>
      <c r="B112" s="60"/>
      <c r="C112" s="60"/>
      <c r="D112" s="60"/>
      <c r="E112" s="60"/>
      <c r="F112" s="60"/>
      <c r="J112" s="3"/>
      <c r="K112" s="69" t="s">
        <v>369</v>
      </c>
      <c r="L112" s="65">
        <v>107225895</v>
      </c>
      <c r="M112" s="64">
        <v>1.18</v>
      </c>
      <c r="N112" s="64">
        <v>0.1</v>
      </c>
      <c r="O112" s="66">
        <v>52.3</v>
      </c>
      <c r="P112" s="64">
        <v>4.7</v>
      </c>
    </row>
    <row r="113" spans="1:16" x14ac:dyDescent="0.25">
      <c r="A113" s="60"/>
      <c r="B113" s="60"/>
      <c r="C113" s="60"/>
      <c r="D113" s="60"/>
      <c r="E113" s="60"/>
      <c r="F113" s="60"/>
      <c r="J113" s="3"/>
      <c r="K113" s="69" t="s">
        <v>370</v>
      </c>
      <c r="L113" s="65">
        <v>107852910</v>
      </c>
      <c r="M113" s="64">
        <v>3</v>
      </c>
      <c r="N113" s="64">
        <v>0.06</v>
      </c>
      <c r="O113" s="66">
        <v>50.7</v>
      </c>
      <c r="P113" s="64">
        <v>4.75</v>
      </c>
    </row>
    <row r="114" spans="1:16" x14ac:dyDescent="0.25">
      <c r="A114" s="60"/>
      <c r="B114" s="60"/>
      <c r="C114" s="60"/>
      <c r="D114" s="60"/>
      <c r="E114" s="60"/>
      <c r="F114" s="60"/>
      <c r="J114" s="3"/>
      <c r="K114" s="69" t="s">
        <v>371</v>
      </c>
      <c r="L114" s="65">
        <v>108817295</v>
      </c>
      <c r="M114" s="64">
        <v>-1.1200000000000001</v>
      </c>
      <c r="N114" s="64">
        <v>0</v>
      </c>
      <c r="O114" s="66">
        <v>53</v>
      </c>
      <c r="P114" s="64">
        <v>4.83</v>
      </c>
    </row>
    <row r="115" spans="1:16" x14ac:dyDescent="0.25">
      <c r="A115" s="60"/>
      <c r="B115" s="60"/>
      <c r="C115" s="60"/>
      <c r="D115" s="60"/>
      <c r="E115" s="60"/>
      <c r="F115" s="60"/>
      <c r="J115" s="3"/>
      <c r="K115" s="69" t="s">
        <v>372</v>
      </c>
      <c r="L115" s="65">
        <v>109342457</v>
      </c>
      <c r="M115" s="64">
        <v>1.55</v>
      </c>
      <c r="N115" s="64">
        <v>0.01</v>
      </c>
      <c r="O115" s="66">
        <v>54.4</v>
      </c>
      <c r="P115" s="64">
        <v>4.7699999999999996</v>
      </c>
    </row>
    <row r="116" spans="1:16" x14ac:dyDescent="0.25">
      <c r="A116" s="60"/>
      <c r="B116" s="60"/>
      <c r="C116" s="60"/>
      <c r="D116" s="60"/>
      <c r="E116" s="60"/>
      <c r="F116" s="60"/>
      <c r="J116" s="3"/>
      <c r="K116" s="69" t="s">
        <v>373</v>
      </c>
      <c r="L116" s="65">
        <v>109469152</v>
      </c>
      <c r="M116" s="64">
        <v>1.26</v>
      </c>
      <c r="N116" s="64">
        <v>-0.52</v>
      </c>
      <c r="O116" s="66">
        <v>54.4</v>
      </c>
      <c r="P116" s="64">
        <v>4.84</v>
      </c>
    </row>
    <row r="117" spans="1:16" x14ac:dyDescent="0.25">
      <c r="A117" s="60"/>
      <c r="B117" s="60"/>
      <c r="C117" s="60"/>
      <c r="D117" s="60"/>
      <c r="E117" s="60"/>
      <c r="F117" s="60"/>
      <c r="J117" s="3"/>
      <c r="K117" s="69" t="s">
        <v>374</v>
      </c>
      <c r="L117" s="65">
        <v>108048228</v>
      </c>
      <c r="M117" s="64">
        <v>0.27</v>
      </c>
      <c r="N117" s="64">
        <v>0.04</v>
      </c>
      <c r="O117" s="66">
        <v>67.5</v>
      </c>
      <c r="P117" s="64">
        <v>4.87</v>
      </c>
    </row>
    <row r="118" spans="1:16" x14ac:dyDescent="0.25">
      <c r="A118" s="60"/>
      <c r="B118" s="60"/>
      <c r="C118" s="60"/>
      <c r="D118" s="60"/>
      <c r="E118" s="60"/>
      <c r="F118" s="60"/>
      <c r="J118" s="3"/>
      <c r="K118" s="69" t="s">
        <v>375</v>
      </c>
      <c r="L118" s="65">
        <v>106613238</v>
      </c>
      <c r="M118" s="64">
        <v>1.1499999999999999</v>
      </c>
      <c r="N118" s="64">
        <v>0.06</v>
      </c>
      <c r="O118" s="66">
        <v>67.5</v>
      </c>
      <c r="P118" s="64">
        <v>4.8899999999999997</v>
      </c>
    </row>
    <row r="119" spans="1:16" x14ac:dyDescent="0.25">
      <c r="A119" s="60"/>
      <c r="B119" s="60"/>
      <c r="C119" s="60"/>
      <c r="D119" s="60"/>
      <c r="E119" s="60"/>
      <c r="F119" s="60"/>
      <c r="J119" s="3"/>
      <c r="K119" s="69" t="s">
        <v>376</v>
      </c>
      <c r="L119" s="65">
        <v>108136200</v>
      </c>
      <c r="M119" s="64">
        <v>1.48</v>
      </c>
      <c r="N119" s="64">
        <v>-0.32</v>
      </c>
      <c r="O119" s="66">
        <v>73.7</v>
      </c>
      <c r="P119" s="64">
        <v>4.88</v>
      </c>
    </row>
    <row r="120" spans="1:16" x14ac:dyDescent="0.25">
      <c r="A120" s="60"/>
      <c r="B120" s="60"/>
      <c r="C120" s="60"/>
      <c r="D120" s="60"/>
      <c r="E120" s="60"/>
      <c r="F120" s="60"/>
      <c r="J120" s="3"/>
      <c r="K120" s="69" t="s">
        <v>377</v>
      </c>
      <c r="L120" s="65">
        <v>103354027</v>
      </c>
      <c r="M120" s="64">
        <v>-7.0000000000000007E-2</v>
      </c>
      <c r="N120" s="64">
        <v>0.32</v>
      </c>
      <c r="O120" s="66">
        <v>70.099999999999994</v>
      </c>
      <c r="P120" s="64">
        <v>4.9000000000000004</v>
      </c>
    </row>
    <row r="121" spans="1:16" x14ac:dyDescent="0.25">
      <c r="A121" s="60"/>
      <c r="B121" s="60"/>
      <c r="C121" s="60"/>
      <c r="D121" s="60"/>
      <c r="E121" s="60"/>
      <c r="F121" s="60"/>
      <c r="J121" s="3"/>
      <c r="K121" s="69" t="s">
        <v>378</v>
      </c>
      <c r="L121" s="65">
        <v>101907879</v>
      </c>
      <c r="M121" s="64">
        <v>0.3</v>
      </c>
      <c r="N121" s="64">
        <v>0.11</v>
      </c>
      <c r="O121" s="66">
        <v>68.900000000000006</v>
      </c>
      <c r="P121" s="64">
        <v>4.91</v>
      </c>
    </row>
    <row r="122" spans="1:16" x14ac:dyDescent="0.25">
      <c r="A122" s="60"/>
      <c r="B122" s="60"/>
      <c r="C122" s="60"/>
      <c r="D122" s="60"/>
      <c r="E122" s="60"/>
      <c r="F122" s="60"/>
      <c r="J122" s="3"/>
      <c r="K122" s="69" t="s">
        <v>379</v>
      </c>
      <c r="L122" s="65">
        <v>102903514</v>
      </c>
      <c r="M122" s="64">
        <v>0.52</v>
      </c>
      <c r="N122" s="64">
        <v>0.08</v>
      </c>
      <c r="O122" s="66">
        <v>69.900000000000006</v>
      </c>
      <c r="P122" s="64">
        <v>4.95</v>
      </c>
    </row>
    <row r="123" spans="1:16" x14ac:dyDescent="0.25">
      <c r="A123" s="60"/>
      <c r="B123" s="60"/>
      <c r="C123" s="60"/>
      <c r="D123" s="60"/>
      <c r="E123" s="60"/>
      <c r="F123" s="60"/>
      <c r="J123" s="3"/>
      <c r="K123" s="69" t="s">
        <v>380</v>
      </c>
      <c r="L123" s="65">
        <v>105627338</v>
      </c>
      <c r="M123" s="64">
        <v>1.03</v>
      </c>
      <c r="N123" s="64">
        <v>0.06</v>
      </c>
      <c r="O123" s="66">
        <v>70.599999999999994</v>
      </c>
      <c r="P123" s="64">
        <v>4.9800000000000004</v>
      </c>
    </row>
    <row r="124" spans="1:16" x14ac:dyDescent="0.25">
      <c r="A124" s="60"/>
      <c r="B124" s="60"/>
      <c r="C124" s="60"/>
      <c r="D124" s="60"/>
      <c r="E124" s="60"/>
      <c r="F124" s="60"/>
      <c r="J124" s="3"/>
      <c r="K124" s="69" t="s">
        <v>381</v>
      </c>
      <c r="L124" s="65">
        <v>110927551</v>
      </c>
      <c r="M124" s="64">
        <v>0.59</v>
      </c>
      <c r="N124" s="64">
        <v>-0.34</v>
      </c>
      <c r="O124" s="66">
        <v>79.900000000000006</v>
      </c>
      <c r="P124" s="64">
        <v>5.0599999999999996</v>
      </c>
    </row>
    <row r="125" spans="1:16" x14ac:dyDescent="0.25">
      <c r="A125" s="60"/>
      <c r="B125" s="60"/>
      <c r="C125" s="60"/>
      <c r="D125" s="60"/>
      <c r="E125" s="60"/>
      <c r="F125" s="60"/>
      <c r="J125" s="3"/>
      <c r="K125" s="69" t="s">
        <v>382</v>
      </c>
      <c r="L125" s="65">
        <v>112963415</v>
      </c>
      <c r="M125" s="64">
        <v>0.16</v>
      </c>
      <c r="N125" s="64">
        <v>-0.09</v>
      </c>
      <c r="O125" s="66">
        <v>83</v>
      </c>
      <c r="P125" s="64">
        <v>5.04</v>
      </c>
    </row>
    <row r="126" spans="1:16" x14ac:dyDescent="0.25">
      <c r="A126" s="60"/>
      <c r="B126" s="60"/>
      <c r="C126" s="60"/>
      <c r="D126" s="60"/>
      <c r="E126" s="60"/>
      <c r="F126" s="60"/>
      <c r="J126" s="3"/>
      <c r="K126" s="69" t="s">
        <v>383</v>
      </c>
      <c r="L126" s="65">
        <v>119805399</v>
      </c>
      <c r="M126" s="64">
        <v>0.94</v>
      </c>
      <c r="N126" s="64">
        <v>-2.1</v>
      </c>
      <c r="O126" s="66">
        <v>124.4</v>
      </c>
      <c r="P126" s="64">
        <v>5.03</v>
      </c>
    </row>
    <row r="127" spans="1:16" x14ac:dyDescent="0.25">
      <c r="A127" s="60"/>
      <c r="B127" s="60"/>
      <c r="C127" s="60"/>
      <c r="D127" s="60"/>
      <c r="E127" s="60"/>
      <c r="F127" s="60"/>
      <c r="J127" s="3"/>
      <c r="K127" s="69" t="s">
        <v>384</v>
      </c>
      <c r="L127" s="65">
        <v>126483674</v>
      </c>
      <c r="M127" s="64">
        <v>3.77</v>
      </c>
      <c r="N127" s="64">
        <v>0.14000000000000001</v>
      </c>
      <c r="O127" s="66">
        <v>118.7</v>
      </c>
      <c r="P127" s="64">
        <v>5.08</v>
      </c>
    </row>
    <row r="128" spans="1:16" x14ac:dyDescent="0.25">
      <c r="A128" s="60"/>
      <c r="B128" s="60"/>
      <c r="C128" s="60"/>
      <c r="D128" s="60"/>
      <c r="E128" s="60"/>
      <c r="F128" s="60"/>
      <c r="J128" s="3"/>
      <c r="K128" s="70" t="s">
        <v>385</v>
      </c>
      <c r="L128" s="71">
        <v>123006644</v>
      </c>
      <c r="M128" s="72">
        <v>-1.31</v>
      </c>
      <c r="N128" s="72">
        <v>-1.08</v>
      </c>
      <c r="O128" s="73">
        <v>148.5</v>
      </c>
      <c r="P128" s="72">
        <v>5</v>
      </c>
    </row>
    <row r="129" spans="1:16" x14ac:dyDescent="0.25">
      <c r="A129" s="60"/>
      <c r="B129" s="60"/>
      <c r="C129" s="60"/>
      <c r="D129" s="60"/>
      <c r="E129" s="60"/>
      <c r="F129" s="60"/>
      <c r="J129" s="3"/>
      <c r="K129" s="70" t="s">
        <v>386</v>
      </c>
      <c r="L129" s="71">
        <v>127035264</v>
      </c>
      <c r="M129" s="72">
        <v>0.7</v>
      </c>
      <c r="N129" s="72">
        <v>1.35</v>
      </c>
      <c r="O129" s="73">
        <v>124.3</v>
      </c>
      <c r="P129" s="72">
        <v>4.97</v>
      </c>
    </row>
    <row r="130" spans="1:16" x14ac:dyDescent="0.25">
      <c r="A130" s="78"/>
      <c r="B130" s="78"/>
      <c r="C130" s="78"/>
      <c r="D130" s="78"/>
      <c r="E130" s="78"/>
      <c r="F130" s="78"/>
      <c r="J130" s="3"/>
      <c r="K130" s="70" t="s">
        <v>387</v>
      </c>
      <c r="L130" s="71">
        <v>129660241</v>
      </c>
      <c r="M130" s="72">
        <v>0.3</v>
      </c>
      <c r="N130" s="72">
        <v>-7.0000000000000007E-2</v>
      </c>
      <c r="O130" s="73">
        <v>127.1</v>
      </c>
      <c r="P130" s="72">
        <v>4.9800000000000004</v>
      </c>
    </row>
    <row r="131" spans="1:16" x14ac:dyDescent="0.25">
      <c r="A131" s="78"/>
      <c r="B131" s="78"/>
      <c r="C131" s="78"/>
      <c r="D131" s="78"/>
      <c r="E131" s="78"/>
      <c r="F131" s="78"/>
      <c r="J131" s="3"/>
      <c r="K131" s="70" t="s">
        <v>388</v>
      </c>
      <c r="L131" s="71">
        <v>134025141</v>
      </c>
      <c r="M131" s="72">
        <v>0.99</v>
      </c>
      <c r="N131" s="72">
        <v>0.48</v>
      </c>
      <c r="O131" s="73">
        <v>119.9</v>
      </c>
      <c r="P131" s="72">
        <v>4.9800000000000004</v>
      </c>
    </row>
    <row r="132" spans="1:16" x14ac:dyDescent="0.25">
      <c r="A132" s="78"/>
      <c r="B132" s="78"/>
      <c r="C132" s="78"/>
      <c r="D132" s="78"/>
      <c r="E132" s="78"/>
      <c r="F132" s="78"/>
      <c r="J132" s="3"/>
      <c r="K132" s="70" t="s">
        <v>389</v>
      </c>
      <c r="L132" s="71">
        <v>131831957</v>
      </c>
      <c r="M132" s="72">
        <v>-2.3199999999999998</v>
      </c>
      <c r="N132" s="72">
        <v>0.52</v>
      </c>
      <c r="O132" s="73">
        <v>111.8</v>
      </c>
      <c r="P132" s="72">
        <v>4.95</v>
      </c>
    </row>
    <row r="133" spans="1:16" x14ac:dyDescent="0.25">
      <c r="A133" s="78"/>
      <c r="B133" s="78"/>
      <c r="C133" s="78"/>
      <c r="D133" s="78"/>
      <c r="E133" s="78"/>
      <c r="F133" s="78"/>
      <c r="J133" s="3"/>
      <c r="K133" s="70" t="s">
        <v>390</v>
      </c>
      <c r="L133" s="71">
        <v>133363842</v>
      </c>
      <c r="M133" s="72">
        <v>1</v>
      </c>
      <c r="N133" s="72">
        <v>0.39</v>
      </c>
      <c r="O133" s="73">
        <v>108.7</v>
      </c>
      <c r="P133" s="72">
        <v>4.96</v>
      </c>
    </row>
    <row r="134" spans="1:16" x14ac:dyDescent="0.25">
      <c r="A134" s="78"/>
      <c r="B134" s="78"/>
      <c r="C134" s="78"/>
      <c r="D134" s="78"/>
      <c r="E134" s="78"/>
      <c r="F134" s="78"/>
      <c r="J134" s="3"/>
      <c r="K134" s="70" t="s">
        <v>391</v>
      </c>
      <c r="L134" s="71">
        <v>135595467</v>
      </c>
      <c r="M134" s="72">
        <v>0.47</v>
      </c>
      <c r="N134" s="72">
        <v>0.15</v>
      </c>
      <c r="O134" s="73">
        <v>109</v>
      </c>
      <c r="P134" s="72">
        <v>4.9400000000000004</v>
      </c>
    </row>
    <row r="135" spans="1:16" x14ac:dyDescent="0.25">
      <c r="A135" s="78"/>
      <c r="B135" s="78"/>
      <c r="C135" s="78"/>
      <c r="D135" s="78"/>
      <c r="E135" s="78"/>
      <c r="F135" s="78"/>
      <c r="J135" s="3"/>
      <c r="K135" s="70" t="s">
        <v>392</v>
      </c>
      <c r="L135" s="71">
        <v>130495850</v>
      </c>
      <c r="M135" s="72">
        <v>-1.48</v>
      </c>
      <c r="N135" s="72">
        <v>-7.0000000000000007E-2</v>
      </c>
      <c r="O135" s="73">
        <v>112.7</v>
      </c>
      <c r="P135" s="72">
        <v>4.9000000000000004</v>
      </c>
    </row>
    <row r="136" spans="1:16" x14ac:dyDescent="0.25">
      <c r="A136" s="78"/>
      <c r="B136" s="78"/>
      <c r="C136" s="78"/>
      <c r="D136" s="78"/>
      <c r="E136" s="78"/>
      <c r="F136" s="78"/>
      <c r="J136" s="3"/>
      <c r="K136" s="70" t="s">
        <v>393</v>
      </c>
      <c r="L136" s="71">
        <v>133308609</v>
      </c>
      <c r="M136" s="72">
        <v>-0.13</v>
      </c>
      <c r="N136" s="72">
        <v>-0.17</v>
      </c>
      <c r="O136" s="73">
        <v>118.5</v>
      </c>
      <c r="P136" s="72">
        <v>4.8600000000000003</v>
      </c>
    </row>
    <row r="137" spans="1:16" x14ac:dyDescent="0.25">
      <c r="J137" s="3"/>
      <c r="K137" s="70" t="s">
        <v>394</v>
      </c>
      <c r="L137" s="71">
        <v>110767636</v>
      </c>
      <c r="M137" s="72">
        <v>-0.56999999999999995</v>
      </c>
      <c r="N137" s="72">
        <v>-0.32</v>
      </c>
      <c r="O137" s="73">
        <v>126.1</v>
      </c>
      <c r="P137" s="72">
        <v>4.84</v>
      </c>
    </row>
    <row r="138" spans="1:16" x14ac:dyDescent="0.25">
      <c r="J138" s="3"/>
      <c r="K138" s="70" t="s">
        <v>395</v>
      </c>
      <c r="L138" s="71">
        <v>110251882</v>
      </c>
      <c r="M138" s="72">
        <v>-0.18</v>
      </c>
      <c r="N138" s="72">
        <v>-0.2</v>
      </c>
      <c r="O138" s="73">
        <v>132.80000000000001</v>
      </c>
      <c r="P138" s="72">
        <v>4.84</v>
      </c>
    </row>
    <row r="139" spans="1:16" x14ac:dyDescent="0.25">
      <c r="J139" s="3"/>
      <c r="K139" s="70" t="s">
        <v>396</v>
      </c>
      <c r="L139" s="71">
        <v>115397725</v>
      </c>
      <c r="M139" s="72">
        <v>1.1200000000000001</v>
      </c>
      <c r="N139" s="72">
        <v>0.14000000000000001</v>
      </c>
      <c r="O139" s="73">
        <v>133.4</v>
      </c>
      <c r="P139" s="72">
        <v>4.83</v>
      </c>
    </row>
    <row r="140" spans="1:16" x14ac:dyDescent="0.25">
      <c r="J140" s="3"/>
      <c r="K140" s="70" t="s">
        <v>397</v>
      </c>
      <c r="L140" s="71">
        <v>115139021</v>
      </c>
      <c r="M140" s="72">
        <v>0.39</v>
      </c>
      <c r="N140" s="72">
        <v>0.35</v>
      </c>
      <c r="O140" s="73">
        <v>127.3</v>
      </c>
      <c r="P140" s="72">
        <v>4.82</v>
      </c>
    </row>
    <row r="141" spans="1:16" x14ac:dyDescent="0.25">
      <c r="J141" s="3"/>
      <c r="K141" s="70" t="s">
        <v>398</v>
      </c>
      <c r="L141" s="71">
        <v>114564836</v>
      </c>
      <c r="M141" s="72">
        <v>0.18</v>
      </c>
      <c r="N141" s="72">
        <v>0.27</v>
      </c>
      <c r="O141" s="73">
        <v>125.4</v>
      </c>
      <c r="P141" s="72">
        <v>4.78</v>
      </c>
    </row>
    <row r="142" spans="1:16" x14ac:dyDescent="0.25">
      <c r="J142" s="3"/>
      <c r="K142" s="70" t="s">
        <v>399</v>
      </c>
      <c r="L142" s="71">
        <v>119489760</v>
      </c>
      <c r="M142" s="72">
        <v>-0.53</v>
      </c>
      <c r="N142" s="72">
        <v>0.22</v>
      </c>
      <c r="O142" s="73">
        <v>124.3</v>
      </c>
      <c r="P142" s="72">
        <v>4.74</v>
      </c>
    </row>
    <row r="143" spans="1:16" x14ac:dyDescent="0.25">
      <c r="J143" s="3"/>
      <c r="K143" s="70" t="s">
        <v>400</v>
      </c>
      <c r="L143" s="71">
        <v>121171179</v>
      </c>
      <c r="M143" s="72">
        <v>-0.45</v>
      </c>
      <c r="N143" s="72">
        <v>-0.01</v>
      </c>
      <c r="O143" s="73">
        <v>129.9</v>
      </c>
      <c r="P143" s="72">
        <v>4.6900000000000004</v>
      </c>
    </row>
    <row r="144" spans="1:16" x14ac:dyDescent="0.25">
      <c r="J144" s="3"/>
      <c r="K144" s="70" t="s">
        <v>401</v>
      </c>
      <c r="L144" s="71">
        <v>120855802</v>
      </c>
      <c r="M144" s="72">
        <v>0.7</v>
      </c>
      <c r="N144" s="72">
        <v>-0.16</v>
      </c>
      <c r="O144" s="73">
        <v>126.2</v>
      </c>
      <c r="P144" s="72">
        <v>4.7</v>
      </c>
    </row>
    <row r="145" spans="10:16" x14ac:dyDescent="0.25">
      <c r="J145" s="3"/>
      <c r="K145" s="70" t="s">
        <v>402</v>
      </c>
      <c r="L145" s="71">
        <v>119706107</v>
      </c>
      <c r="M145" s="72">
        <v>0.94</v>
      </c>
      <c r="N145" s="72">
        <v>-1.2</v>
      </c>
      <c r="O145" s="73">
        <v>152.9</v>
      </c>
      <c r="P145" s="72">
        <v>4.7</v>
      </c>
    </row>
    <row r="146" spans="10:16" x14ac:dyDescent="0.25">
      <c r="J146" s="3"/>
      <c r="K146" s="70" t="s">
        <v>403</v>
      </c>
      <c r="L146" s="71">
        <v>119907411</v>
      </c>
      <c r="M146" s="72">
        <v>-0.86</v>
      </c>
      <c r="N146" s="72">
        <v>-0.39</v>
      </c>
      <c r="O146" s="73">
        <v>162.4</v>
      </c>
      <c r="P146" s="72">
        <v>4.67</v>
      </c>
    </row>
    <row r="147" spans="10:16" x14ac:dyDescent="0.25">
      <c r="J147" s="3"/>
      <c r="K147" s="70" t="s">
        <v>404</v>
      </c>
      <c r="L147" s="71">
        <v>118944775</v>
      </c>
      <c r="M147" s="72">
        <v>0.02</v>
      </c>
      <c r="N147" s="72">
        <v>-0.43</v>
      </c>
      <c r="O147" s="73">
        <v>170.5</v>
      </c>
      <c r="P147" s="72">
        <v>4.6500000000000004</v>
      </c>
    </row>
    <row r="148" spans="10:16" x14ac:dyDescent="0.25">
      <c r="J148" s="3"/>
      <c r="K148" s="70" t="s">
        <v>405</v>
      </c>
      <c r="L148" s="71">
        <v>115237328</v>
      </c>
      <c r="M148" s="72">
        <v>2.27</v>
      </c>
      <c r="N148" s="72">
        <v>0.35</v>
      </c>
      <c r="O148" s="73">
        <v>165.6</v>
      </c>
      <c r="P148" s="72">
        <v>4.66</v>
      </c>
    </row>
    <row r="149" spans="10:16" x14ac:dyDescent="0.25">
      <c r="J149" s="3"/>
      <c r="K149" s="70" t="s">
        <v>406</v>
      </c>
      <c r="L149" s="71">
        <v>147087887</v>
      </c>
      <c r="M149" s="72">
        <v>1.0900000000000001</v>
      </c>
      <c r="N149" s="72">
        <v>0.3</v>
      </c>
      <c r="O149" s="73">
        <v>165</v>
      </c>
      <c r="P149" s="72">
        <v>4.6900000000000004</v>
      </c>
    </row>
    <row r="150" spans="10:16" x14ac:dyDescent="0.25">
      <c r="J150" s="3"/>
      <c r="K150" s="70" t="s">
        <v>407</v>
      </c>
      <c r="L150" s="71">
        <v>142619401</v>
      </c>
      <c r="M150" s="72">
        <v>1.45</v>
      </c>
      <c r="N150" s="72">
        <v>0</v>
      </c>
      <c r="O150" s="73">
        <v>167.7</v>
      </c>
      <c r="P150" s="72">
        <v>4.7</v>
      </c>
    </row>
    <row r="151" spans="10:16" x14ac:dyDescent="0.25">
      <c r="J151" s="3"/>
      <c r="K151" s="70" t="s">
        <v>408</v>
      </c>
      <c r="L151" s="71">
        <v>140811462</v>
      </c>
      <c r="M151" s="72">
        <v>1.03</v>
      </c>
      <c r="N151" s="72">
        <v>0.17</v>
      </c>
      <c r="O151" s="73">
        <v>165.9</v>
      </c>
      <c r="P151" s="72">
        <v>4.71</v>
      </c>
    </row>
    <row r="152" spans="10:16" x14ac:dyDescent="0.25">
      <c r="J152" s="3"/>
      <c r="K152" s="70" t="s">
        <v>409</v>
      </c>
      <c r="L152" s="71">
        <v>139296445</v>
      </c>
      <c r="M152" s="72">
        <v>0.08</v>
      </c>
      <c r="N152" s="72">
        <v>-0.74</v>
      </c>
      <c r="O152" s="73">
        <v>184.1</v>
      </c>
      <c r="P152" s="72">
        <v>4.68</v>
      </c>
    </row>
    <row r="153" spans="10:16" x14ac:dyDescent="0.25">
      <c r="J153" s="3"/>
      <c r="K153" s="70" t="s">
        <v>410</v>
      </c>
      <c r="L153" s="71">
        <v>136006254</v>
      </c>
      <c r="M153" s="72">
        <v>1.33</v>
      </c>
      <c r="N153" s="72">
        <v>-0.76</v>
      </c>
      <c r="O153" s="73">
        <v>204.7</v>
      </c>
      <c r="P153" s="72">
        <v>4.67</v>
      </c>
    </row>
    <row r="154" spans="10:16" x14ac:dyDescent="0.25">
      <c r="J154" s="3"/>
      <c r="K154" s="70" t="s">
        <v>411</v>
      </c>
      <c r="L154" s="71">
        <v>134337686</v>
      </c>
      <c r="M154" s="72">
        <v>2.17</v>
      </c>
      <c r="N154" s="72">
        <v>0.02</v>
      </c>
      <c r="O154" s="73">
        <v>206.3</v>
      </c>
      <c r="P154" s="72">
        <v>4.68</v>
      </c>
    </row>
    <row r="155" spans="10:16" x14ac:dyDescent="0.25">
      <c r="J155" s="3"/>
      <c r="K155" s="70" t="s">
        <v>412</v>
      </c>
      <c r="L155" s="71">
        <v>138093748</v>
      </c>
      <c r="M155" s="72">
        <v>2.42</v>
      </c>
      <c r="N155" s="72">
        <v>1.2</v>
      </c>
      <c r="O155" s="73">
        <v>182.7</v>
      </c>
      <c r="P155" s="72">
        <v>4.68</v>
      </c>
    </row>
    <row r="156" spans="10:16" x14ac:dyDescent="0.25">
      <c r="J156" s="3"/>
      <c r="K156" s="70" t="s">
        <v>413</v>
      </c>
      <c r="L156" s="71">
        <v>138924325</v>
      </c>
      <c r="M156" s="72">
        <v>1.1599999999999999</v>
      </c>
      <c r="N156" s="72">
        <v>-0.09</v>
      </c>
      <c r="O156" s="73">
        <v>187.4</v>
      </c>
      <c r="P156" s="72">
        <v>4.76</v>
      </c>
    </row>
    <row r="157" spans="10:16" x14ac:dyDescent="0.25">
      <c r="J157" s="3"/>
      <c r="K157" s="70" t="s">
        <v>414</v>
      </c>
      <c r="L157" s="71">
        <v>140098068</v>
      </c>
      <c r="M157" s="72">
        <v>0.91</v>
      </c>
      <c r="N157" s="72">
        <v>0.12</v>
      </c>
      <c r="O157" s="73">
        <v>188.6</v>
      </c>
      <c r="P157" s="72">
        <v>4.78</v>
      </c>
    </row>
    <row r="158" spans="10:16" x14ac:dyDescent="0.25">
      <c r="J158" s="3"/>
      <c r="K158" s="70" t="s">
        <v>415</v>
      </c>
      <c r="L158" s="71">
        <v>138692406</v>
      </c>
      <c r="M158" s="72">
        <v>-0.42</v>
      </c>
      <c r="N158" s="72">
        <v>0.59</v>
      </c>
      <c r="O158" s="73">
        <v>178.3</v>
      </c>
      <c r="P158" s="72">
        <v>4.78</v>
      </c>
    </row>
    <row r="159" spans="10:16" x14ac:dyDescent="0.25">
      <c r="J159" s="3"/>
      <c r="K159" s="70" t="s">
        <v>416</v>
      </c>
      <c r="L159" s="71">
        <v>145642696</v>
      </c>
      <c r="M159" s="72">
        <v>0.75</v>
      </c>
      <c r="N159" s="72">
        <v>0.49</v>
      </c>
      <c r="O159" s="73">
        <v>170.1</v>
      </c>
      <c r="P159" s="72">
        <v>4.7699999999999996</v>
      </c>
    </row>
    <row r="160" spans="10:16" x14ac:dyDescent="0.25">
      <c r="J160" s="3"/>
      <c r="K160" s="70" t="s">
        <v>417</v>
      </c>
      <c r="L160" s="71">
        <v>139690775</v>
      </c>
      <c r="M160" s="72">
        <v>0.53</v>
      </c>
      <c r="N160" s="72">
        <v>0.14000000000000001</v>
      </c>
      <c r="O160" s="73">
        <v>173.3</v>
      </c>
      <c r="P160" s="72">
        <v>4.79</v>
      </c>
    </row>
    <row r="161" spans="10:16" x14ac:dyDescent="0.25">
      <c r="J161" s="3"/>
      <c r="K161" s="70" t="s">
        <v>418</v>
      </c>
      <c r="L161" s="71">
        <v>141686842</v>
      </c>
      <c r="M161" s="72">
        <v>2.63</v>
      </c>
      <c r="N161" s="72">
        <v>0.12</v>
      </c>
      <c r="O161" s="73">
        <v>168.3</v>
      </c>
      <c r="P161" s="72">
        <v>4.78</v>
      </c>
    </row>
    <row r="162" spans="10:16" x14ac:dyDescent="0.25">
      <c r="J162" s="3"/>
      <c r="K162" s="70" t="s">
        <v>419</v>
      </c>
      <c r="L162" s="71">
        <v>139035803</v>
      </c>
      <c r="M162" s="72">
        <v>1.24</v>
      </c>
      <c r="N162" s="72">
        <v>0.1</v>
      </c>
      <c r="O162" s="73">
        <v>174.8</v>
      </c>
      <c r="P162" s="72">
        <v>4.8</v>
      </c>
    </row>
    <row r="163" spans="10:16" x14ac:dyDescent="0.25">
      <c r="J163" s="3"/>
      <c r="K163" s="70" t="s">
        <v>420</v>
      </c>
      <c r="L163" s="71">
        <v>139004683</v>
      </c>
      <c r="M163" s="72">
        <v>-0.03</v>
      </c>
      <c r="N163" s="72">
        <v>-2.52</v>
      </c>
      <c r="O163" s="73">
        <v>221.4</v>
      </c>
      <c r="P163" s="72">
        <v>4.83</v>
      </c>
    </row>
    <row r="164" spans="10:16" x14ac:dyDescent="0.25">
      <c r="J164" s="3"/>
      <c r="K164" s="70" t="s">
        <v>421</v>
      </c>
      <c r="L164" s="71">
        <v>137226169</v>
      </c>
      <c r="M164" s="72">
        <v>2.11</v>
      </c>
      <c r="N164" s="72">
        <v>0.05</v>
      </c>
      <c r="O164" s="73">
        <v>223</v>
      </c>
      <c r="P164" s="72">
        <v>4.8499999999999996</v>
      </c>
    </row>
    <row r="165" spans="10:16" x14ac:dyDescent="0.25">
      <c r="J165" s="3"/>
      <c r="K165" s="70" t="s">
        <v>422</v>
      </c>
      <c r="L165" s="71">
        <v>149283652</v>
      </c>
      <c r="M165" s="72">
        <v>-1.1000000000000001</v>
      </c>
      <c r="N165" s="72">
        <v>0.89</v>
      </c>
      <c r="O165" s="73">
        <v>209.3</v>
      </c>
      <c r="P165" s="72">
        <v>4.88</v>
      </c>
    </row>
    <row r="166" spans="10:16" x14ac:dyDescent="0.25">
      <c r="J166" s="3"/>
      <c r="K166" s="70" t="s">
        <v>423</v>
      </c>
      <c r="L166" s="71">
        <v>152698985</v>
      </c>
      <c r="M166" s="72">
        <v>-0.97</v>
      </c>
      <c r="N166" s="72">
        <v>0.05</v>
      </c>
      <c r="O166" s="73">
        <v>207.8</v>
      </c>
      <c r="P166" s="72">
        <v>4.8899999999999997</v>
      </c>
    </row>
    <row r="167" spans="10:16" x14ac:dyDescent="0.25">
      <c r="J167" s="3"/>
      <c r="K167" s="70" t="s">
        <v>424</v>
      </c>
      <c r="L167" s="71">
        <v>150849813</v>
      </c>
      <c r="M167" s="72">
        <v>0.64</v>
      </c>
      <c r="N167" s="72">
        <v>0.13</v>
      </c>
      <c r="O167" s="73">
        <v>193.3</v>
      </c>
      <c r="P167" s="72">
        <v>4.87</v>
      </c>
    </row>
    <row r="168" spans="10:16" x14ac:dyDescent="0.25">
      <c r="J168" s="3"/>
      <c r="K168" s="70" t="s">
        <v>425</v>
      </c>
      <c r="L168" s="71">
        <v>155859165</v>
      </c>
      <c r="M168" s="72">
        <v>0.84</v>
      </c>
      <c r="N168" s="72">
        <v>-0.26</v>
      </c>
      <c r="O168" s="73">
        <v>197.4</v>
      </c>
      <c r="P168" s="72">
        <v>4.9400000000000004</v>
      </c>
    </row>
    <row r="169" spans="10:16" x14ac:dyDescent="0.25">
      <c r="J169" s="3"/>
      <c r="K169" s="70" t="s">
        <v>426</v>
      </c>
      <c r="L169" s="71">
        <v>155285090</v>
      </c>
      <c r="M169" s="72">
        <v>-1.82</v>
      </c>
      <c r="N169" s="72">
        <v>0.56999999999999995</v>
      </c>
      <c r="O169" s="73">
        <v>184.4</v>
      </c>
      <c r="P169" s="72">
        <v>4.91</v>
      </c>
    </row>
    <row r="170" spans="10:16" x14ac:dyDescent="0.25">
      <c r="J170" s="3"/>
      <c r="K170" s="70" t="s">
        <v>427</v>
      </c>
      <c r="L170" s="71">
        <v>165345425</v>
      </c>
      <c r="M170" s="72">
        <v>1.72</v>
      </c>
      <c r="N170" s="72">
        <v>-0.79</v>
      </c>
      <c r="O170" s="73">
        <v>197.7</v>
      </c>
      <c r="P170" s="72">
        <v>4.9400000000000004</v>
      </c>
    </row>
    <row r="171" spans="10:16" x14ac:dyDescent="0.25">
      <c r="J171" s="3"/>
      <c r="K171" s="70" t="s">
        <v>428</v>
      </c>
      <c r="L171" s="71">
        <v>168077509</v>
      </c>
      <c r="M171" s="72">
        <v>1.66</v>
      </c>
      <c r="N171" s="72">
        <v>0.56000000000000005</v>
      </c>
      <c r="O171" s="73">
        <v>179.9</v>
      </c>
      <c r="P171" s="72">
        <v>4.97</v>
      </c>
    </row>
    <row r="172" spans="10:16" x14ac:dyDescent="0.25">
      <c r="J172" s="3"/>
      <c r="K172" s="70" t="s">
        <v>429</v>
      </c>
      <c r="L172" s="71">
        <v>170789668</v>
      </c>
      <c r="M172" s="72">
        <v>0.59</v>
      </c>
      <c r="N172" s="72">
        <v>-1.05</v>
      </c>
      <c r="O172" s="73">
        <v>194.1</v>
      </c>
      <c r="P172" s="72">
        <v>4.97</v>
      </c>
    </row>
    <row r="173" spans="10:16" x14ac:dyDescent="0.25">
      <c r="J173" s="3"/>
      <c r="K173" s="70" t="s">
        <v>430</v>
      </c>
      <c r="L173" s="71">
        <v>163283358</v>
      </c>
      <c r="M173" s="72">
        <v>-0.37</v>
      </c>
      <c r="N173" s="72">
        <v>-3.32</v>
      </c>
      <c r="O173" s="73">
        <v>254</v>
      </c>
      <c r="P173" s="72">
        <v>4.99</v>
      </c>
    </row>
    <row r="174" spans="10:16" x14ac:dyDescent="0.25">
      <c r="J174" s="3"/>
      <c r="K174" s="70" t="s">
        <v>431</v>
      </c>
      <c r="L174" s="71">
        <v>166648382</v>
      </c>
      <c r="M174" s="72">
        <v>2.48</v>
      </c>
      <c r="N174" s="72">
        <v>0.55000000000000004</v>
      </c>
      <c r="O174" s="73">
        <v>248.1</v>
      </c>
      <c r="P174" s="72">
        <v>5.0199999999999996</v>
      </c>
    </row>
    <row r="175" spans="10:16" x14ac:dyDescent="0.25">
      <c r="J175" s="3"/>
      <c r="K175" s="70" t="s">
        <v>432</v>
      </c>
      <c r="L175" s="71">
        <v>177428695</v>
      </c>
      <c r="M175" s="72">
        <v>2.33</v>
      </c>
      <c r="N175" s="72">
        <v>-0.76</v>
      </c>
      <c r="O175" s="73">
        <v>258.10000000000002</v>
      </c>
      <c r="P175" s="72">
        <v>5.0599999999999996</v>
      </c>
    </row>
    <row r="176" spans="10:16" x14ac:dyDescent="0.25">
      <c r="J176" s="3"/>
      <c r="K176" s="70" t="s">
        <v>433</v>
      </c>
      <c r="L176" s="71">
        <v>183387897</v>
      </c>
      <c r="M176" s="72">
        <v>-1.26</v>
      </c>
      <c r="N176" s="72">
        <v>-0.68</v>
      </c>
      <c r="O176" s="73">
        <v>267.2</v>
      </c>
      <c r="P176" s="72">
        <v>5.05</v>
      </c>
    </row>
    <row r="177" spans="10:16" x14ac:dyDescent="0.25">
      <c r="J177" s="3"/>
      <c r="K177" s="70" t="s">
        <v>434</v>
      </c>
      <c r="L177" s="71">
        <v>189590691</v>
      </c>
      <c r="M177" s="72">
        <v>1.1100000000000001</v>
      </c>
      <c r="N177" s="72">
        <v>2.76</v>
      </c>
      <c r="O177" s="73">
        <v>212.2</v>
      </c>
      <c r="P177" s="72">
        <v>5.03</v>
      </c>
    </row>
    <row r="178" spans="10:16" x14ac:dyDescent="0.25">
      <c r="J178" s="3"/>
      <c r="K178" s="70" t="s">
        <v>435</v>
      </c>
      <c r="L178" s="71">
        <v>200413701</v>
      </c>
      <c r="M178" s="72">
        <v>3.42</v>
      </c>
      <c r="N178" s="72">
        <v>0.51</v>
      </c>
      <c r="O178" s="73">
        <v>196.4</v>
      </c>
      <c r="P178" s="72">
        <v>5.03</v>
      </c>
    </row>
    <row r="179" spans="10:16" x14ac:dyDescent="0.25">
      <c r="J179" s="3"/>
      <c r="K179" s="70" t="s">
        <v>436</v>
      </c>
      <c r="L179" s="71">
        <v>203667385</v>
      </c>
      <c r="M179" s="72">
        <v>0.33</v>
      </c>
      <c r="N179" s="72">
        <v>0.96</v>
      </c>
      <c r="O179" s="73">
        <v>176.1</v>
      </c>
      <c r="P179" s="72">
        <v>4.99</v>
      </c>
    </row>
    <row r="180" spans="10:16" x14ac:dyDescent="0.25">
      <c r="J180" s="3"/>
      <c r="K180" s="70" t="s">
        <v>437</v>
      </c>
      <c r="L180" s="71">
        <v>199944293</v>
      </c>
      <c r="M180" s="72">
        <v>2.2000000000000002</v>
      </c>
      <c r="N180" s="72">
        <v>0.28000000000000003</v>
      </c>
      <c r="O180" s="73">
        <v>177.9</v>
      </c>
      <c r="P180" s="72">
        <v>5.03</v>
      </c>
    </row>
    <row r="181" spans="10:16" x14ac:dyDescent="0.25">
      <c r="J181" s="3"/>
      <c r="K181" s="70" t="s">
        <v>438</v>
      </c>
      <c r="L181" s="71">
        <v>203049811</v>
      </c>
      <c r="M181" s="72">
        <v>0.11</v>
      </c>
      <c r="N181" s="72">
        <v>0.28000000000000003</v>
      </c>
      <c r="O181" s="73">
        <v>168.6</v>
      </c>
      <c r="P181" s="72">
        <v>5.05</v>
      </c>
    </row>
    <row r="182" spans="10:16" x14ac:dyDescent="0.25">
      <c r="J182" s="3"/>
      <c r="K182" s="70" t="s">
        <v>439</v>
      </c>
      <c r="L182" s="71">
        <v>201975661</v>
      </c>
      <c r="M182" s="72">
        <v>1.81</v>
      </c>
      <c r="N182" s="72">
        <v>1.58</v>
      </c>
      <c r="O182" s="73">
        <v>140</v>
      </c>
      <c r="P182" s="72">
        <v>5.05</v>
      </c>
    </row>
    <row r="183" spans="10:16" x14ac:dyDescent="0.25">
      <c r="J183" s="3"/>
      <c r="K183" s="70" t="s">
        <v>440</v>
      </c>
      <c r="L183" s="71">
        <v>205642454</v>
      </c>
      <c r="M183" s="72">
        <v>3.41</v>
      </c>
      <c r="N183" s="72">
        <v>0.44</v>
      </c>
      <c r="O183" s="73">
        <v>135.69999999999999</v>
      </c>
      <c r="P183" s="72">
        <v>5.05</v>
      </c>
    </row>
    <row r="184" spans="10:16" x14ac:dyDescent="0.25">
      <c r="J184" s="3"/>
      <c r="K184" s="70" t="s">
        <v>441</v>
      </c>
      <c r="L184" s="71">
        <v>212171174</v>
      </c>
      <c r="M184" s="72">
        <v>-0.01</v>
      </c>
      <c r="N184" s="72">
        <v>0.45</v>
      </c>
      <c r="O184" s="73">
        <v>127.6</v>
      </c>
      <c r="P184" s="72">
        <v>5</v>
      </c>
    </row>
    <row r="185" spans="10:16" x14ac:dyDescent="0.25">
      <c r="J185" s="3"/>
      <c r="K185" s="70" t="s">
        <v>442</v>
      </c>
      <c r="L185" s="71">
        <v>211609342</v>
      </c>
      <c r="M185" s="72">
        <v>-3.81</v>
      </c>
      <c r="N185" s="72">
        <v>0.05</v>
      </c>
      <c r="O185" s="73">
        <v>129.6</v>
      </c>
      <c r="P185" s="72">
        <v>4.96</v>
      </c>
    </row>
    <row r="186" spans="10:16" x14ac:dyDescent="0.25">
      <c r="J186" s="3"/>
      <c r="K186" s="70" t="s">
        <v>443</v>
      </c>
      <c r="L186" s="71">
        <v>220477723</v>
      </c>
      <c r="M186" s="72">
        <v>0.32</v>
      </c>
      <c r="N186" s="72">
        <v>0.15</v>
      </c>
      <c r="O186" s="73">
        <v>128.80000000000001</v>
      </c>
      <c r="P186" s="72">
        <v>4.92</v>
      </c>
    </row>
    <row r="187" spans="10:16" x14ac:dyDescent="0.25">
      <c r="J187" s="3"/>
      <c r="K187" s="70" t="s">
        <v>444</v>
      </c>
      <c r="L187" s="71">
        <v>224131279</v>
      </c>
      <c r="M187" s="72">
        <v>3.81</v>
      </c>
      <c r="N187" s="72">
        <v>0.51</v>
      </c>
      <c r="O187" s="73">
        <v>121.5</v>
      </c>
      <c r="P187" s="72">
        <v>4.96</v>
      </c>
    </row>
    <row r="188" spans="10:16" x14ac:dyDescent="0.25">
      <c r="J188" s="3"/>
      <c r="K188" s="70" t="s">
        <v>445</v>
      </c>
      <c r="L188" s="71">
        <v>219218188</v>
      </c>
      <c r="M188" s="72">
        <v>-1.1499999999999999</v>
      </c>
      <c r="N188" s="72">
        <v>0.44</v>
      </c>
      <c r="O188" s="73">
        <v>108.7</v>
      </c>
      <c r="P188" s="72">
        <v>4.95</v>
      </c>
    </row>
    <row r="189" spans="10:16" x14ac:dyDescent="0.25">
      <c r="J189" s="3"/>
      <c r="K189" s="70" t="s">
        <v>446</v>
      </c>
      <c r="L189" s="71">
        <v>219155518</v>
      </c>
      <c r="M189" s="72">
        <v>0.44</v>
      </c>
      <c r="N189" s="72">
        <v>0.49</v>
      </c>
      <c r="O189" s="73">
        <v>101.6</v>
      </c>
      <c r="P189" s="72">
        <v>4.93</v>
      </c>
    </row>
    <row r="190" spans="10:16" x14ac:dyDescent="0.25">
      <c r="J190" s="3"/>
      <c r="K190" s="70" t="s">
        <v>447</v>
      </c>
      <c r="L190" s="71">
        <v>226636348</v>
      </c>
      <c r="M190" s="72">
        <v>1.3</v>
      </c>
      <c r="N190" s="72">
        <v>0.28999999999999998</v>
      </c>
      <c r="O190" s="73">
        <v>96.2</v>
      </c>
      <c r="P190" s="72">
        <v>4.97</v>
      </c>
    </row>
    <row r="191" spans="10:16" x14ac:dyDescent="0.25">
      <c r="J191" s="3"/>
      <c r="K191" s="70" t="s">
        <v>448</v>
      </c>
      <c r="L191" s="71">
        <v>235075072</v>
      </c>
      <c r="M191" s="72">
        <v>0.89</v>
      </c>
      <c r="N191" s="72">
        <v>0.14000000000000001</v>
      </c>
      <c r="O191" s="73">
        <v>95</v>
      </c>
      <c r="P191" s="72">
        <v>4.93</v>
      </c>
    </row>
    <row r="192" spans="10:16" x14ac:dyDescent="0.25">
      <c r="J192" s="3"/>
      <c r="K192" s="70" t="s">
        <v>449</v>
      </c>
      <c r="L192" s="71">
        <v>251811893</v>
      </c>
      <c r="M192" s="72">
        <v>1.37</v>
      </c>
      <c r="N192" s="72">
        <v>-0.02</v>
      </c>
      <c r="O192" s="73">
        <v>98.7</v>
      </c>
      <c r="P192" s="72">
        <v>5.03</v>
      </c>
    </row>
    <row r="193" spans="10:16" x14ac:dyDescent="0.25">
      <c r="J193" s="3"/>
      <c r="K193" s="70" t="s">
        <v>450</v>
      </c>
      <c r="L193" s="71">
        <v>268013807</v>
      </c>
      <c r="M193" s="72">
        <v>1.07</v>
      </c>
      <c r="N193" s="72">
        <v>-0.04</v>
      </c>
      <c r="O193" s="73">
        <v>105.3</v>
      </c>
      <c r="P193" s="72">
        <v>5.07</v>
      </c>
    </row>
    <row r="194" spans="10:16" x14ac:dyDescent="0.25">
      <c r="J194" s="3"/>
      <c r="K194" s="70" t="s">
        <v>451</v>
      </c>
      <c r="L194" s="71">
        <v>270595809</v>
      </c>
      <c r="M194" s="72">
        <v>-3.13</v>
      </c>
      <c r="N194" s="72">
        <v>0.38</v>
      </c>
      <c r="O194" s="73">
        <v>99.7</v>
      </c>
      <c r="P194" s="72">
        <v>5.03</v>
      </c>
    </row>
    <row r="195" spans="10:16" x14ac:dyDescent="0.25">
      <c r="J195" s="3"/>
      <c r="K195" s="70" t="s">
        <v>452</v>
      </c>
      <c r="L195" s="71">
        <v>273894366</v>
      </c>
      <c r="M195" s="72">
        <v>-0.82</v>
      </c>
      <c r="N195" s="72">
        <v>-0.36</v>
      </c>
      <c r="O195" s="73">
        <v>107.7</v>
      </c>
      <c r="P195" s="72">
        <v>5.0199999999999996</v>
      </c>
    </row>
    <row r="196" spans="10:16" x14ac:dyDescent="0.25">
      <c r="J196" s="3"/>
      <c r="K196" s="70" t="s">
        <v>453</v>
      </c>
      <c r="L196" s="71">
        <v>282069211</v>
      </c>
      <c r="M196" s="72">
        <v>0.54</v>
      </c>
      <c r="N196" s="72">
        <v>0.08</v>
      </c>
      <c r="O196" s="73">
        <v>110.5</v>
      </c>
      <c r="P196" s="72">
        <v>5</v>
      </c>
    </row>
    <row r="197" spans="10:16" x14ac:dyDescent="0.25">
      <c r="J197" s="3"/>
      <c r="K197" s="70" t="s">
        <v>454</v>
      </c>
      <c r="L197" s="71">
        <v>268620814</v>
      </c>
      <c r="M197" s="72">
        <v>1.26</v>
      </c>
      <c r="N197" s="72">
        <v>0.28000000000000003</v>
      </c>
      <c r="O197" s="73">
        <v>104.4</v>
      </c>
      <c r="P197" s="72">
        <v>4.96</v>
      </c>
    </row>
    <row r="198" spans="10:16" x14ac:dyDescent="0.25">
      <c r="J198" s="3"/>
      <c r="K198" s="70" t="s">
        <v>455</v>
      </c>
      <c r="L198" s="71">
        <v>273527903</v>
      </c>
      <c r="M198" s="72">
        <v>2.44</v>
      </c>
      <c r="N198" s="72">
        <v>0.24</v>
      </c>
      <c r="O198" s="73">
        <v>101.2</v>
      </c>
      <c r="P198" s="72">
        <v>4.97</v>
      </c>
    </row>
    <row r="199" spans="10:16" x14ac:dyDescent="0.25">
      <c r="J199" s="3"/>
      <c r="K199" s="70" t="s">
        <v>456</v>
      </c>
      <c r="L199" s="71">
        <v>264005938</v>
      </c>
      <c r="M199" s="72">
        <v>0.65</v>
      </c>
      <c r="N199" s="72">
        <v>0.49</v>
      </c>
      <c r="O199" s="73">
        <v>95.4</v>
      </c>
      <c r="P199" s="72">
        <v>4.95</v>
      </c>
    </row>
    <row r="200" spans="10:16" x14ac:dyDescent="0.25">
      <c r="J200" s="3"/>
      <c r="K200" s="70" t="s">
        <v>457</v>
      </c>
      <c r="L200" s="71">
        <v>276618023</v>
      </c>
      <c r="M200" s="72">
        <v>0.9</v>
      </c>
      <c r="N200" s="72">
        <v>0.13</v>
      </c>
      <c r="O200" s="73">
        <v>99.5</v>
      </c>
      <c r="P200" s="72">
        <v>4.97</v>
      </c>
    </row>
    <row r="201" spans="10:16" x14ac:dyDescent="0.25">
      <c r="J201" s="3"/>
      <c r="K201" s="70" t="s">
        <v>458</v>
      </c>
      <c r="L201" s="71">
        <v>283917278</v>
      </c>
      <c r="M201" s="72">
        <v>-1.03</v>
      </c>
      <c r="N201" s="72">
        <v>0.49</v>
      </c>
      <c r="O201" s="73">
        <v>90.6</v>
      </c>
      <c r="P201" s="72">
        <v>4.96</v>
      </c>
    </row>
    <row r="202" spans="10:16" x14ac:dyDescent="0.25">
      <c r="J202" s="3"/>
      <c r="K202" s="70" t="s">
        <v>459</v>
      </c>
      <c r="L202" s="71">
        <v>292853831</v>
      </c>
      <c r="M202" s="72">
        <v>1.1399999999999999</v>
      </c>
      <c r="N202" s="72">
        <v>0.28000000000000003</v>
      </c>
      <c r="O202" s="73">
        <v>87.3</v>
      </c>
      <c r="P202" s="72">
        <v>4.95</v>
      </c>
    </row>
    <row r="203" spans="10:16" x14ac:dyDescent="0.25">
      <c r="J203" s="3"/>
      <c r="K203" s="70" t="s">
        <v>460</v>
      </c>
      <c r="L203" s="71">
        <v>295929870</v>
      </c>
      <c r="M203" s="72">
        <v>0.28000000000000003</v>
      </c>
      <c r="N203" s="72">
        <v>0.12</v>
      </c>
      <c r="O203" s="73">
        <v>87</v>
      </c>
      <c r="P203" s="72">
        <v>4.87</v>
      </c>
    </row>
    <row r="204" spans="10:16" x14ac:dyDescent="0.25">
      <c r="J204" s="3"/>
      <c r="K204" s="70" t="s">
        <v>461</v>
      </c>
      <c r="L204" s="71">
        <v>295246939</v>
      </c>
      <c r="M204" s="72">
        <v>-0.75</v>
      </c>
      <c r="N204" s="72">
        <v>0.28000000000000003</v>
      </c>
      <c r="O204" s="73">
        <v>81</v>
      </c>
      <c r="P204" s="72">
        <v>4.9000000000000004</v>
      </c>
    </row>
    <row r="205" spans="10:16" x14ac:dyDescent="0.25">
      <c r="J205" s="3"/>
      <c r="K205" s="70" t="s">
        <v>462</v>
      </c>
      <c r="L205" s="71">
        <v>295488275</v>
      </c>
      <c r="M205" s="72">
        <v>-1.37</v>
      </c>
      <c r="N205" s="72">
        <v>-0.95</v>
      </c>
      <c r="O205" s="73">
        <v>100.5</v>
      </c>
      <c r="P205" s="72">
        <v>4.8899999999999997</v>
      </c>
    </row>
    <row r="206" spans="10:16" x14ac:dyDescent="0.25">
      <c r="J206" s="3"/>
      <c r="K206" s="70" t="s">
        <v>463</v>
      </c>
      <c r="L206" s="71">
        <v>315368168</v>
      </c>
      <c r="M206" s="72">
        <v>1.06</v>
      </c>
      <c r="N206" s="72">
        <v>-0.74</v>
      </c>
      <c r="O206" s="73">
        <v>116.1</v>
      </c>
      <c r="P206" s="72">
        <v>4.91</v>
      </c>
    </row>
    <row r="207" spans="10:16" x14ac:dyDescent="0.25">
      <c r="J207" s="3"/>
      <c r="K207" s="70" t="s">
        <v>464</v>
      </c>
      <c r="L207" s="71">
        <v>326673720</v>
      </c>
      <c r="M207" s="72">
        <v>1.26</v>
      </c>
      <c r="N207" s="72">
        <v>0.18</v>
      </c>
      <c r="O207" s="73">
        <v>113.7</v>
      </c>
      <c r="P207" s="72">
        <v>4.88</v>
      </c>
    </row>
    <row r="208" spans="10:16" x14ac:dyDescent="0.25">
      <c r="J208" s="3"/>
      <c r="K208" s="70" t="s">
        <v>465</v>
      </c>
      <c r="L208" s="71">
        <v>311344264</v>
      </c>
      <c r="M208" s="72">
        <v>0.64</v>
      </c>
      <c r="N208" s="72">
        <v>0.25</v>
      </c>
      <c r="O208" s="73">
        <v>85</v>
      </c>
      <c r="P208" s="72">
        <v>4.88</v>
      </c>
    </row>
    <row r="209" spans="10:16" x14ac:dyDescent="0.25">
      <c r="J209" s="3"/>
      <c r="K209" s="70" t="s">
        <v>466</v>
      </c>
      <c r="L209" s="71">
        <v>320889444</v>
      </c>
      <c r="M209" s="72">
        <v>-0.96</v>
      </c>
      <c r="N209" s="72">
        <v>0.53</v>
      </c>
      <c r="O209" s="73">
        <v>81.5</v>
      </c>
      <c r="P209" s="72">
        <v>4.8499999999999996</v>
      </c>
    </row>
    <row r="210" spans="10:16" x14ac:dyDescent="0.25">
      <c r="J210" s="3"/>
      <c r="K210" s="70" t="s">
        <v>467</v>
      </c>
      <c r="L210" s="71">
        <v>323205539</v>
      </c>
      <c r="M210" s="72">
        <v>1.43</v>
      </c>
      <c r="N210" s="72">
        <v>-0.19</v>
      </c>
      <c r="O210" s="73">
        <v>86.6</v>
      </c>
      <c r="P210" s="72">
        <v>4.8499999999999996</v>
      </c>
    </row>
    <row r="211" spans="10:16" x14ac:dyDescent="0.25">
      <c r="J211" s="3"/>
      <c r="K211" s="70" t="s">
        <v>468</v>
      </c>
      <c r="L211" s="71">
        <v>321783659</v>
      </c>
      <c r="M211" s="72">
        <v>-1.28</v>
      </c>
      <c r="N211" s="72">
        <v>0.05</v>
      </c>
      <c r="O211" s="73">
        <v>86.9</v>
      </c>
      <c r="P211" s="72">
        <v>4.82</v>
      </c>
    </row>
    <row r="212" spans="10:16" x14ac:dyDescent="0.25">
      <c r="J212" s="3"/>
      <c r="K212" s="70" t="s">
        <v>469</v>
      </c>
      <c r="L212" s="71">
        <v>311940595</v>
      </c>
      <c r="M212" s="72">
        <v>-1.02</v>
      </c>
      <c r="N212" s="72">
        <v>-0.21</v>
      </c>
      <c r="O212" s="73">
        <v>93.3</v>
      </c>
      <c r="P212" s="72">
        <v>4.82</v>
      </c>
    </row>
    <row r="213" spans="10:16" x14ac:dyDescent="0.25">
      <c r="J213" s="3"/>
      <c r="K213" s="70" t="s">
        <v>470</v>
      </c>
      <c r="L213" s="71">
        <v>311013498</v>
      </c>
      <c r="M213" s="72">
        <v>0.51</v>
      </c>
      <c r="N213" s="72">
        <v>-0.06</v>
      </c>
      <c r="O213" s="73">
        <v>96.5</v>
      </c>
      <c r="P213" s="72">
        <v>4.79</v>
      </c>
    </row>
    <row r="214" spans="10:16" x14ac:dyDescent="0.25">
      <c r="J214" s="3"/>
      <c r="K214" s="70" t="s">
        <v>471</v>
      </c>
      <c r="L214" s="71">
        <v>311969787</v>
      </c>
      <c r="M214" s="72">
        <v>0.76</v>
      </c>
      <c r="N214" s="72">
        <v>-0.05</v>
      </c>
      <c r="O214" s="73">
        <v>100</v>
      </c>
      <c r="P214" s="72">
        <v>4.7699999999999996</v>
      </c>
    </row>
    <row r="215" spans="10:16" x14ac:dyDescent="0.25">
      <c r="J215" s="3"/>
      <c r="K215" s="70" t="s">
        <v>472</v>
      </c>
      <c r="L215" s="71">
        <v>301487212</v>
      </c>
      <c r="M215" s="72">
        <v>-0.12</v>
      </c>
      <c r="N215" s="72">
        <v>0.22</v>
      </c>
      <c r="O215" s="73">
        <v>85.6</v>
      </c>
      <c r="P215" s="72">
        <v>4.74</v>
      </c>
    </row>
    <row r="216" spans="10:16" x14ac:dyDescent="0.25">
      <c r="J216" s="3"/>
      <c r="K216" s="70" t="s">
        <v>473</v>
      </c>
      <c r="L216" s="71">
        <v>294448240</v>
      </c>
      <c r="M216" s="72">
        <v>0.2</v>
      </c>
      <c r="N216" s="72">
        <v>0.35</v>
      </c>
      <c r="O216" s="73">
        <v>81.3</v>
      </c>
      <c r="P216" s="72">
        <v>4.82</v>
      </c>
    </row>
    <row r="217" spans="10:16" x14ac:dyDescent="0.25">
      <c r="J217" s="3"/>
      <c r="K217" s="70" t="s">
        <v>474</v>
      </c>
      <c r="L217" s="71">
        <v>278932641</v>
      </c>
      <c r="M217" s="72">
        <v>-0.9</v>
      </c>
      <c r="N217" s="72">
        <v>-0.19</v>
      </c>
      <c r="O217" s="73">
        <v>86.4</v>
      </c>
      <c r="P217" s="72">
        <v>4.8499999999999996</v>
      </c>
    </row>
    <row r="218" spans="10:16" x14ac:dyDescent="0.25">
      <c r="J218" s="3"/>
      <c r="K218" s="70" t="s">
        <v>475</v>
      </c>
      <c r="L218" s="71">
        <v>276556768</v>
      </c>
      <c r="M218" s="72">
        <v>-0.09</v>
      </c>
      <c r="N218" s="72">
        <v>0.04</v>
      </c>
      <c r="O218" s="73">
        <v>87.7</v>
      </c>
      <c r="P218" s="72">
        <v>4.88</v>
      </c>
    </row>
    <row r="219" spans="10:16" x14ac:dyDescent="0.25">
      <c r="J219" s="3"/>
      <c r="K219" s="70" t="s">
        <v>476</v>
      </c>
      <c r="L219" s="71">
        <v>271702501</v>
      </c>
      <c r="M219" s="72">
        <v>-0.03</v>
      </c>
      <c r="N219" s="72">
        <v>0.06</v>
      </c>
      <c r="O219" s="73">
        <v>89.7</v>
      </c>
      <c r="P219" s="72">
        <v>4.8600000000000003</v>
      </c>
    </row>
    <row r="220" spans="10:16" x14ac:dyDescent="0.25">
      <c r="J220" s="3"/>
      <c r="K220" s="70" t="s">
        <v>477</v>
      </c>
      <c r="L220" s="71">
        <v>271173209</v>
      </c>
      <c r="M220" s="72">
        <v>7.0000000000000007E-2</v>
      </c>
      <c r="N220" s="72">
        <v>-0.1</v>
      </c>
      <c r="O220" s="73">
        <v>94</v>
      </c>
      <c r="P220" s="72">
        <v>4.8600000000000003</v>
      </c>
    </row>
    <row r="221" spans="10:16" x14ac:dyDescent="0.25">
      <c r="J221" s="3"/>
      <c r="K221" s="70" t="s">
        <v>478</v>
      </c>
      <c r="L221" s="71">
        <v>272342792</v>
      </c>
      <c r="M221" s="72">
        <v>1.33</v>
      </c>
      <c r="N221" s="72">
        <v>-0.03</v>
      </c>
      <c r="O221" s="73">
        <v>96.2</v>
      </c>
      <c r="P221" s="72">
        <v>4.83</v>
      </c>
    </row>
    <row r="222" spans="10:16" x14ac:dyDescent="0.25">
      <c r="J222" s="3"/>
      <c r="K222" s="70" t="s">
        <v>479</v>
      </c>
      <c r="L222" s="71">
        <v>281364486</v>
      </c>
      <c r="M222" s="72">
        <v>1.71</v>
      </c>
      <c r="N222" s="72">
        <v>0.26</v>
      </c>
      <c r="O222" s="73">
        <v>93.3</v>
      </c>
      <c r="P222" s="72">
        <v>4.8499999999999996</v>
      </c>
    </row>
    <row r="223" spans="10:16" x14ac:dyDescent="0.25">
      <c r="J223" s="3"/>
      <c r="K223" s="70" t="s">
        <v>480</v>
      </c>
      <c r="L223" s="71">
        <v>286699135</v>
      </c>
      <c r="M223" s="72">
        <v>1.02</v>
      </c>
      <c r="N223" s="72">
        <v>0.1</v>
      </c>
      <c r="O223" s="73">
        <v>92.8</v>
      </c>
      <c r="P223" s="72">
        <v>4.82</v>
      </c>
    </row>
    <row r="224" spans="10:16" x14ac:dyDescent="0.25">
      <c r="J224" s="3"/>
      <c r="K224" s="70" t="s">
        <v>481</v>
      </c>
      <c r="L224" s="71">
        <v>284369699</v>
      </c>
      <c r="M224" s="72">
        <v>0.68</v>
      </c>
      <c r="N224" s="72">
        <v>0.19</v>
      </c>
      <c r="O224" s="73">
        <v>90.5</v>
      </c>
      <c r="P224" s="72">
        <v>4.82</v>
      </c>
    </row>
    <row r="225" spans="10:16" x14ac:dyDescent="0.25">
      <c r="J225" s="3"/>
      <c r="K225" s="70" t="s">
        <v>482</v>
      </c>
      <c r="L225" s="71">
        <v>282557765</v>
      </c>
      <c r="M225" s="72">
        <v>1.28</v>
      </c>
      <c r="N225" s="72">
        <v>0.26</v>
      </c>
      <c r="O225" s="73">
        <v>88.1</v>
      </c>
      <c r="P225" s="72">
        <v>4.8</v>
      </c>
    </row>
    <row r="226" spans="10:16" x14ac:dyDescent="0.25">
      <c r="J226" s="3"/>
      <c r="K226" s="70" t="s">
        <v>483</v>
      </c>
      <c r="L226" s="71">
        <v>277347658</v>
      </c>
      <c r="M226" s="72">
        <v>-0.59</v>
      </c>
      <c r="N226" s="72">
        <v>0.26</v>
      </c>
      <c r="O226" s="73">
        <v>84.7</v>
      </c>
      <c r="P226" s="72">
        <v>4.8099999999999996</v>
      </c>
    </row>
    <row r="227" spans="10:16" x14ac:dyDescent="0.25">
      <c r="J227" s="3"/>
      <c r="K227" s="70" t="s">
        <v>484</v>
      </c>
      <c r="L227" s="71">
        <v>277937972</v>
      </c>
      <c r="M227" s="72">
        <v>7.0000000000000007E-2</v>
      </c>
      <c r="N227" s="72">
        <v>0.24</v>
      </c>
      <c r="O227" s="73">
        <v>81.099999999999994</v>
      </c>
      <c r="P227" s="72">
        <v>4.74</v>
      </c>
    </row>
    <row r="228" spans="10:16" x14ac:dyDescent="0.25">
      <c r="J228" s="3"/>
      <c r="K228" s="70" t="s">
        <v>485</v>
      </c>
      <c r="L228" s="71">
        <v>268471010</v>
      </c>
      <c r="M228" s="72">
        <v>1.85</v>
      </c>
      <c r="N228" s="72">
        <v>0.02</v>
      </c>
      <c r="O228" s="73">
        <v>83.1</v>
      </c>
      <c r="P228" s="72">
        <v>4.79</v>
      </c>
    </row>
    <row r="229" spans="10:16" x14ac:dyDescent="0.25">
      <c r="J229" s="3"/>
      <c r="K229" s="70" t="s">
        <v>486</v>
      </c>
      <c r="L229" s="71">
        <v>256522770</v>
      </c>
      <c r="M229" s="72">
        <v>-7.0000000000000007E-2</v>
      </c>
      <c r="N229" s="72">
        <v>-0.23</v>
      </c>
      <c r="O229" s="73">
        <v>90</v>
      </c>
      <c r="P229" s="72">
        <v>4.8099999999999996</v>
      </c>
    </row>
    <row r="230" spans="10:16" x14ac:dyDescent="0.25">
      <c r="J230" s="3"/>
      <c r="K230" s="70" t="s">
        <v>487</v>
      </c>
      <c r="L230" s="71">
        <v>248433888</v>
      </c>
      <c r="M230" s="72">
        <v>0.57999999999999996</v>
      </c>
      <c r="N230" s="72">
        <v>0.06</v>
      </c>
      <c r="O230" s="73">
        <v>91.6</v>
      </c>
      <c r="P230" s="72">
        <v>4.8600000000000003</v>
      </c>
    </row>
    <row r="231" spans="10:16" x14ac:dyDescent="0.25">
      <c r="J231" s="3"/>
      <c r="K231" s="70" t="s">
        <v>488</v>
      </c>
      <c r="L231" s="71">
        <v>237554739</v>
      </c>
      <c r="M231" s="72">
        <v>-0.91</v>
      </c>
      <c r="N231" s="72">
        <v>0.3</v>
      </c>
      <c r="O231" s="73">
        <v>87.2</v>
      </c>
      <c r="P231" s="72">
        <v>4.84</v>
      </c>
    </row>
    <row r="232" spans="10:16" x14ac:dyDescent="0.25">
      <c r="J232" s="3"/>
      <c r="K232" s="70" t="s">
        <v>489</v>
      </c>
      <c r="L232" s="71">
        <v>232331221</v>
      </c>
      <c r="M232" s="72">
        <v>-0.39</v>
      </c>
      <c r="N232" s="72">
        <v>-0.38</v>
      </c>
      <c r="O232" s="73">
        <v>96</v>
      </c>
      <c r="P232" s="72">
        <v>4.84</v>
      </c>
    </row>
    <row r="233" spans="10:16" x14ac:dyDescent="0.25">
      <c r="J233" s="3"/>
      <c r="K233" s="70" t="s">
        <v>490</v>
      </c>
      <c r="L233" s="71">
        <v>227396722</v>
      </c>
      <c r="M233" s="72">
        <v>0.38</v>
      </c>
      <c r="N233" s="72">
        <v>-1.5</v>
      </c>
      <c r="O233" s="73">
        <v>127.2</v>
      </c>
      <c r="P233" s="72">
        <v>4.8600000000000003</v>
      </c>
    </row>
    <row r="234" spans="10:16" x14ac:dyDescent="0.25">
      <c r="J234" s="3"/>
      <c r="K234" s="70" t="s">
        <v>491</v>
      </c>
      <c r="L234" s="71">
        <v>224186221</v>
      </c>
      <c r="M234" s="72">
        <v>0.87</v>
      </c>
      <c r="N234" s="72">
        <v>-1.08</v>
      </c>
      <c r="O234" s="73">
        <v>153</v>
      </c>
      <c r="P234" s="72">
        <v>4.8600000000000003</v>
      </c>
    </row>
    <row r="235" spans="10:16" x14ac:dyDescent="0.25">
      <c r="J235" s="3"/>
      <c r="K235" s="69" t="s">
        <v>492</v>
      </c>
      <c r="L235" s="65">
        <v>218924636</v>
      </c>
      <c r="M235" s="64">
        <v>0.6</v>
      </c>
      <c r="N235" s="64">
        <v>0.01</v>
      </c>
      <c r="O235" s="66">
        <v>149.69999999999999</v>
      </c>
      <c r="P235" s="64">
        <v>4.87</v>
      </c>
    </row>
    <row r="236" spans="10:16" x14ac:dyDescent="0.25">
      <c r="J236" s="3"/>
      <c r="K236" s="69" t="s">
        <v>493</v>
      </c>
      <c r="L236" s="65">
        <v>236684538</v>
      </c>
      <c r="M236" s="64">
        <v>1.1399999999999999</v>
      </c>
      <c r="N236" s="64">
        <v>0.36</v>
      </c>
      <c r="O236" s="66">
        <v>147.69999999999999</v>
      </c>
      <c r="P236" s="64">
        <v>4.93</v>
      </c>
    </row>
    <row r="237" spans="10:16" x14ac:dyDescent="0.25">
      <c r="J237" s="3"/>
      <c r="K237" s="69" t="s">
        <v>494</v>
      </c>
      <c r="L237" s="65">
        <v>238378069</v>
      </c>
      <c r="M237" s="64">
        <v>0.87</v>
      </c>
      <c r="N237" s="64">
        <v>-2.76</v>
      </c>
      <c r="O237" s="66">
        <v>200.8</v>
      </c>
      <c r="P237" s="64">
        <v>4.93</v>
      </c>
    </row>
    <row r="238" spans="10:16" x14ac:dyDescent="0.25">
      <c r="J238" s="3"/>
      <c r="K238" s="69" t="s">
        <v>495</v>
      </c>
      <c r="L238" s="65">
        <v>238350075</v>
      </c>
      <c r="M238" s="64">
        <v>0.2</v>
      </c>
      <c r="N238" s="64">
        <v>-0.03</v>
      </c>
      <c r="O238" s="66">
        <v>205.6</v>
      </c>
      <c r="P238" s="64">
        <v>4.92</v>
      </c>
    </row>
    <row r="239" spans="10:16" x14ac:dyDescent="0.25">
      <c r="J239" s="3"/>
      <c r="K239" s="69" t="s">
        <v>496</v>
      </c>
      <c r="L239" s="65">
        <v>243372809</v>
      </c>
      <c r="M239" s="64">
        <v>1.82</v>
      </c>
      <c r="N239" s="64">
        <v>-1.38</v>
      </c>
      <c r="O239" s="66">
        <v>233.3</v>
      </c>
      <c r="P239" s="64">
        <v>4.93</v>
      </c>
    </row>
    <row r="240" spans="10:16" x14ac:dyDescent="0.25">
      <c r="J240" s="3"/>
      <c r="K240" s="69" t="s">
        <v>497</v>
      </c>
      <c r="L240" s="65">
        <v>238388035</v>
      </c>
      <c r="M240" s="64">
        <v>0.66</v>
      </c>
      <c r="N240" s="64">
        <v>-1.08</v>
      </c>
      <c r="O240" s="66">
        <v>262</v>
      </c>
      <c r="P240" s="64">
        <v>5.03</v>
      </c>
    </row>
    <row r="241" spans="10:16" x14ac:dyDescent="0.25">
      <c r="J241" s="3"/>
      <c r="K241" s="69" t="s">
        <v>498</v>
      </c>
      <c r="L241" s="65">
        <v>222639715</v>
      </c>
      <c r="M241" s="64">
        <v>-1.53</v>
      </c>
      <c r="N241" s="64">
        <v>-2.3199999999999998</v>
      </c>
      <c r="O241" s="66">
        <v>316.5</v>
      </c>
      <c r="P241" s="64">
        <v>5.01</v>
      </c>
    </row>
    <row r="242" spans="10:16" x14ac:dyDescent="0.25">
      <c r="J242" s="3"/>
      <c r="K242" s="69" t="s">
        <v>499</v>
      </c>
      <c r="L242" s="65">
        <v>218839039</v>
      </c>
      <c r="M242" s="64">
        <v>0.6</v>
      </c>
      <c r="N242" s="64">
        <v>2.98</v>
      </c>
      <c r="O242" s="66">
        <v>261.3</v>
      </c>
      <c r="P242" s="64">
        <v>5.04</v>
      </c>
    </row>
    <row r="243" spans="10:16" x14ac:dyDescent="0.25">
      <c r="J243" s="3"/>
      <c r="K243" s="69" t="s">
        <v>500</v>
      </c>
      <c r="L243" s="65">
        <v>222069805</v>
      </c>
      <c r="M243" s="64">
        <v>-0.73</v>
      </c>
      <c r="N243" s="64">
        <v>0.68</v>
      </c>
      <c r="O243" s="66">
        <v>252.4</v>
      </c>
      <c r="P243" s="64">
        <v>4.97</v>
      </c>
    </row>
    <row r="244" spans="10:16" x14ac:dyDescent="0.25">
      <c r="J244" s="3"/>
      <c r="K244" s="69" t="s">
        <v>501</v>
      </c>
      <c r="L244" s="65">
        <v>213925129</v>
      </c>
      <c r="M244" s="64">
        <v>-0.86</v>
      </c>
      <c r="N244" s="64">
        <v>-1.63</v>
      </c>
      <c r="O244" s="66">
        <v>285.60000000000002</v>
      </c>
      <c r="P244" s="64">
        <v>4.99</v>
      </c>
    </row>
    <row r="245" spans="10:16" x14ac:dyDescent="0.25">
      <c r="J245" s="3"/>
      <c r="K245" s="69" t="s">
        <v>502</v>
      </c>
      <c r="L245" s="65">
        <v>216489459</v>
      </c>
      <c r="M245" s="64">
        <v>-0.64</v>
      </c>
      <c r="N245" s="64">
        <v>-1.33</v>
      </c>
      <c r="O245" s="66">
        <v>313.10000000000002</v>
      </c>
      <c r="P245" s="64">
        <v>4.97</v>
      </c>
    </row>
    <row r="246" spans="10:16" x14ac:dyDescent="0.25">
      <c r="J246" s="3"/>
      <c r="K246" s="69" t="s">
        <v>503</v>
      </c>
      <c r="L246" s="65">
        <v>209307831</v>
      </c>
      <c r="M246" s="64">
        <v>0.56000000000000005</v>
      </c>
      <c r="N246" s="64">
        <v>-0.67</v>
      </c>
      <c r="O246" s="66">
        <v>331</v>
      </c>
      <c r="P246" s="64">
        <v>4.99</v>
      </c>
    </row>
    <row r="247" spans="10:16" x14ac:dyDescent="0.25">
      <c r="J247" s="3"/>
      <c r="K247" s="69" t="s">
        <v>504</v>
      </c>
      <c r="L247" s="65">
        <v>188781108</v>
      </c>
      <c r="M247" s="64">
        <v>-8.3000000000000007</v>
      </c>
      <c r="N247" s="64">
        <v>-8.84</v>
      </c>
      <c r="O247" s="66">
        <v>457.8</v>
      </c>
      <c r="P247" s="64">
        <v>4.96</v>
      </c>
    </row>
    <row r="248" spans="10:16" x14ac:dyDescent="0.25">
      <c r="J248" s="3"/>
      <c r="K248" s="69" t="s">
        <v>505</v>
      </c>
      <c r="L248" s="65">
        <v>180858962</v>
      </c>
      <c r="M248" s="64">
        <v>-5.51</v>
      </c>
      <c r="N248" s="64">
        <v>-6.54</v>
      </c>
      <c r="O248" s="66">
        <v>600.9</v>
      </c>
      <c r="P248" s="64">
        <v>4.9800000000000004</v>
      </c>
    </row>
    <row r="249" spans="10:16" x14ac:dyDescent="0.25">
      <c r="J249" s="3"/>
      <c r="K249" s="69" t="s">
        <v>506</v>
      </c>
      <c r="L249" s="65">
        <v>190343791</v>
      </c>
      <c r="M249" s="64">
        <v>3.28</v>
      </c>
      <c r="N249" s="64">
        <v>-2.02</v>
      </c>
      <c r="O249" s="66">
        <v>641.4</v>
      </c>
      <c r="P249" s="64">
        <v>4.96</v>
      </c>
    </row>
    <row r="250" spans="10:16" x14ac:dyDescent="0.25">
      <c r="J250" s="3"/>
      <c r="K250" s="69" t="s">
        <v>507</v>
      </c>
      <c r="L250" s="65">
        <v>199237136</v>
      </c>
      <c r="M250" s="64">
        <v>5.07</v>
      </c>
      <c r="N250" s="64">
        <v>2.71</v>
      </c>
      <c r="O250" s="66">
        <v>604.29999999999995</v>
      </c>
      <c r="P250" s="64">
        <v>4.97</v>
      </c>
    </row>
    <row r="251" spans="10:16" x14ac:dyDescent="0.25">
      <c r="J251" s="3"/>
      <c r="K251" s="69" t="s">
        <v>508</v>
      </c>
      <c r="L251" s="65">
        <v>211838383</v>
      </c>
      <c r="M251" s="64">
        <v>1.56</v>
      </c>
      <c r="N251" s="64">
        <v>3.39</v>
      </c>
      <c r="O251" s="66">
        <v>530.29999999999995</v>
      </c>
      <c r="P251" s="64">
        <v>4.92</v>
      </c>
    </row>
    <row r="252" spans="10:16" x14ac:dyDescent="0.25">
      <c r="J252" s="3"/>
      <c r="K252" s="69" t="s">
        <v>509</v>
      </c>
      <c r="L252" s="65">
        <v>207809011</v>
      </c>
      <c r="M252" s="64">
        <v>-1.57</v>
      </c>
      <c r="N252" s="64">
        <v>-0.87</v>
      </c>
      <c r="O252" s="66">
        <v>549.9</v>
      </c>
      <c r="P252" s="64">
        <v>4.97</v>
      </c>
    </row>
    <row r="253" spans="10:16" x14ac:dyDescent="0.25">
      <c r="J253" s="3"/>
      <c r="K253" s="69" t="s">
        <v>510</v>
      </c>
      <c r="L253" s="65">
        <v>203727727</v>
      </c>
      <c r="M253" s="64">
        <v>-0.67</v>
      </c>
      <c r="N253" s="64">
        <v>-2.77</v>
      </c>
      <c r="O253" s="66">
        <v>593.9</v>
      </c>
      <c r="P253" s="64">
        <v>4.9800000000000004</v>
      </c>
    </row>
    <row r="254" spans="10:16" x14ac:dyDescent="0.25">
      <c r="J254" s="3"/>
      <c r="K254" s="69" t="s">
        <v>511</v>
      </c>
      <c r="L254" s="65">
        <v>209390695</v>
      </c>
      <c r="M254" s="64">
        <v>3.75</v>
      </c>
      <c r="N254" s="64">
        <v>5.36</v>
      </c>
      <c r="O254" s="66">
        <v>502.3</v>
      </c>
      <c r="P254" s="64">
        <v>5.05</v>
      </c>
    </row>
    <row r="255" spans="10:16" x14ac:dyDescent="0.25">
      <c r="J255" s="3"/>
      <c r="K255" s="69" t="s">
        <v>512</v>
      </c>
      <c r="L255" s="65">
        <v>216179608</v>
      </c>
      <c r="M255" s="64">
        <v>4.95</v>
      </c>
      <c r="N255" s="64">
        <v>6.07</v>
      </c>
      <c r="O255" s="66">
        <v>381.8</v>
      </c>
      <c r="P255" s="64">
        <v>5.05</v>
      </c>
    </row>
    <row r="256" spans="10:16" x14ac:dyDescent="0.25">
      <c r="J256" s="3"/>
      <c r="K256" s="69" t="s">
        <v>513</v>
      </c>
      <c r="L256" s="65">
        <v>235838920</v>
      </c>
      <c r="M256" s="64">
        <v>2.25</v>
      </c>
      <c r="N256" s="64">
        <v>2.79</v>
      </c>
      <c r="O256" s="66">
        <v>329.5</v>
      </c>
      <c r="P256" s="64">
        <v>5.05</v>
      </c>
    </row>
    <row r="257" spans="10:16" x14ac:dyDescent="0.25">
      <c r="J257" s="3"/>
      <c r="K257" s="69" t="s">
        <v>514</v>
      </c>
      <c r="L257" s="65">
        <v>245631659</v>
      </c>
      <c r="M257" s="64">
        <v>4.0599999999999996</v>
      </c>
      <c r="N257" s="64">
        <v>3.5</v>
      </c>
      <c r="O257" s="66">
        <v>262.60000000000002</v>
      </c>
      <c r="P257" s="64">
        <v>5.04</v>
      </c>
    </row>
    <row r="258" spans="10:16" x14ac:dyDescent="0.25">
      <c r="J258" s="3"/>
      <c r="K258" s="69" t="s">
        <v>515</v>
      </c>
      <c r="L258" s="65">
        <v>257875383</v>
      </c>
      <c r="M258" s="64">
        <v>2.4500000000000002</v>
      </c>
      <c r="N258" s="64">
        <v>1.45</v>
      </c>
      <c r="O258" s="66">
        <v>246.1</v>
      </c>
      <c r="P258" s="64">
        <v>5.04</v>
      </c>
    </row>
    <row r="259" spans="10:16" x14ac:dyDescent="0.25">
      <c r="J259" s="3"/>
      <c r="K259" s="69" t="s">
        <v>516</v>
      </c>
      <c r="L259" s="65">
        <v>271497533</v>
      </c>
      <c r="M259" s="64">
        <v>1.95</v>
      </c>
      <c r="N259" s="64">
        <v>1.1599999999999999</v>
      </c>
      <c r="O259" s="66">
        <v>228.1</v>
      </c>
      <c r="P259" s="64">
        <v>5</v>
      </c>
    </row>
    <row r="260" spans="10:16" x14ac:dyDescent="0.25">
      <c r="J260" s="3"/>
      <c r="K260" s="69" t="s">
        <v>517</v>
      </c>
      <c r="L260" s="65">
        <v>275040985</v>
      </c>
      <c r="M260" s="64">
        <v>1</v>
      </c>
      <c r="N260" s="64">
        <v>0.77</v>
      </c>
      <c r="O260" s="66">
        <v>217.2</v>
      </c>
      <c r="P260" s="64">
        <v>5.0599999999999996</v>
      </c>
    </row>
    <row r="261" spans="10:16" x14ac:dyDescent="0.25">
      <c r="J261" s="3"/>
      <c r="K261" s="69" t="s">
        <v>518</v>
      </c>
      <c r="L261" s="65">
        <v>284020416</v>
      </c>
      <c r="M261" s="64">
        <v>1.93</v>
      </c>
      <c r="N261" s="64">
        <v>0.05</v>
      </c>
      <c r="O261" s="66">
        <v>219.5</v>
      </c>
      <c r="P261" s="64">
        <v>5.05</v>
      </c>
    </row>
    <row r="262" spans="10:16" x14ac:dyDescent="0.25">
      <c r="J262" s="3"/>
      <c r="K262" s="69" t="s">
        <v>519</v>
      </c>
      <c r="L262" s="65">
        <v>279903199</v>
      </c>
      <c r="M262" s="64">
        <v>-0.68</v>
      </c>
      <c r="N262" s="64">
        <v>2.14</v>
      </c>
      <c r="O262" s="66">
        <v>179.6</v>
      </c>
      <c r="P262" s="64">
        <v>5.0199999999999996</v>
      </c>
    </row>
    <row r="263" spans="10:16" x14ac:dyDescent="0.25">
      <c r="J263" s="3"/>
      <c r="K263" s="69" t="s">
        <v>520</v>
      </c>
      <c r="L263" s="65">
        <v>285416966</v>
      </c>
      <c r="M263" s="64">
        <v>2.2200000000000002</v>
      </c>
      <c r="N263" s="64">
        <v>0.4</v>
      </c>
      <c r="O263" s="66">
        <v>175.5</v>
      </c>
      <c r="P263" s="64">
        <v>5</v>
      </c>
    </row>
    <row r="264" spans="10:16" x14ac:dyDescent="0.25">
      <c r="J264" s="3"/>
      <c r="K264" s="69" t="s">
        <v>521</v>
      </c>
      <c r="L264" s="65">
        <v>272176760</v>
      </c>
      <c r="M264" s="64">
        <v>0.39</v>
      </c>
      <c r="N264" s="64">
        <v>-0.21</v>
      </c>
      <c r="O264" s="66">
        <v>189.4</v>
      </c>
      <c r="P264" s="64">
        <v>5.0599999999999996</v>
      </c>
    </row>
    <row r="265" spans="10:16" x14ac:dyDescent="0.25">
      <c r="J265" s="3"/>
      <c r="K265" s="69" t="s">
        <v>522</v>
      </c>
      <c r="L265" s="65">
        <v>269542992</v>
      </c>
      <c r="M265" s="64">
        <v>0.52</v>
      </c>
      <c r="N265" s="64">
        <v>1.47</v>
      </c>
      <c r="O265" s="66">
        <v>165</v>
      </c>
      <c r="P265" s="64">
        <v>5.0599999999999996</v>
      </c>
    </row>
    <row r="266" spans="10:16" x14ac:dyDescent="0.25">
      <c r="J266" s="3"/>
      <c r="K266" s="69" t="s">
        <v>523</v>
      </c>
      <c r="L266" s="65">
        <v>281708509</v>
      </c>
      <c r="M266" s="64">
        <v>1.66</v>
      </c>
      <c r="N266" s="64">
        <v>0.6</v>
      </c>
      <c r="O266" s="66">
        <v>161.80000000000001</v>
      </c>
      <c r="P266" s="64">
        <v>5.09</v>
      </c>
    </row>
    <row r="267" spans="10:16" x14ac:dyDescent="0.25">
      <c r="J267" s="3"/>
      <c r="K267" s="69" t="s">
        <v>524</v>
      </c>
      <c r="L267" s="65">
        <v>275865790</v>
      </c>
      <c r="M267" s="64">
        <v>-0.34</v>
      </c>
      <c r="N267" s="64">
        <v>-2.1</v>
      </c>
      <c r="O267" s="66">
        <v>206.1</v>
      </c>
      <c r="P267" s="64">
        <v>5.13</v>
      </c>
    </row>
    <row r="268" spans="10:16" x14ac:dyDescent="0.25">
      <c r="J268" s="3"/>
      <c r="K268" s="69" t="s">
        <v>525</v>
      </c>
      <c r="L268" s="65">
        <v>289330185</v>
      </c>
      <c r="M268" s="64">
        <v>1.71</v>
      </c>
      <c r="N268" s="64">
        <v>-0.24</v>
      </c>
      <c r="O268" s="66">
        <v>222.4</v>
      </c>
      <c r="P268" s="64">
        <v>5.0999999999999996</v>
      </c>
    </row>
    <row r="269" spans="10:16" x14ac:dyDescent="0.25">
      <c r="J269" s="3"/>
      <c r="K269" s="69" t="s">
        <v>526</v>
      </c>
      <c r="L269" s="65">
        <v>299054834</v>
      </c>
      <c r="M269" s="64">
        <v>2.14</v>
      </c>
      <c r="N269" s="64">
        <v>0.97</v>
      </c>
      <c r="O269" s="66">
        <v>209.6</v>
      </c>
      <c r="P269" s="64">
        <v>5.1100000000000003</v>
      </c>
    </row>
    <row r="270" spans="10:16" x14ac:dyDescent="0.25">
      <c r="J270" s="3"/>
      <c r="K270" s="69" t="s">
        <v>527</v>
      </c>
      <c r="L270" s="65">
        <v>304629051</v>
      </c>
      <c r="M270" s="64">
        <v>1.62</v>
      </c>
      <c r="N270" s="64">
        <v>-0.14000000000000001</v>
      </c>
      <c r="O270" s="66">
        <v>217.7</v>
      </c>
      <c r="P270" s="64">
        <v>5.09</v>
      </c>
    </row>
    <row r="271" spans="10:16" x14ac:dyDescent="0.25">
      <c r="J271" s="3"/>
      <c r="K271" s="69" t="s">
        <v>528</v>
      </c>
      <c r="L271" s="65">
        <v>323586921</v>
      </c>
      <c r="M271" s="64">
        <v>1.22</v>
      </c>
      <c r="N271" s="64">
        <v>0.75</v>
      </c>
      <c r="O271" s="66">
        <v>209.3</v>
      </c>
      <c r="P271" s="64">
        <v>5.13</v>
      </c>
    </row>
    <row r="272" spans="10:16" x14ac:dyDescent="0.25">
      <c r="J272" s="3"/>
      <c r="K272" s="69" t="s">
        <v>529</v>
      </c>
      <c r="L272" s="65">
        <v>341849598</v>
      </c>
      <c r="M272" s="64">
        <v>1</v>
      </c>
      <c r="N272" s="64">
        <v>0.48</v>
      </c>
      <c r="O272" s="66">
        <v>202.4</v>
      </c>
      <c r="P272" s="64">
        <v>5.19</v>
      </c>
    </row>
    <row r="273" spans="10:16" x14ac:dyDescent="0.25">
      <c r="J273" s="3"/>
      <c r="K273" s="69" t="s">
        <v>530</v>
      </c>
      <c r="L273" s="65">
        <v>342228795</v>
      </c>
      <c r="M273" s="64">
        <v>-0.7</v>
      </c>
      <c r="N273" s="64">
        <v>0.21</v>
      </c>
      <c r="O273" s="66">
        <v>201.7</v>
      </c>
      <c r="P273" s="64">
        <v>5.16</v>
      </c>
    </row>
    <row r="274" spans="10:16" x14ac:dyDescent="0.25">
      <c r="J274" s="3"/>
      <c r="K274" s="69" t="s">
        <v>531</v>
      </c>
      <c r="L274" s="65">
        <v>351697717</v>
      </c>
      <c r="M274" s="64">
        <v>-1.28</v>
      </c>
      <c r="N274" s="64">
        <v>0.99</v>
      </c>
      <c r="O274" s="66">
        <v>180.7</v>
      </c>
      <c r="P274" s="64">
        <v>5.18</v>
      </c>
    </row>
    <row r="275" spans="10:16" x14ac:dyDescent="0.25">
      <c r="J275" s="3"/>
      <c r="K275" s="69" t="s">
        <v>532</v>
      </c>
      <c r="L275" s="65">
        <v>369055382</v>
      </c>
      <c r="M275" s="64">
        <v>0.98</v>
      </c>
      <c r="N275" s="64">
        <v>0.51</v>
      </c>
      <c r="O275" s="66">
        <v>170.9</v>
      </c>
      <c r="P275" s="64">
        <v>5.15</v>
      </c>
    </row>
    <row r="276" spans="10:16" x14ac:dyDescent="0.25">
      <c r="J276" s="3"/>
      <c r="K276" s="69" t="s">
        <v>533</v>
      </c>
      <c r="L276" s="65">
        <v>381535686</v>
      </c>
      <c r="M276" s="64">
        <v>0.63</v>
      </c>
      <c r="N276" s="64">
        <v>0.97</v>
      </c>
      <c r="O276" s="66">
        <v>157.6</v>
      </c>
      <c r="P276" s="64">
        <v>5.21</v>
      </c>
    </row>
    <row r="277" spans="10:16" x14ac:dyDescent="0.25">
      <c r="J277" s="3"/>
      <c r="K277" s="69" t="s">
        <v>534</v>
      </c>
      <c r="L277" s="65">
        <v>383970689</v>
      </c>
      <c r="M277" s="64">
        <v>-0.14000000000000001</v>
      </c>
      <c r="N277" s="64">
        <v>-0.03</v>
      </c>
      <c r="O277" s="66">
        <v>162.1</v>
      </c>
      <c r="P277" s="64">
        <v>5.18</v>
      </c>
    </row>
    <row r="278" spans="10:16" x14ac:dyDescent="0.25">
      <c r="J278" s="3"/>
      <c r="K278" s="69" t="s">
        <v>535</v>
      </c>
      <c r="L278" s="65">
        <v>407007761</v>
      </c>
      <c r="M278" s="64">
        <v>1.9</v>
      </c>
      <c r="N278" s="64">
        <v>0.4</v>
      </c>
      <c r="O278" s="66">
        <v>159.80000000000001</v>
      </c>
      <c r="P278" s="64">
        <v>5.23</v>
      </c>
    </row>
    <row r="279" spans="10:16" x14ac:dyDescent="0.25">
      <c r="J279" s="3"/>
      <c r="K279" s="69" t="s">
        <v>536</v>
      </c>
      <c r="L279" s="65">
        <v>444106584</v>
      </c>
      <c r="M279" s="64">
        <v>1.44</v>
      </c>
      <c r="N279" s="64">
        <v>-0.39</v>
      </c>
      <c r="O279" s="66">
        <v>171.8</v>
      </c>
      <c r="P279" s="64">
        <v>5.23</v>
      </c>
    </row>
    <row r="280" spans="10:16" x14ac:dyDescent="0.25">
      <c r="J280" s="3"/>
      <c r="K280" s="69" t="s">
        <v>537</v>
      </c>
      <c r="L280" s="65">
        <v>453747006</v>
      </c>
      <c r="M280" s="64">
        <v>-0.6</v>
      </c>
      <c r="N280" s="64">
        <v>-0.41</v>
      </c>
      <c r="O280" s="66">
        <v>178</v>
      </c>
      <c r="P280" s="64">
        <v>5.27</v>
      </c>
    </row>
    <row r="281" spans="10:16" x14ac:dyDescent="0.25">
      <c r="J281" s="3"/>
      <c r="K281" s="69" t="s">
        <v>538</v>
      </c>
      <c r="L281" s="65">
        <v>472341722</v>
      </c>
      <c r="M281" s="64">
        <v>2.23</v>
      </c>
      <c r="N281" s="64">
        <v>0</v>
      </c>
      <c r="O281" s="66">
        <v>186</v>
      </c>
      <c r="P281" s="64">
        <v>5.24</v>
      </c>
    </row>
    <row r="282" spans="10:16" x14ac:dyDescent="0.25">
      <c r="J282" s="3"/>
      <c r="K282" s="69" t="s">
        <v>539</v>
      </c>
      <c r="L282" s="65">
        <v>467602952</v>
      </c>
      <c r="M282" s="64">
        <v>-0.48</v>
      </c>
      <c r="N282" s="64">
        <v>-2.99</v>
      </c>
      <c r="O282" s="66">
        <v>246.7</v>
      </c>
      <c r="P282" s="64">
        <v>5.21</v>
      </c>
    </row>
    <row r="283" spans="10:16" x14ac:dyDescent="0.25">
      <c r="J283" s="3"/>
      <c r="K283" s="69" t="s">
        <v>540</v>
      </c>
      <c r="L283" s="65">
        <v>467317568</v>
      </c>
      <c r="M283" s="64">
        <v>-1.32</v>
      </c>
      <c r="N283" s="64">
        <v>-1.75</v>
      </c>
      <c r="O283" s="66">
        <v>284</v>
      </c>
      <c r="P283" s="64">
        <v>5.16</v>
      </c>
    </row>
    <row r="284" spans="10:16" x14ac:dyDescent="0.25">
      <c r="J284" s="3"/>
      <c r="K284" s="69" t="s">
        <v>541</v>
      </c>
      <c r="L284" s="65">
        <v>461763566</v>
      </c>
      <c r="M284" s="64">
        <v>1.84</v>
      </c>
      <c r="N284" s="64">
        <v>2.09</v>
      </c>
      <c r="O284" s="66">
        <v>240.3</v>
      </c>
      <c r="P284" s="64">
        <v>5.12</v>
      </c>
    </row>
    <row r="285" spans="10:16" x14ac:dyDescent="0.25">
      <c r="J285" s="3"/>
      <c r="K285" s="69" t="s">
        <v>542</v>
      </c>
      <c r="L285" s="65">
        <v>457207324</v>
      </c>
      <c r="M285" s="64">
        <v>-1.78</v>
      </c>
      <c r="N285" s="64">
        <v>-2.2999999999999998</v>
      </c>
      <c r="O285" s="66">
        <v>284.7</v>
      </c>
      <c r="P285" s="64">
        <v>5.07</v>
      </c>
    </row>
    <row r="286" spans="10:16" x14ac:dyDescent="0.25">
      <c r="J286" s="3"/>
      <c r="K286" s="69" t="s">
        <v>543</v>
      </c>
      <c r="L286" s="65">
        <v>465215883</v>
      </c>
      <c r="M286" s="64">
        <v>1.72</v>
      </c>
      <c r="N286" s="64">
        <v>0.93</v>
      </c>
      <c r="O286" s="66">
        <v>274</v>
      </c>
      <c r="P286" s="64">
        <v>5.05</v>
      </c>
    </row>
    <row r="287" spans="10:16" x14ac:dyDescent="0.25">
      <c r="J287" s="3"/>
      <c r="K287" s="69" t="s">
        <v>544</v>
      </c>
      <c r="L287" s="65">
        <v>477729703</v>
      </c>
      <c r="M287" s="64">
        <v>3.06</v>
      </c>
      <c r="N287" s="64">
        <v>2.33</v>
      </c>
      <c r="O287" s="66">
        <v>234.7</v>
      </c>
      <c r="P287" s="64">
        <v>5</v>
      </c>
    </row>
    <row r="288" spans="10:16" x14ac:dyDescent="0.25">
      <c r="J288" s="3"/>
      <c r="K288" s="69" t="s">
        <v>545</v>
      </c>
      <c r="L288" s="65">
        <v>488091398</v>
      </c>
      <c r="M288" s="64">
        <v>0.99</v>
      </c>
      <c r="N288" s="64">
        <v>1.62</v>
      </c>
      <c r="O288" s="66">
        <v>203.4</v>
      </c>
      <c r="P288" s="64">
        <v>5.0199999999999996</v>
      </c>
    </row>
    <row r="289" spans="10:16" x14ac:dyDescent="0.25">
      <c r="J289" s="3"/>
      <c r="K289" s="69" t="s">
        <v>546</v>
      </c>
      <c r="L289" s="65">
        <v>510280616</v>
      </c>
      <c r="M289" s="64">
        <v>-0.05</v>
      </c>
      <c r="N289" s="64">
        <v>0.69</v>
      </c>
      <c r="O289" s="66">
        <v>192</v>
      </c>
      <c r="P289" s="64">
        <v>5.04</v>
      </c>
    </row>
    <row r="290" spans="10:16" x14ac:dyDescent="0.25">
      <c r="J290" s="3"/>
      <c r="K290" s="69" t="s">
        <v>547</v>
      </c>
      <c r="L290" s="65">
        <v>534678934</v>
      </c>
      <c r="M290" s="64">
        <v>1.25</v>
      </c>
      <c r="N290" s="64">
        <v>-0.18</v>
      </c>
      <c r="O290" s="66">
        <v>196.8</v>
      </c>
      <c r="P290" s="64">
        <v>5.0599999999999996</v>
      </c>
    </row>
    <row r="291" spans="10:16" x14ac:dyDescent="0.25">
      <c r="J291" s="3"/>
      <c r="K291" s="69" t="s">
        <v>548</v>
      </c>
      <c r="L291" s="65">
        <v>526714212</v>
      </c>
      <c r="M291" s="64">
        <v>0.03</v>
      </c>
      <c r="N291" s="64">
        <v>-1.03</v>
      </c>
      <c r="O291" s="66">
        <v>222</v>
      </c>
      <c r="P291" s="64">
        <v>5.03</v>
      </c>
    </row>
    <row r="292" spans="10:16" x14ac:dyDescent="0.25">
      <c r="J292" s="3"/>
      <c r="K292" s="69" t="s">
        <v>549</v>
      </c>
      <c r="L292" s="65">
        <v>554002181</v>
      </c>
      <c r="M292" s="64">
        <v>0.54</v>
      </c>
      <c r="N292" s="64">
        <v>0.77</v>
      </c>
      <c r="O292" s="66">
        <v>216.5</v>
      </c>
      <c r="P292" s="64">
        <v>5.04</v>
      </c>
    </row>
    <row r="293" spans="10:16" x14ac:dyDescent="0.25">
      <c r="J293" s="3"/>
      <c r="K293" s="69" t="s">
        <v>550</v>
      </c>
      <c r="L293" s="65">
        <v>562320335</v>
      </c>
      <c r="M293" s="64">
        <v>2.25</v>
      </c>
      <c r="N293" s="64">
        <v>1.41</v>
      </c>
      <c r="O293" s="66">
        <v>192.6</v>
      </c>
      <c r="P293" s="64">
        <v>5.03</v>
      </c>
    </row>
    <row r="294" spans="10:16" x14ac:dyDescent="0.25">
      <c r="J294" s="3"/>
      <c r="K294" s="69" t="s">
        <v>551</v>
      </c>
      <c r="L294" s="65">
        <v>573577910</v>
      </c>
      <c r="M294" s="64">
        <v>0.73</v>
      </c>
      <c r="N294" s="64">
        <v>0.66</v>
      </c>
      <c r="O294" s="66">
        <v>184.9</v>
      </c>
      <c r="P294" s="64">
        <v>5</v>
      </c>
    </row>
    <row r="295" spans="10:16" x14ac:dyDescent="0.25">
      <c r="J295" s="3"/>
      <c r="K295" s="69" t="s">
        <v>552</v>
      </c>
      <c r="L295" s="65">
        <v>558124351</v>
      </c>
      <c r="M295" s="64">
        <v>1.04</v>
      </c>
      <c r="N295" s="64">
        <v>1.0900000000000001</v>
      </c>
      <c r="O295" s="66">
        <v>164.9</v>
      </c>
      <c r="P295" s="64">
        <v>5</v>
      </c>
    </row>
    <row r="296" spans="10:16" x14ac:dyDescent="0.25">
      <c r="J296" s="3"/>
      <c r="K296" s="69" t="s">
        <v>553</v>
      </c>
      <c r="L296" s="65">
        <v>550133510</v>
      </c>
      <c r="M296" s="64">
        <v>1.08</v>
      </c>
      <c r="N296" s="64">
        <v>1.37</v>
      </c>
      <c r="O296" s="66">
        <v>144.1</v>
      </c>
      <c r="P296" s="64">
        <v>5.01</v>
      </c>
    </row>
    <row r="297" spans="10:16" x14ac:dyDescent="0.25">
      <c r="J297" s="3"/>
      <c r="K297" s="69" t="s">
        <v>554</v>
      </c>
      <c r="L297" s="65">
        <v>544970559</v>
      </c>
      <c r="M297" s="64">
        <v>0.27</v>
      </c>
      <c r="N297" s="64">
        <v>-0.33</v>
      </c>
      <c r="O297" s="66">
        <v>154.6</v>
      </c>
      <c r="P297" s="64">
        <v>5.03</v>
      </c>
    </row>
    <row r="298" spans="10:16" x14ac:dyDescent="0.25">
      <c r="J298" s="3"/>
      <c r="K298" s="69" t="s">
        <v>555</v>
      </c>
      <c r="L298" s="65">
        <v>529667613</v>
      </c>
      <c r="M298" s="64">
        <v>0.12</v>
      </c>
      <c r="N298" s="64">
        <v>0.45</v>
      </c>
      <c r="O298" s="66">
        <v>145.80000000000001</v>
      </c>
      <c r="P298" s="64">
        <v>5</v>
      </c>
    </row>
    <row r="299" spans="10:16" x14ac:dyDescent="0.25">
      <c r="J299" s="3"/>
      <c r="K299" s="69" t="s">
        <v>556</v>
      </c>
      <c r="L299" s="65">
        <v>512859138</v>
      </c>
      <c r="M299" s="64">
        <v>-0.2</v>
      </c>
      <c r="N299" s="64">
        <v>0.47</v>
      </c>
      <c r="O299" s="66">
        <v>139.9</v>
      </c>
      <c r="P299" s="64">
        <v>4.96</v>
      </c>
    </row>
    <row r="300" spans="10:16" x14ac:dyDescent="0.25">
      <c r="J300" s="3"/>
      <c r="K300" s="69" t="s">
        <v>557</v>
      </c>
      <c r="L300" s="65">
        <v>501197382</v>
      </c>
      <c r="M300" s="64">
        <v>0.96</v>
      </c>
      <c r="N300" s="64">
        <v>0.28000000000000003</v>
      </c>
      <c r="O300" s="66">
        <v>140.4</v>
      </c>
      <c r="P300" s="64">
        <v>5.0199999999999996</v>
      </c>
    </row>
    <row r="301" spans="10:16" x14ac:dyDescent="0.25">
      <c r="J301" s="3"/>
      <c r="K301" s="69" t="s">
        <v>558</v>
      </c>
      <c r="L301" s="65">
        <v>495829791</v>
      </c>
      <c r="M301" s="64">
        <v>0.25</v>
      </c>
      <c r="N301" s="64">
        <v>7.0000000000000007E-2</v>
      </c>
      <c r="O301" s="66">
        <v>142.6</v>
      </c>
      <c r="P301" s="64">
        <v>5.01</v>
      </c>
    </row>
    <row r="302" spans="10:16" x14ac:dyDescent="0.25">
      <c r="J302" s="3"/>
      <c r="K302" s="69" t="s">
        <v>559</v>
      </c>
      <c r="L302" s="65">
        <v>500493670</v>
      </c>
      <c r="M302" s="64">
        <v>1.1100000000000001</v>
      </c>
      <c r="N302" s="64">
        <v>0.42</v>
      </c>
      <c r="O302" s="66">
        <v>141</v>
      </c>
      <c r="P302" s="64">
        <v>5.0599999999999996</v>
      </c>
    </row>
    <row r="303" spans="10:16" x14ac:dyDescent="0.25">
      <c r="J303" s="3"/>
      <c r="K303" s="69" t="s">
        <v>560</v>
      </c>
      <c r="L303" s="65">
        <v>468468518</v>
      </c>
      <c r="M303" s="64">
        <v>-1.52</v>
      </c>
      <c r="N303" s="64">
        <v>0.21</v>
      </c>
      <c r="O303" s="66">
        <v>139.19999999999999</v>
      </c>
      <c r="P303" s="64">
        <v>5.07</v>
      </c>
    </row>
    <row r="304" spans="10:16" x14ac:dyDescent="0.25">
      <c r="J304" s="3"/>
      <c r="K304" s="69" t="s">
        <v>561</v>
      </c>
      <c r="L304" s="65">
        <v>420818885</v>
      </c>
      <c r="M304" s="64">
        <v>-2.65</v>
      </c>
      <c r="N304" s="64">
        <v>-1.23</v>
      </c>
      <c r="O304" s="66">
        <v>161.1</v>
      </c>
      <c r="P304" s="64">
        <v>5.0999999999999996</v>
      </c>
    </row>
    <row r="305" spans="10:16" x14ac:dyDescent="0.25">
      <c r="J305" s="3"/>
      <c r="K305" s="69" t="s">
        <v>562</v>
      </c>
      <c r="L305" s="65">
        <v>430384302</v>
      </c>
      <c r="M305" s="64">
        <v>0.94</v>
      </c>
      <c r="N305" s="64">
        <v>0.82</v>
      </c>
      <c r="O305" s="66">
        <v>146.69999999999999</v>
      </c>
      <c r="P305" s="64">
        <v>5.1100000000000003</v>
      </c>
    </row>
    <row r="306" spans="10:16" x14ac:dyDescent="0.25">
      <c r="J306" s="3"/>
      <c r="K306" s="69" t="s">
        <v>563</v>
      </c>
      <c r="L306" s="65">
        <v>432158191</v>
      </c>
      <c r="M306" s="64">
        <v>-0.8</v>
      </c>
      <c r="N306" s="64">
        <v>-0.03</v>
      </c>
      <c r="O306" s="66">
        <v>148.80000000000001</v>
      </c>
      <c r="P306" s="64">
        <v>5.1100000000000003</v>
      </c>
    </row>
    <row r="307" spans="10:16" x14ac:dyDescent="0.25">
      <c r="J307" s="3"/>
      <c r="K307" s="69" t="s">
        <v>564</v>
      </c>
      <c r="L307" s="65">
        <v>444768878</v>
      </c>
      <c r="M307" s="64">
        <v>1.23</v>
      </c>
      <c r="N307" s="64">
        <v>0.01</v>
      </c>
      <c r="O307" s="66">
        <v>152.4</v>
      </c>
      <c r="P307" s="64">
        <v>5.15</v>
      </c>
    </row>
    <row r="308" spans="10:16" x14ac:dyDescent="0.25">
      <c r="J308" s="3"/>
      <c r="K308" s="69" t="s">
        <v>565</v>
      </c>
      <c r="L308" s="65">
        <v>475064340</v>
      </c>
      <c r="M308" s="64">
        <v>1.45</v>
      </c>
      <c r="N308" s="64">
        <v>0.83</v>
      </c>
      <c r="O308" s="66">
        <v>139.1</v>
      </c>
      <c r="P308" s="64">
        <v>5.15</v>
      </c>
    </row>
    <row r="309" spans="10:16" x14ac:dyDescent="0.25">
      <c r="J309" s="3"/>
      <c r="K309" s="69" t="s">
        <v>566</v>
      </c>
      <c r="L309" s="65">
        <v>488826754</v>
      </c>
      <c r="M309" s="64">
        <v>0.25</v>
      </c>
      <c r="N309" s="64">
        <v>0.41</v>
      </c>
      <c r="O309" s="66">
        <v>131.6</v>
      </c>
      <c r="P309" s="64">
        <v>5.16</v>
      </c>
    </row>
    <row r="310" spans="10:16" x14ac:dyDescent="0.25">
      <c r="J310" s="3"/>
      <c r="K310" s="69" t="s">
        <v>567</v>
      </c>
      <c r="L310" s="65">
        <v>475282544</v>
      </c>
      <c r="M310" s="64">
        <v>-0.56999999999999995</v>
      </c>
      <c r="N310" s="64">
        <v>0.79</v>
      </c>
      <c r="O310" s="66">
        <v>117.7</v>
      </c>
      <c r="P310" s="64">
        <v>5.12</v>
      </c>
    </row>
    <row r="311" spans="10:16" x14ac:dyDescent="0.25">
      <c r="J311" s="3"/>
      <c r="K311" s="69" t="s">
        <v>568</v>
      </c>
      <c r="L311" s="65">
        <v>485500611</v>
      </c>
      <c r="M311" s="64">
        <v>1.59</v>
      </c>
      <c r="N311" s="64">
        <v>0.18</v>
      </c>
      <c r="O311" s="66">
        <v>117.4</v>
      </c>
      <c r="P311" s="64">
        <v>5.07</v>
      </c>
    </row>
    <row r="312" spans="10:16" x14ac:dyDescent="0.25">
      <c r="J312" s="3"/>
      <c r="K312" s="69" t="s">
        <v>569</v>
      </c>
      <c r="L312" s="65">
        <v>502618792</v>
      </c>
      <c r="M312" s="64">
        <v>0.82</v>
      </c>
      <c r="N312" s="64">
        <v>0.5</v>
      </c>
      <c r="O312" s="66">
        <v>112.4</v>
      </c>
      <c r="P312" s="64">
        <v>5.19</v>
      </c>
    </row>
    <row r="313" spans="10:16" x14ac:dyDescent="0.25">
      <c r="J313" s="3"/>
      <c r="K313" s="69" t="s">
        <v>570</v>
      </c>
      <c r="L313" s="65">
        <v>488190417</v>
      </c>
      <c r="M313" s="64">
        <v>-0.36</v>
      </c>
      <c r="N313" s="64">
        <v>0.35</v>
      </c>
      <c r="O313" s="66">
        <v>107.6</v>
      </c>
      <c r="P313" s="64">
        <v>5.25</v>
      </c>
    </row>
    <row r="314" spans="10:16" x14ac:dyDescent="0.25">
      <c r="J314" s="3"/>
      <c r="K314" s="69" t="s">
        <v>571</v>
      </c>
      <c r="L314" s="65">
        <v>481250237</v>
      </c>
      <c r="M314" s="64">
        <v>1.06</v>
      </c>
      <c r="N314" s="64">
        <v>0.46</v>
      </c>
      <c r="O314" s="66">
        <v>102.1</v>
      </c>
      <c r="P314" s="64">
        <v>5.31</v>
      </c>
    </row>
    <row r="315" spans="10:16" x14ac:dyDescent="0.25">
      <c r="J315" s="3"/>
      <c r="K315" s="69" t="s">
        <v>572</v>
      </c>
      <c r="L315" s="65">
        <v>485171101</v>
      </c>
      <c r="M315" s="64">
        <v>1.38</v>
      </c>
      <c r="N315" s="64">
        <v>0.25</v>
      </c>
      <c r="O315" s="66">
        <v>99.6</v>
      </c>
      <c r="P315" s="64">
        <v>5.26</v>
      </c>
    </row>
    <row r="316" spans="10:16" x14ac:dyDescent="0.25">
      <c r="J316" s="3"/>
      <c r="K316" s="69" t="s">
        <v>573</v>
      </c>
      <c r="L316" s="65">
        <v>483024285</v>
      </c>
      <c r="M316" s="64">
        <v>0.05</v>
      </c>
      <c r="N316" s="64">
        <v>0.27</v>
      </c>
      <c r="O316" s="66">
        <v>96.7</v>
      </c>
      <c r="P316" s="64">
        <v>5.32</v>
      </c>
    </row>
    <row r="317" spans="10:16" x14ac:dyDescent="0.25">
      <c r="J317" s="3"/>
      <c r="K317" s="69" t="s">
        <v>574</v>
      </c>
      <c r="L317" s="65">
        <v>478698191</v>
      </c>
      <c r="M317" s="64">
        <v>-0.19</v>
      </c>
      <c r="N317" s="64">
        <v>0.27</v>
      </c>
      <c r="O317" s="66">
        <v>93.1</v>
      </c>
      <c r="P317" s="64">
        <v>5.3</v>
      </c>
    </row>
    <row r="318" spans="10:16" x14ac:dyDescent="0.25">
      <c r="J318" s="3"/>
      <c r="K318" s="69" t="s">
        <v>575</v>
      </c>
      <c r="L318" s="65">
        <v>485752898</v>
      </c>
      <c r="M318" s="64">
        <v>1.07</v>
      </c>
      <c r="N318" s="64">
        <v>0</v>
      </c>
      <c r="O318" s="66">
        <v>95.4</v>
      </c>
      <c r="P318" s="64">
        <v>5.29</v>
      </c>
    </row>
    <row r="319" spans="10:16" x14ac:dyDescent="0.25">
      <c r="J319" s="3"/>
      <c r="K319" s="69" t="s">
        <v>576</v>
      </c>
      <c r="L319" s="65">
        <v>501709448</v>
      </c>
      <c r="M319" s="64">
        <v>-1.06</v>
      </c>
      <c r="N319" s="64">
        <v>-0.43</v>
      </c>
      <c r="O319" s="66">
        <v>103</v>
      </c>
      <c r="P319" s="64">
        <v>5.31</v>
      </c>
    </row>
    <row r="320" spans="10:16" x14ac:dyDescent="0.25">
      <c r="J320" s="3"/>
      <c r="K320" s="69" t="s">
        <v>577</v>
      </c>
      <c r="L320" s="65">
        <v>508366353</v>
      </c>
      <c r="M320" s="64">
        <v>0.84</v>
      </c>
      <c r="N320" s="64">
        <v>-0.28000000000000003</v>
      </c>
      <c r="O320" s="66">
        <v>110.9</v>
      </c>
      <c r="P320" s="64">
        <v>5.32</v>
      </c>
    </row>
    <row r="321" spans="10:16" x14ac:dyDescent="0.25">
      <c r="J321" s="3"/>
      <c r="K321" s="69" t="s">
        <v>578</v>
      </c>
      <c r="L321" s="65">
        <v>519134148</v>
      </c>
      <c r="M321" s="64">
        <v>0.65</v>
      </c>
      <c r="N321" s="64">
        <v>-0.22</v>
      </c>
      <c r="O321" s="66">
        <v>117.2</v>
      </c>
      <c r="P321" s="64">
        <v>5.31</v>
      </c>
    </row>
    <row r="322" spans="10:16" x14ac:dyDescent="0.25">
      <c r="J322" s="3"/>
      <c r="K322" s="69" t="s">
        <v>579</v>
      </c>
      <c r="L322" s="65">
        <v>525102062</v>
      </c>
      <c r="M322" s="64">
        <v>-0.46</v>
      </c>
      <c r="N322" s="64">
        <v>-0.12</v>
      </c>
      <c r="O322" s="66">
        <v>121.5</v>
      </c>
      <c r="P322" s="64">
        <v>5.29</v>
      </c>
    </row>
    <row r="323" spans="10:16" x14ac:dyDescent="0.25">
      <c r="J323" s="3"/>
      <c r="K323" s="69" t="s">
        <v>580</v>
      </c>
      <c r="L323" s="65">
        <v>543852045</v>
      </c>
      <c r="M323" s="64">
        <v>2.5299999999999998</v>
      </c>
      <c r="N323" s="64">
        <v>-7.0000000000000007E-2</v>
      </c>
      <c r="O323" s="66">
        <v>126.3</v>
      </c>
      <c r="P323" s="64">
        <v>5.25</v>
      </c>
    </row>
    <row r="324" spans="10:16" x14ac:dyDescent="0.25">
      <c r="J324" s="3"/>
      <c r="K324" s="69" t="s">
        <v>581</v>
      </c>
      <c r="L324" s="65">
        <v>534166074</v>
      </c>
      <c r="M324" s="64">
        <v>-0.59</v>
      </c>
      <c r="N324" s="64">
        <v>0.86</v>
      </c>
      <c r="O324" s="66">
        <v>113.4</v>
      </c>
      <c r="P324" s="64">
        <v>5.29</v>
      </c>
    </row>
    <row r="325" spans="10:16" x14ac:dyDescent="0.25">
      <c r="J325" s="3"/>
      <c r="K325" s="69" t="s">
        <v>582</v>
      </c>
      <c r="L325" s="65">
        <v>553363964</v>
      </c>
      <c r="M325" s="64">
        <v>0.62</v>
      </c>
      <c r="N325" s="64">
        <v>-0.21</v>
      </c>
      <c r="O325" s="66">
        <v>117.9</v>
      </c>
      <c r="P325" s="64">
        <v>5.31</v>
      </c>
    </row>
    <row r="326" spans="10:16" x14ac:dyDescent="0.25">
      <c r="J326" s="3"/>
      <c r="K326" s="69" t="s">
        <v>583</v>
      </c>
      <c r="L326" s="65">
        <v>550247934</v>
      </c>
      <c r="M326" s="64">
        <v>0.06</v>
      </c>
      <c r="N326" s="64">
        <v>0.27</v>
      </c>
      <c r="O326" s="66">
        <v>113.8</v>
      </c>
      <c r="P326" s="64">
        <v>5.37</v>
      </c>
    </row>
    <row r="327" spans="10:16" x14ac:dyDescent="0.25">
      <c r="J327" s="3"/>
      <c r="K327" s="69" t="s">
        <v>584</v>
      </c>
      <c r="L327" s="65">
        <v>541070642</v>
      </c>
      <c r="M327" s="64">
        <v>-0.13</v>
      </c>
      <c r="N327" s="64">
        <v>-0.18</v>
      </c>
      <c r="O327" s="66">
        <v>118.8</v>
      </c>
      <c r="P327" s="64">
        <v>5.33</v>
      </c>
    </row>
    <row r="328" spans="10:16" x14ac:dyDescent="0.25">
      <c r="J328" s="3"/>
      <c r="K328" s="69" t="s">
        <v>585</v>
      </c>
      <c r="L328" s="65">
        <v>555215219</v>
      </c>
      <c r="M328" s="64">
        <v>-1.35</v>
      </c>
      <c r="N328" s="64">
        <v>-0.64</v>
      </c>
      <c r="O328" s="66">
        <v>131.5</v>
      </c>
      <c r="P328" s="64">
        <v>5.34</v>
      </c>
    </row>
    <row r="329" spans="10:16" x14ac:dyDescent="0.25">
      <c r="J329" s="3"/>
      <c r="K329" s="69" t="s">
        <v>586</v>
      </c>
      <c r="L329" s="65">
        <v>548959158</v>
      </c>
      <c r="M329" s="64">
        <v>0.3</v>
      </c>
      <c r="N329" s="64">
        <v>-0.41</v>
      </c>
      <c r="O329" s="66">
        <v>142.5</v>
      </c>
      <c r="P329" s="64">
        <v>5.31</v>
      </c>
    </row>
    <row r="330" spans="10:16" x14ac:dyDescent="0.25">
      <c r="J330" s="3"/>
      <c r="K330" s="69" t="s">
        <v>587</v>
      </c>
      <c r="L330" s="65">
        <v>554413916</v>
      </c>
      <c r="M330" s="64">
        <v>-0.45</v>
      </c>
      <c r="N330" s="64">
        <v>-0.56999999999999995</v>
      </c>
      <c r="O330" s="66">
        <v>158</v>
      </c>
      <c r="P330" s="64">
        <v>5.31</v>
      </c>
    </row>
    <row r="331" spans="10:16" x14ac:dyDescent="0.25">
      <c r="J331" s="3"/>
      <c r="K331" s="69" t="s">
        <v>588</v>
      </c>
      <c r="L331" s="65">
        <v>544812932</v>
      </c>
      <c r="M331" s="64">
        <v>0.94</v>
      </c>
      <c r="N331" s="64">
        <v>-0.22</v>
      </c>
      <c r="O331" s="66">
        <v>164.3</v>
      </c>
      <c r="P331" s="64">
        <v>5.32</v>
      </c>
    </row>
    <row r="332" spans="10:16" x14ac:dyDescent="0.25">
      <c r="J332" s="3"/>
      <c r="K332" s="69" t="s">
        <v>589</v>
      </c>
      <c r="L332" s="65">
        <v>556100817</v>
      </c>
      <c r="M332" s="64">
        <v>0.32</v>
      </c>
      <c r="N332" s="64">
        <v>0.85</v>
      </c>
      <c r="O332" s="66">
        <v>153.5</v>
      </c>
      <c r="P332" s="64">
        <v>5.32</v>
      </c>
    </row>
    <row r="333" spans="10:16" x14ac:dyDescent="0.25">
      <c r="J333" s="3"/>
      <c r="K333" s="69" t="s">
        <v>590</v>
      </c>
      <c r="L333" s="65">
        <v>556854804</v>
      </c>
      <c r="M333" s="64">
        <v>-0.21</v>
      </c>
      <c r="N333" s="64">
        <v>0.21</v>
      </c>
      <c r="O333" s="66">
        <v>149.80000000000001</v>
      </c>
      <c r="P333" s="64">
        <v>5.33</v>
      </c>
    </row>
    <row r="334" spans="10:16" x14ac:dyDescent="0.25">
      <c r="J334" s="3"/>
      <c r="K334" s="69" t="s">
        <v>591</v>
      </c>
      <c r="L334" s="65">
        <v>560693887</v>
      </c>
      <c r="M334" s="64">
        <v>-0.81</v>
      </c>
      <c r="N334" s="64">
        <v>-0.54</v>
      </c>
      <c r="O334" s="66">
        <v>161</v>
      </c>
      <c r="P334" s="64">
        <v>5.34</v>
      </c>
    </row>
    <row r="335" spans="10:16" x14ac:dyDescent="0.25">
      <c r="J335" s="3"/>
      <c r="K335" s="69" t="s">
        <v>592</v>
      </c>
      <c r="L335" s="65">
        <v>569326466</v>
      </c>
      <c r="M335" s="64">
        <v>0.76</v>
      </c>
      <c r="N335" s="64">
        <v>-1.66</v>
      </c>
      <c r="O335" s="66">
        <v>193.2</v>
      </c>
      <c r="P335" s="64">
        <v>5.31</v>
      </c>
    </row>
    <row r="336" spans="10:16" x14ac:dyDescent="0.25">
      <c r="J336" s="3"/>
      <c r="K336" s="69" t="s">
        <v>593</v>
      </c>
      <c r="L336" s="65">
        <v>585306165</v>
      </c>
      <c r="M336" s="64">
        <v>0.74</v>
      </c>
      <c r="N336" s="64">
        <v>-0.04</v>
      </c>
      <c r="O336" s="66">
        <v>199.3</v>
      </c>
      <c r="P336" s="64">
        <v>5.38</v>
      </c>
    </row>
    <row r="337" spans="10:16" x14ac:dyDescent="0.25">
      <c r="J337" s="3"/>
      <c r="K337" s="69" t="s">
        <v>594</v>
      </c>
      <c r="L337" s="65">
        <v>600003161</v>
      </c>
      <c r="M337" s="64">
        <v>2.34</v>
      </c>
      <c r="N337" s="64">
        <v>2.12</v>
      </c>
      <c r="O337" s="66">
        <v>150.30000000000001</v>
      </c>
      <c r="P337" s="64">
        <v>5.41</v>
      </c>
    </row>
    <row r="338" spans="10:16" x14ac:dyDescent="0.25">
      <c r="J338" s="3"/>
      <c r="K338" s="69" t="s">
        <v>595</v>
      </c>
      <c r="L338" s="65">
        <v>603348485</v>
      </c>
      <c r="M338" s="64">
        <v>1.07</v>
      </c>
      <c r="N338" s="64">
        <v>1.1499999999999999</v>
      </c>
      <c r="O338" s="66">
        <v>131.5</v>
      </c>
      <c r="P338" s="64">
        <v>5.43</v>
      </c>
    </row>
    <row r="339" spans="10:16" x14ac:dyDescent="0.25">
      <c r="J339" s="3"/>
      <c r="K339" s="69" t="s">
        <v>596</v>
      </c>
      <c r="L339" s="65">
        <v>606217258</v>
      </c>
      <c r="M339" s="64">
        <v>-0.21</v>
      </c>
      <c r="N339" s="64">
        <v>-0.02</v>
      </c>
      <c r="O339" s="66">
        <v>134.4</v>
      </c>
      <c r="P339" s="64">
        <v>5.38</v>
      </c>
    </row>
    <row r="340" spans="10:16" x14ac:dyDescent="0.25">
      <c r="J340" s="3"/>
      <c r="K340" s="69" t="s">
        <v>597</v>
      </c>
      <c r="L340" s="65">
        <v>629456580</v>
      </c>
      <c r="M340" s="64">
        <v>1.95</v>
      </c>
      <c r="N340" s="64">
        <v>-0.16</v>
      </c>
      <c r="O340" s="66">
        <v>144.5</v>
      </c>
      <c r="P340" s="64">
        <v>5.43</v>
      </c>
    </row>
    <row r="341" spans="10:16" x14ac:dyDescent="0.25">
      <c r="J341" s="3"/>
      <c r="K341" s="69" t="s">
        <v>598</v>
      </c>
      <c r="L341" s="65">
        <v>640587623</v>
      </c>
      <c r="M341" s="64">
        <v>1.02</v>
      </c>
      <c r="N341" s="64">
        <v>0.91</v>
      </c>
      <c r="O341" s="66">
        <v>128.6</v>
      </c>
      <c r="P341" s="64">
        <v>5.4</v>
      </c>
    </row>
    <row r="342" spans="10:16" x14ac:dyDescent="0.25">
      <c r="J342" s="3"/>
      <c r="K342" s="69" t="s">
        <v>599</v>
      </c>
      <c r="L342" s="65">
        <v>649076587</v>
      </c>
      <c r="M342" s="64">
        <v>7.0000000000000007E-2</v>
      </c>
      <c r="N342" s="64">
        <v>0.74</v>
      </c>
      <c r="O342" s="66">
        <v>118.4</v>
      </c>
      <c r="P342" s="64">
        <v>5.38</v>
      </c>
    </row>
    <row r="343" spans="10:16" x14ac:dyDescent="0.25">
      <c r="J343" s="3"/>
      <c r="K343" s="69" t="s">
        <v>600</v>
      </c>
      <c r="L343" s="65">
        <v>639091130</v>
      </c>
      <c r="M343" s="64">
        <v>0.25</v>
      </c>
      <c r="N343" s="64">
        <v>0</v>
      </c>
      <c r="O343" s="66">
        <v>121.9</v>
      </c>
      <c r="P343" s="64">
        <v>5.4</v>
      </c>
    </row>
    <row r="344" spans="10:16" x14ac:dyDescent="0.25">
      <c r="J344" s="3"/>
      <c r="K344" s="69" t="s">
        <v>601</v>
      </c>
      <c r="L344" s="65">
        <v>648989025</v>
      </c>
      <c r="M344" s="64">
        <v>-0.39</v>
      </c>
      <c r="N344" s="64">
        <v>0.39</v>
      </c>
      <c r="O344" s="66">
        <v>116.8</v>
      </c>
      <c r="P344" s="64">
        <v>5.39</v>
      </c>
    </row>
    <row r="345" spans="10:16" x14ac:dyDescent="0.25">
      <c r="J345" s="3"/>
      <c r="K345" s="69" t="s">
        <v>602</v>
      </c>
      <c r="L345" s="65">
        <v>626379226</v>
      </c>
      <c r="M345" s="64">
        <v>-2.44</v>
      </c>
      <c r="N345" s="64">
        <v>0.17</v>
      </c>
      <c r="O345" s="66">
        <v>113.5</v>
      </c>
      <c r="P345" s="64">
        <v>5.36</v>
      </c>
    </row>
    <row r="346" spans="10:16" x14ac:dyDescent="0.25">
      <c r="J346" s="3"/>
      <c r="K346" s="69" t="s">
        <v>603</v>
      </c>
      <c r="L346" s="65">
        <v>628823396</v>
      </c>
      <c r="M346" s="64">
        <v>0.22</v>
      </c>
      <c r="N346" s="64">
        <v>0.28000000000000003</v>
      </c>
      <c r="O346" s="66">
        <v>109.9</v>
      </c>
      <c r="P346" s="64">
        <v>5.34</v>
      </c>
    </row>
    <row r="347" spans="10:16" x14ac:dyDescent="0.25">
      <c r="J347" s="3"/>
      <c r="K347" s="69" t="s">
        <v>604</v>
      </c>
      <c r="L347" s="65">
        <v>644156685</v>
      </c>
      <c r="M347" s="64">
        <v>0.63</v>
      </c>
      <c r="N347" s="64">
        <v>0.35</v>
      </c>
      <c r="O347" s="66">
        <v>105.1</v>
      </c>
      <c r="P347" s="64">
        <v>5.31</v>
      </c>
    </row>
    <row r="348" spans="10:16" x14ac:dyDescent="0.25">
      <c r="J348" s="3"/>
      <c r="K348" s="69" t="s">
        <v>605</v>
      </c>
      <c r="L348" s="65">
        <v>643862887</v>
      </c>
      <c r="M348" s="64">
        <v>0.85</v>
      </c>
      <c r="N348" s="64">
        <v>0.4</v>
      </c>
      <c r="O348" s="66">
        <v>100</v>
      </c>
      <c r="P348" s="64">
        <v>5.33</v>
      </c>
    </row>
    <row r="349" spans="10:16" x14ac:dyDescent="0.25">
      <c r="J349" s="3"/>
      <c r="K349" s="69" t="s">
        <v>606</v>
      </c>
      <c r="L349" s="65">
        <v>628491335</v>
      </c>
      <c r="M349" s="64">
        <v>0.01</v>
      </c>
      <c r="N349" s="64">
        <v>-0.06</v>
      </c>
      <c r="O349" s="66">
        <v>103.9</v>
      </c>
      <c r="P349" s="64">
        <v>5.34</v>
      </c>
    </row>
    <row r="350" spans="10:16" x14ac:dyDescent="0.25">
      <c r="J350" s="3"/>
      <c r="K350" s="69" t="s">
        <v>607</v>
      </c>
      <c r="L350" s="65">
        <v>614690390</v>
      </c>
      <c r="M350" s="64">
        <v>1.1299999999999999</v>
      </c>
      <c r="N350" s="64">
        <v>0.31</v>
      </c>
      <c r="O350" s="66">
        <v>100.2</v>
      </c>
      <c r="P350" s="64">
        <v>5.35</v>
      </c>
    </row>
    <row r="351" spans="10:16" x14ac:dyDescent="0.25">
      <c r="J351" s="3"/>
      <c r="K351" s="69" t="s">
        <v>608</v>
      </c>
      <c r="L351" s="65">
        <v>620041415</v>
      </c>
      <c r="M351" s="64">
        <v>0.93</v>
      </c>
      <c r="N351" s="64">
        <v>0.33</v>
      </c>
      <c r="O351" s="66">
        <v>97.6</v>
      </c>
      <c r="P351" s="64">
        <v>5.33</v>
      </c>
    </row>
    <row r="352" spans="10:16" x14ac:dyDescent="0.25">
      <c r="J352" s="3"/>
      <c r="K352" s="69" t="s">
        <v>609</v>
      </c>
      <c r="L352" s="65">
        <v>616317447</v>
      </c>
      <c r="M352" s="64">
        <v>-0.08</v>
      </c>
      <c r="N352" s="64">
        <v>0.33</v>
      </c>
      <c r="O352" s="66">
        <v>94.1</v>
      </c>
      <c r="P352" s="64">
        <v>5.35</v>
      </c>
    </row>
    <row r="353" spans="10:16" x14ac:dyDescent="0.25">
      <c r="J353" s="3"/>
      <c r="K353" s="69" t="s">
        <v>610</v>
      </c>
      <c r="L353" s="65">
        <v>617310480</v>
      </c>
      <c r="M353" s="64">
        <v>0.92</v>
      </c>
      <c r="N353" s="64">
        <v>0.5</v>
      </c>
      <c r="O353" s="66">
        <v>86.9</v>
      </c>
      <c r="P353" s="64">
        <v>5.33</v>
      </c>
    </row>
    <row r="354" spans="10:16" x14ac:dyDescent="0.25">
      <c r="J354" s="3"/>
      <c r="K354" s="69" t="s">
        <v>611</v>
      </c>
      <c r="L354" s="65">
        <v>607620070</v>
      </c>
      <c r="M354" s="64">
        <v>0.66</v>
      </c>
      <c r="N354" s="64">
        <v>-0.27</v>
      </c>
      <c r="O354" s="66">
        <v>95</v>
      </c>
      <c r="P354" s="64">
        <v>5.3</v>
      </c>
    </row>
  </sheetData>
  <mergeCells count="1">
    <mergeCell ref="A130:F1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Data_Input</vt:lpstr>
      <vt:lpstr>US High Yield</vt:lpstr>
      <vt:lpstr>Custom High Yield</vt:lpstr>
      <vt:lpstr>US Govt</vt:lpstr>
      <vt:lpstr>US Corp Custom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Parikh</dc:creator>
  <cp:lastModifiedBy>Harsh Parikh</cp:lastModifiedBy>
  <dcterms:created xsi:type="dcterms:W3CDTF">2017-09-05T13:47:41Z</dcterms:created>
  <dcterms:modified xsi:type="dcterms:W3CDTF">2017-09-26T12:48:57Z</dcterms:modified>
</cp:coreProperties>
</file>