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 codeName="ThisWorkbook"/>
  <xr:revisionPtr revIDLastSave="0" documentId="10_ncr:8100000_{2FEF8CF0-6673-4B5A-8856-DFB4D49D646E}" xr6:coauthVersionLast="34" xr6:coauthVersionMax="34" xr10:uidLastSave="{00000000-0000-0000-0000-000000000000}"/>
  <bookViews>
    <workbookView xWindow="0" yWindow="0" windowWidth="22260" windowHeight="12650" xr2:uid="{00000000-000D-0000-FFFF-FFFF00000000}"/>
  </bookViews>
  <sheets>
    <sheet name="ETF行情数据" sheetId="1" r:id="rId1"/>
    <sheet name="豆粕行情数据" sheetId="2" r:id="rId2"/>
    <sheet name="白糖行情数据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2" l="1"/>
  <c r="A10" i="3" s="1"/>
  <c r="A10" i="2"/>
  <c r="A11" i="3" s="1"/>
  <c r="D13" i="1"/>
  <c r="D12" i="1"/>
  <c r="D11" i="1"/>
  <c r="E13" i="1"/>
  <c r="F13" i="1" s="1"/>
  <c r="E12" i="1"/>
  <c r="F12" i="1" s="1"/>
  <c r="E11" i="1"/>
  <c r="F11" i="1" s="1"/>
  <c r="C13" i="1"/>
  <c r="C12" i="1"/>
  <c r="C11" i="1"/>
  <c r="N5" i="2"/>
  <c r="H5" i="2"/>
  <c r="B5" i="2"/>
  <c r="P5" i="3"/>
  <c r="I5" i="3"/>
  <c r="B5" i="3"/>
  <c r="M5" i="1"/>
  <c r="H5" i="1"/>
  <c r="C5" i="1"/>
  <c r="N1" i="2"/>
  <c r="H1" i="2"/>
  <c r="B1" i="2"/>
  <c r="P1" i="3"/>
  <c r="I1" i="3"/>
  <c r="B1" i="3"/>
  <c r="M1" i="1"/>
  <c r="H1" i="1"/>
  <c r="C1" i="1"/>
  <c r="B12" i="1" l="1"/>
  <c r="B13" i="1"/>
  <c r="B11" i="1"/>
  <c r="C14" i="3"/>
  <c r="C13" i="3"/>
  <c r="C12" i="3"/>
  <c r="G12" i="3"/>
  <c r="G13" i="3"/>
  <c r="G14" i="3"/>
  <c r="F14" i="3"/>
  <c r="F13" i="3"/>
  <c r="F12" i="3"/>
  <c r="D14" i="3"/>
  <c r="E14" i="3" s="1"/>
  <c r="D13" i="3"/>
  <c r="E13" i="3" s="1"/>
  <c r="D12" i="3"/>
  <c r="E12" i="3" s="1"/>
  <c r="B14" i="3"/>
  <c r="B13" i="3"/>
  <c r="B12" i="3"/>
  <c r="G13" i="2"/>
  <c r="F13" i="2"/>
  <c r="G12" i="2"/>
  <c r="F12" i="2"/>
  <c r="G11" i="2"/>
  <c r="F11" i="2"/>
  <c r="D13" i="2"/>
  <c r="E13" i="2" s="1"/>
  <c r="D12" i="2"/>
  <c r="E12" i="2" s="1"/>
  <c r="D11" i="2"/>
  <c r="E11" i="2" s="1"/>
  <c r="C13" i="2"/>
  <c r="C12" i="2"/>
  <c r="C11" i="2"/>
  <c r="B13" i="2"/>
  <c r="B12" i="2"/>
  <c r="B11" i="2"/>
  <c r="A13" i="2" l="1"/>
  <c r="A12" i="3"/>
  <c r="A13" i="3"/>
  <c r="A11" i="2"/>
  <c r="A14" i="3"/>
  <c r="A1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5" authorId="0" shapeId="0" xr:uid="{22BE720B-2938-4A41-884B-2146CE67092B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H5" authorId="0" shapeId="0" xr:uid="{F98C7247-BA19-49A2-A0E6-5923935BE40D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M5" authorId="0" shapeId="0" xr:uid="{54783435-6304-435F-A952-F28E4CAA68F8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5" authorId="0" shapeId="0" xr:uid="{3C736CCD-6C69-4444-94B5-7A7D0F55E079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H5" authorId="0" shapeId="0" xr:uid="{C10C78F8-EEAC-49F4-85DD-1784791BDAEE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N5" authorId="0" shapeId="0" xr:uid="{E82B14E4-DC52-4438-9343-4F8BD1CE7D9C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5" authorId="0" shapeId="0" xr:uid="{34867A90-CFA5-431F-B0A1-C3C7CAA171FC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I5" authorId="0" shapeId="0" xr:uid="{F3ADD241-E39F-43D8-8F84-0A4B22409251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P5" authorId="0" shapeId="0" xr:uid="{46E7779C-422F-492E-961E-BD3D7D491174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<sst xmlns="http://schemas.openxmlformats.org/spreadsheetml/2006/main" count="120" uniqueCount="34">
  <si>
    <t>Date</t>
  </si>
  <si>
    <r>
      <rPr>
        <sz val="9"/>
        <color theme="1"/>
        <rFont val="等线"/>
        <family val="2"/>
      </rPr>
      <t>日期</t>
    </r>
  </si>
  <si>
    <t>close</t>
  </si>
  <si>
    <t>volume</t>
  </si>
  <si>
    <t>pct_chg</t>
  </si>
  <si>
    <r>
      <rPr>
        <sz val="9"/>
        <color theme="1"/>
        <rFont val="等线"/>
        <family val="2"/>
      </rPr>
      <t>收盘价</t>
    </r>
  </si>
  <si>
    <r>
      <rPr>
        <sz val="9"/>
        <color theme="1"/>
        <rFont val="等线"/>
        <family val="2"/>
      </rPr>
      <t>成交量</t>
    </r>
  </si>
  <si>
    <r>
      <rPr>
        <sz val="9"/>
        <color theme="1"/>
        <rFont val="等线"/>
        <family val="2"/>
      </rPr>
      <t>涨跌幅</t>
    </r>
  </si>
  <si>
    <t>000001.SH</t>
  </si>
  <si>
    <t>000016.SH</t>
  </si>
  <si>
    <t>510050.SH</t>
  </si>
  <si>
    <t>M1809.DCE</t>
  </si>
  <si>
    <t>oi</t>
  </si>
  <si>
    <t>oi_chg</t>
  </si>
  <si>
    <r>
      <rPr>
        <sz val="9"/>
        <color theme="1"/>
        <rFont val="等线"/>
        <family val="2"/>
      </rPr>
      <t>持仓量</t>
    </r>
  </si>
  <si>
    <r>
      <rPr>
        <sz val="9"/>
        <color theme="1"/>
        <rFont val="等线"/>
        <family val="2"/>
      </rPr>
      <t>持仓量变化</t>
    </r>
  </si>
  <si>
    <t>M1901.DCE</t>
  </si>
  <si>
    <t>M1905.DCE</t>
  </si>
  <si>
    <t>涨跌</t>
    <phoneticPr fontId="1" type="noConversion"/>
  </si>
  <si>
    <t>pct_chg</t>
    <phoneticPr fontId="1" type="noConversion"/>
  </si>
  <si>
    <t>成交量</t>
    <phoneticPr fontId="1" type="noConversion"/>
  </si>
  <si>
    <t>变化</t>
    <phoneticPr fontId="1" type="noConversion"/>
  </si>
  <si>
    <t>持仓量</t>
    <phoneticPr fontId="1" type="noConversion"/>
  </si>
  <si>
    <t>收盘价</t>
    <phoneticPr fontId="1" type="noConversion"/>
  </si>
  <si>
    <t>SR809.CZC</t>
  </si>
  <si>
    <t>SR901.CZC</t>
  </si>
  <si>
    <t>SR905.CZC</t>
  </si>
  <si>
    <t>涨跌幅</t>
    <phoneticPr fontId="1" type="noConversion"/>
  </si>
  <si>
    <t>收盘价</t>
    <phoneticPr fontId="1" type="noConversion"/>
  </si>
  <si>
    <t>涨跌幅</t>
    <phoneticPr fontId="1" type="noConversion"/>
  </si>
  <si>
    <t>成交量(亿)</t>
    <phoneticPr fontId="1" type="noConversion"/>
  </si>
  <si>
    <t>变化(亿)</t>
    <phoneticPr fontId="1" type="noConversion"/>
  </si>
  <si>
    <t>前一交易日</t>
    <phoneticPr fontId="1" type="noConversion"/>
  </si>
  <si>
    <t>当前交易日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</si>
</sst>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/mm/dd"/>
    <numFmt numFmtId="177" formatCode="0.0000"/>
    <numFmt numFmtId="178" formatCode="0.000"/>
    <numFmt numFmtId="179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Arial"/>
      <family val="2"/>
    </font>
    <font>
      <sz val="9"/>
      <color theme="1"/>
      <name val="等线"/>
      <family val="2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NumberFormat="1" applyFont="1" applyAlignment="1">
      <alignment horizontal="right"/>
    </xf>
    <xf numFmtId="176" fontId="2" fillId="0" borderId="0" xfId="0" applyNumberFormat="1" applyFont="1" applyAlignment="1">
      <alignment horizontal="right"/>
    </xf>
    <xf numFmtId="177" fontId="2" fillId="0" borderId="0" xfId="0" applyNumberFormat="1" applyFont="1" applyAlignment="1">
      <alignment horizontal="right"/>
    </xf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0" fontId="0" fillId="2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77" fontId="0" fillId="2" borderId="1" xfId="0" applyNumberFormat="1" applyFill="1" applyBorder="1" applyAlignment="1">
      <alignment horizontal="center"/>
    </xf>
    <xf numFmtId="178" fontId="0" fillId="2" borderId="1" xfId="0" applyNumberFormat="1" applyFill="1" applyBorder="1" applyAlignment="1">
      <alignment horizontal="center"/>
    </xf>
    <xf numFmtId="179" fontId="0" fillId="2" borderId="1" xfId="0" applyNumberForma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176" fontId="2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nstall/wind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  <definedName name="WS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3"/>
  <sheetViews>
    <sheetView tabSelected="1" workbookViewId="0">
      <selection activeCell="B10" sqref="B10"/>
    </sheetView>
  </sheetViews>
  <sheetFormatPr defaultRowHeight="14" x14ac:dyDescent="0.3"/>
  <cols>
    <col min="1" max="1" width="10.4140625" bestFit="1" customWidth="1"/>
    <col min="2" max="2" width="10.6640625" customWidth="1"/>
    <col min="3" max="3" width="10.08203125" customWidth="1"/>
    <col min="4" max="4" width="9.58203125" customWidth="1"/>
    <col min="5" max="5" width="10.83203125" customWidth="1"/>
    <col min="6" max="6" width="10.1640625" customWidth="1"/>
    <col min="7" max="7" width="8.1640625" customWidth="1"/>
    <col min="8" max="10" width="17.08203125" bestFit="1" customWidth="1"/>
    <col min="12" max="12" width="11.08203125" bestFit="1" customWidth="1"/>
    <col min="14" max="14" width="14.9140625" bestFit="1" customWidth="1"/>
  </cols>
  <sheetData>
    <row r="1" spans="1:15" x14ac:dyDescent="0.3">
      <c r="C1" s="1" t="str">
        <f>[1]!WSS(C2,"sec_name","ShowCodes=N","cols=1;rows=1")</f>
        <v>上证综指</v>
      </c>
      <c r="H1" s="1" t="str">
        <f>[1]!WSS(H2,"sec_name","ShowCodes=N","cols=1;rows=1")</f>
        <v>上证50</v>
      </c>
      <c r="M1" s="1" t="str">
        <f>[1]!WSS(M2,"sec_name","ShowCodes=N","cols=1;rows=1")</f>
        <v>50ETF</v>
      </c>
    </row>
    <row r="2" spans="1:15" x14ac:dyDescent="0.3">
      <c r="C2" s="1" t="s">
        <v>8</v>
      </c>
      <c r="H2" s="1" t="s">
        <v>9</v>
      </c>
      <c r="M2" s="1" t="s">
        <v>10</v>
      </c>
    </row>
    <row r="3" spans="1:15" x14ac:dyDescent="0.3">
      <c r="B3" s="1" t="s">
        <v>1</v>
      </c>
      <c r="C3" s="1" t="s">
        <v>5</v>
      </c>
      <c r="D3" s="1" t="s">
        <v>6</v>
      </c>
      <c r="E3" s="1" t="s">
        <v>7</v>
      </c>
      <c r="G3" s="1" t="s">
        <v>1</v>
      </c>
      <c r="H3" s="1" t="s">
        <v>5</v>
      </c>
      <c r="I3" s="1" t="s">
        <v>6</v>
      </c>
      <c r="J3" s="1" t="s">
        <v>7</v>
      </c>
      <c r="L3" s="1" t="s">
        <v>1</v>
      </c>
      <c r="M3" s="1" t="s">
        <v>5</v>
      </c>
      <c r="N3" s="1" t="s">
        <v>6</v>
      </c>
      <c r="O3" s="1" t="s">
        <v>7</v>
      </c>
    </row>
    <row r="4" spans="1:15" x14ac:dyDescent="0.3">
      <c r="B4" s="1" t="s">
        <v>0</v>
      </c>
      <c r="C4" s="1" t="s">
        <v>2</v>
      </c>
      <c r="D4" s="1" t="s">
        <v>3</v>
      </c>
      <c r="E4" s="1" t="s">
        <v>4</v>
      </c>
      <c r="G4" s="1" t="s">
        <v>0</v>
      </c>
      <c r="H4" s="1" t="s">
        <v>2</v>
      </c>
      <c r="I4" s="1" t="s">
        <v>3</v>
      </c>
      <c r="J4" s="1" t="s">
        <v>4</v>
      </c>
      <c r="L4" s="1" t="s">
        <v>0</v>
      </c>
      <c r="M4" s="1" t="s">
        <v>2</v>
      </c>
      <c r="N4" s="1" t="s">
        <v>3</v>
      </c>
      <c r="O4" s="1" t="s">
        <v>4</v>
      </c>
    </row>
    <row r="5" spans="1:15" x14ac:dyDescent="0.3">
      <c r="B5" s="2">
        <v>43320</v>
      </c>
      <c r="C5" s="3">
        <f>[1]!WSD(C2,C4:E4,B9,B10,"TradingCalendar=SSE","PriceAdj=F","rptType=1","ShowParams=Y","cols=3;rows=2")</f>
        <v>2744.0695999999998</v>
      </c>
      <c r="D5" s="3">
        <v>14768871500</v>
      </c>
      <c r="E5" s="3">
        <v>-1.270228475908608</v>
      </c>
      <c r="G5" s="2">
        <v>43320</v>
      </c>
      <c r="H5" s="3">
        <f>[1]!WSD(H2,H4:J4,B9,B10,"TradingCalendar=SSE","PriceAdj=F","rptType=1","ShowParams=Y","cols=3;rows=2")</f>
        <v>2446.9978000000001</v>
      </c>
      <c r="I5" s="3">
        <v>2359092900</v>
      </c>
      <c r="J5" s="3">
        <v>-1.3219642584365032</v>
      </c>
      <c r="L5" s="2">
        <v>43320</v>
      </c>
      <c r="M5" s="3">
        <f>[1]!WSD(M2,M4:O4,B9,B10,"TradingCalendar=SSE","PriceAdj=F","rptType=1","ShowParams=Y","cols=3;rows=2")</f>
        <v>2.4940000000000002</v>
      </c>
      <c r="N5" s="3">
        <v>504680345</v>
      </c>
      <c r="O5" s="3">
        <v>-1.4229249011857545</v>
      </c>
    </row>
    <row r="6" spans="1:15" x14ac:dyDescent="0.3">
      <c r="B6" s="2">
        <v>43321</v>
      </c>
      <c r="C6" s="3">
        <v>2794.3818000000001</v>
      </c>
      <c r="D6" s="3">
        <v>15166033300</v>
      </c>
      <c r="E6" s="3">
        <v>1.8334884800298212</v>
      </c>
      <c r="G6" s="2">
        <v>43321</v>
      </c>
      <c r="H6" s="3">
        <v>2504.6172000000001</v>
      </c>
      <c r="I6" s="3">
        <v>2657695900</v>
      </c>
      <c r="J6" s="3">
        <v>2.3546976625806515</v>
      </c>
      <c r="L6" s="2">
        <v>43321</v>
      </c>
      <c r="M6" s="3">
        <v>2.5510000000000002</v>
      </c>
      <c r="N6" s="3">
        <v>562950387</v>
      </c>
      <c r="O6" s="3">
        <v>2.2854851643945446</v>
      </c>
    </row>
    <row r="7" spans="1:15" x14ac:dyDescent="0.3">
      <c r="B7" s="2">
        <v>43321</v>
      </c>
      <c r="C7" s="3"/>
      <c r="D7" s="3"/>
      <c r="E7" s="3"/>
      <c r="G7" s="2">
        <v>43321</v>
      </c>
      <c r="H7" s="3"/>
      <c r="I7" s="3"/>
      <c r="J7" s="3"/>
      <c r="L7" s="2">
        <v>43321</v>
      </c>
      <c r="M7" s="3"/>
      <c r="N7" s="3"/>
      <c r="O7" s="3"/>
    </row>
    <row r="9" spans="1:15" x14ac:dyDescent="0.3">
      <c r="A9" t="s">
        <v>32</v>
      </c>
      <c r="B9" s="12">
        <v>43320</v>
      </c>
    </row>
    <row r="10" spans="1:15" x14ac:dyDescent="0.3">
      <c r="A10" t="s">
        <v>33</v>
      </c>
      <c r="B10" s="4">
        <v>43321</v>
      </c>
      <c r="C10" s="5" t="s">
        <v>28</v>
      </c>
      <c r="D10" s="5" t="s">
        <v>29</v>
      </c>
      <c r="E10" s="5" t="s">
        <v>30</v>
      </c>
      <c r="F10" s="5" t="s">
        <v>31</v>
      </c>
    </row>
    <row r="11" spans="1:15" x14ac:dyDescent="0.3">
      <c r="B11" s="5" t="str">
        <f>$C$1</f>
        <v>上证综指</v>
      </c>
      <c r="C11" s="7">
        <f>C6</f>
        <v>2794.3818000000001</v>
      </c>
      <c r="D11" s="6">
        <f>E6/100</f>
        <v>1.8334884800298212E-2</v>
      </c>
      <c r="E11" s="11">
        <f>D6/100000000</f>
        <v>151.66033300000001</v>
      </c>
      <c r="F11" s="11">
        <f>E11-D5/100000000</f>
        <v>3.9716180000000065</v>
      </c>
    </row>
    <row r="12" spans="1:15" x14ac:dyDescent="0.3">
      <c r="B12" s="5" t="str">
        <f>$H$1</f>
        <v>上证50</v>
      </c>
      <c r="C12" s="7">
        <f>H6</f>
        <v>2504.6172000000001</v>
      </c>
      <c r="D12" s="6">
        <f>J6/100</f>
        <v>2.3546976625806515E-2</v>
      </c>
      <c r="E12" s="11">
        <f>I6/100000000</f>
        <v>26.576958999999999</v>
      </c>
      <c r="F12" s="11">
        <f>E12-I5/100000000</f>
        <v>2.9860299999999995</v>
      </c>
    </row>
    <row r="13" spans="1:15" x14ac:dyDescent="0.3">
      <c r="B13" s="5" t="str">
        <f>$M$1</f>
        <v>50ETF</v>
      </c>
      <c r="C13" s="9">
        <f>M6</f>
        <v>2.5510000000000002</v>
      </c>
      <c r="D13" s="6">
        <f>O6/100</f>
        <v>2.2854851643945448E-2</v>
      </c>
      <c r="E13" s="10">
        <f>N6/100000000</f>
        <v>5.6295038699999997</v>
      </c>
      <c r="F13" s="10">
        <f>E13-N5/100000000</f>
        <v>0.58270042000000011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E20AD-C9A5-4A4C-84F8-C19B366F41F5}">
  <dimension ref="A1:R13"/>
  <sheetViews>
    <sheetView workbookViewId="0">
      <selection activeCell="A10" sqref="A10:G13"/>
    </sheetView>
  </sheetViews>
  <sheetFormatPr defaultRowHeight="14" x14ac:dyDescent="0.3"/>
  <cols>
    <col min="1" max="7" width="8.58203125" customWidth="1"/>
    <col min="8" max="8" width="9.58203125" bestFit="1" customWidth="1"/>
    <col min="9" max="10" width="12.9140625" bestFit="1" customWidth="1"/>
    <col min="11" max="11" width="11.6640625" bestFit="1" customWidth="1"/>
    <col min="13" max="13" width="11.08203125" bestFit="1" customWidth="1"/>
    <col min="14" max="14" width="9.58203125" bestFit="1" customWidth="1"/>
    <col min="15" max="16" width="11.75" bestFit="1" customWidth="1"/>
    <col min="17" max="17" width="11.6640625" bestFit="1" customWidth="1"/>
  </cols>
  <sheetData>
    <row r="1" spans="1:18" x14ac:dyDescent="0.3">
      <c r="B1" s="1" t="str">
        <f>[1]!WSS(B2,"sec_name","ShowCodes=N","cols=1;rows=1")</f>
        <v>豆粕1809</v>
      </c>
      <c r="H1" s="1" t="str">
        <f>[1]!WSS(H2,"sec_name","ShowCodes=N","cols=1;rows=1")</f>
        <v>豆粕1901</v>
      </c>
      <c r="N1" s="1" t="str">
        <f>[1]!WSS(N2,"sec_name","ShowCodes=N","cols=1;rows=1")</f>
        <v>豆粕1905</v>
      </c>
    </row>
    <row r="2" spans="1:18" x14ac:dyDescent="0.3">
      <c r="B2" s="1" t="s">
        <v>11</v>
      </c>
      <c r="H2" s="1" t="s">
        <v>16</v>
      </c>
      <c r="N2" s="1" t="s">
        <v>17</v>
      </c>
    </row>
    <row r="3" spans="1:18" x14ac:dyDescent="0.3">
      <c r="A3" s="1" t="s">
        <v>1</v>
      </c>
      <c r="B3" s="1" t="s">
        <v>5</v>
      </c>
      <c r="C3" s="1" t="s">
        <v>6</v>
      </c>
      <c r="D3" s="1" t="s">
        <v>14</v>
      </c>
      <c r="E3" s="1" t="s">
        <v>15</v>
      </c>
      <c r="G3" s="1" t="s">
        <v>1</v>
      </c>
      <c r="H3" s="1" t="s">
        <v>5</v>
      </c>
      <c r="I3" s="1" t="s">
        <v>6</v>
      </c>
      <c r="J3" s="1" t="s">
        <v>14</v>
      </c>
      <c r="K3" s="1" t="s">
        <v>15</v>
      </c>
      <c r="M3" s="1" t="s">
        <v>1</v>
      </c>
      <c r="N3" s="1" t="s">
        <v>5</v>
      </c>
      <c r="O3" s="1" t="s">
        <v>6</v>
      </c>
      <c r="P3" s="1" t="s">
        <v>14</v>
      </c>
      <c r="Q3" s="1" t="s">
        <v>15</v>
      </c>
    </row>
    <row r="4" spans="1:18" x14ac:dyDescent="0.3">
      <c r="A4" s="1" t="s">
        <v>0</v>
      </c>
      <c r="B4" s="1" t="s">
        <v>2</v>
      </c>
      <c r="C4" s="1" t="s">
        <v>3</v>
      </c>
      <c r="D4" s="1" t="s">
        <v>12</v>
      </c>
      <c r="E4" s="1" t="s">
        <v>13</v>
      </c>
      <c r="F4" s="1" t="s">
        <v>19</v>
      </c>
      <c r="G4" s="1" t="s">
        <v>0</v>
      </c>
      <c r="H4" s="1" t="s">
        <v>2</v>
      </c>
      <c r="I4" s="1" t="s">
        <v>3</v>
      </c>
      <c r="J4" s="1" t="s">
        <v>12</v>
      </c>
      <c r="K4" s="1" t="s">
        <v>13</v>
      </c>
      <c r="L4" s="1" t="s">
        <v>19</v>
      </c>
      <c r="M4" s="1" t="s">
        <v>0</v>
      </c>
      <c r="N4" s="1" t="s">
        <v>2</v>
      </c>
      <c r="O4" s="1" t="s">
        <v>3</v>
      </c>
      <c r="P4" s="1" t="s">
        <v>12</v>
      </c>
      <c r="Q4" s="1" t="s">
        <v>13</v>
      </c>
      <c r="R4" s="1" t="s">
        <v>19</v>
      </c>
    </row>
    <row r="5" spans="1:18" x14ac:dyDescent="0.3">
      <c r="A5" s="2">
        <v>43320</v>
      </c>
      <c r="B5" s="3">
        <f>[1]!WSD(B2,B4:F4,A9,A10,"TradingCalendar=SSE","PriceAdj=F","rptType=1","ShowParams=Y","cols=5;rows=2")</f>
        <v>3270</v>
      </c>
      <c r="C5" s="3">
        <v>389142</v>
      </c>
      <c r="D5" s="3">
        <v>711224</v>
      </c>
      <c r="E5" s="3">
        <v>-38382</v>
      </c>
      <c r="F5" s="3">
        <v>2.7332704995287465</v>
      </c>
      <c r="G5" s="2">
        <v>43320</v>
      </c>
      <c r="H5" s="3">
        <f>[1]!WSD(H2,H4:L4,A9,A10,"TradingCalendar=SSE","PriceAdj=F","rptType=1","ShowParams=Y","cols=5;rows=2")</f>
        <v>3289</v>
      </c>
      <c r="I5" s="3">
        <v>1881458</v>
      </c>
      <c r="J5" s="3">
        <v>2107088</v>
      </c>
      <c r="K5" s="3">
        <v>142266</v>
      </c>
      <c r="L5" s="3">
        <v>2.42914979757085</v>
      </c>
      <c r="M5" s="2">
        <v>43320</v>
      </c>
      <c r="N5" s="3">
        <f>[1]!WSD(N2,N4:R4,A9,A10,"TradingCalendar=SSE","PriceAdj=F","rptType=1","ShowParams=Y","cols=5;rows=2")</f>
        <v>2979</v>
      </c>
      <c r="O5" s="3">
        <v>179982</v>
      </c>
      <c r="P5" s="3">
        <v>581342</v>
      </c>
      <c r="Q5" s="3">
        <v>1556</v>
      </c>
      <c r="R5" s="3">
        <v>1.9158398905234348</v>
      </c>
    </row>
    <row r="6" spans="1:18" x14ac:dyDescent="0.3">
      <c r="A6" s="2">
        <v>43321</v>
      </c>
      <c r="B6" s="3">
        <v>3284</v>
      </c>
      <c r="C6" s="3">
        <v>436638</v>
      </c>
      <c r="D6" s="3">
        <v>616440</v>
      </c>
      <c r="E6" s="3">
        <v>-94784</v>
      </c>
      <c r="F6" s="3">
        <v>1.9242706393544382</v>
      </c>
      <c r="G6" s="2">
        <v>43321</v>
      </c>
      <c r="H6" s="3">
        <v>3279</v>
      </c>
      <c r="I6" s="3">
        <v>1820222</v>
      </c>
      <c r="J6" s="3">
        <v>2212776</v>
      </c>
      <c r="K6" s="3">
        <v>105688</v>
      </c>
      <c r="L6" s="3">
        <v>1.0166358595194085</v>
      </c>
      <c r="M6" s="2">
        <v>43321</v>
      </c>
      <c r="N6" s="3">
        <v>2974</v>
      </c>
      <c r="O6" s="3">
        <v>192716</v>
      </c>
      <c r="P6" s="3">
        <v>594732</v>
      </c>
      <c r="Q6" s="3">
        <v>13390</v>
      </c>
      <c r="R6" s="3">
        <v>0.88195386702849388</v>
      </c>
    </row>
    <row r="7" spans="1:18" x14ac:dyDescent="0.3">
      <c r="A7" s="2">
        <v>43321</v>
      </c>
      <c r="B7" s="3"/>
      <c r="C7" s="3"/>
      <c r="D7" s="3"/>
      <c r="E7" s="3"/>
      <c r="F7" s="3"/>
      <c r="G7" s="2">
        <v>43321</v>
      </c>
      <c r="H7" s="3"/>
      <c r="I7" s="3"/>
      <c r="J7" s="3"/>
      <c r="K7" s="3"/>
      <c r="L7" s="3"/>
      <c r="M7" s="2">
        <v>43321</v>
      </c>
      <c r="N7" s="3"/>
      <c r="O7" s="3"/>
      <c r="P7" s="3"/>
      <c r="Q7" s="3"/>
      <c r="R7" s="3"/>
    </row>
    <row r="9" spans="1:18" x14ac:dyDescent="0.3">
      <c r="A9" s="12">
        <f>ETF行情数据!B9</f>
        <v>43320</v>
      </c>
    </row>
    <row r="10" spans="1:18" x14ac:dyDescent="0.3">
      <c r="A10" s="4">
        <f>ETF行情数据!B10</f>
        <v>43321</v>
      </c>
      <c r="B10" s="5" t="s">
        <v>23</v>
      </c>
      <c r="C10" s="5" t="s">
        <v>18</v>
      </c>
      <c r="D10" s="5" t="s">
        <v>20</v>
      </c>
      <c r="E10" s="5" t="s">
        <v>21</v>
      </c>
      <c r="F10" s="5" t="s">
        <v>22</v>
      </c>
      <c r="G10" s="5" t="s">
        <v>21</v>
      </c>
    </row>
    <row r="11" spans="1:18" x14ac:dyDescent="0.3">
      <c r="A11" s="5" t="str">
        <f>$B$1</f>
        <v>豆粕1809</v>
      </c>
      <c r="B11" s="8">
        <f>B6</f>
        <v>3284</v>
      </c>
      <c r="C11" s="6">
        <f>F6/100</f>
        <v>1.9242706393544383E-2</v>
      </c>
      <c r="D11" s="8">
        <f>C6</f>
        <v>436638</v>
      </c>
      <c r="E11" s="8">
        <f>D11-C5</f>
        <v>47496</v>
      </c>
      <c r="F11" s="8">
        <f>D6</f>
        <v>616440</v>
      </c>
      <c r="G11" s="8">
        <f>E6</f>
        <v>-94784</v>
      </c>
    </row>
    <row r="12" spans="1:18" x14ac:dyDescent="0.3">
      <c r="A12" s="5" t="str">
        <f>$H$1</f>
        <v>豆粕1901</v>
      </c>
      <c r="B12" s="8">
        <f>H6</f>
        <v>3279</v>
      </c>
      <c r="C12" s="6">
        <f>L6/100</f>
        <v>1.0166358595194085E-2</v>
      </c>
      <c r="D12" s="8">
        <f>I6</f>
        <v>1820222</v>
      </c>
      <c r="E12" s="8">
        <f>D12-I5</f>
        <v>-61236</v>
      </c>
      <c r="F12" s="8">
        <f>J6</f>
        <v>2212776</v>
      </c>
      <c r="G12" s="8">
        <f>K6</f>
        <v>105688</v>
      </c>
    </row>
    <row r="13" spans="1:18" x14ac:dyDescent="0.3">
      <c r="A13" s="5" t="str">
        <f>$N$1</f>
        <v>豆粕1905</v>
      </c>
      <c r="B13" s="8">
        <f>N6</f>
        <v>2974</v>
      </c>
      <c r="C13" s="6">
        <f>R6/100</f>
        <v>8.8195386702849387E-3</v>
      </c>
      <c r="D13" s="8">
        <f>O6</f>
        <v>192716</v>
      </c>
      <c r="E13" s="8">
        <f>D13-O5</f>
        <v>12734</v>
      </c>
      <c r="F13" s="8">
        <f>P6</f>
        <v>594732</v>
      </c>
      <c r="G13" s="8">
        <f>Q6</f>
        <v>13390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3AB52-8895-463F-A3A1-700EFEF94AC4}">
  <dimension ref="A1:T14"/>
  <sheetViews>
    <sheetView workbookViewId="0">
      <selection activeCell="A11" sqref="A11"/>
    </sheetView>
  </sheetViews>
  <sheetFormatPr defaultRowHeight="14" x14ac:dyDescent="0.3"/>
  <cols>
    <col min="1" max="7" width="8.58203125" customWidth="1"/>
    <col min="8" max="8" width="11.08203125" bestFit="1" customWidth="1"/>
    <col min="9" max="9" width="9.58203125" bestFit="1" customWidth="1"/>
    <col min="10" max="11" width="11.75" bestFit="1" customWidth="1"/>
    <col min="12" max="12" width="11.6640625" bestFit="1" customWidth="1"/>
    <col min="15" max="15" width="11.08203125" bestFit="1" customWidth="1"/>
    <col min="16" max="16" width="9.58203125" bestFit="1" customWidth="1"/>
    <col min="17" max="18" width="10.6640625" bestFit="1" customWidth="1"/>
    <col min="19" max="19" width="10.58203125" bestFit="1" customWidth="1"/>
  </cols>
  <sheetData>
    <row r="1" spans="1:20" x14ac:dyDescent="0.3">
      <c r="B1" s="1" t="str">
        <f>[1]!WSS(B2,"sec_name","ShowCodes=N","cols=1;rows=1")</f>
        <v>白糖1809</v>
      </c>
      <c r="I1" s="1" t="str">
        <f>[1]!WSS(I2,"sec_name","ShowCodes=N","cols=1;rows=1")</f>
        <v>白糖1901</v>
      </c>
      <c r="P1" s="1" t="str">
        <f>[1]!WSS(P2,"sec_name","ShowCodes=N","cols=1;rows=1")</f>
        <v>白糖1905</v>
      </c>
    </row>
    <row r="2" spans="1:20" x14ac:dyDescent="0.3">
      <c r="B2" s="1" t="s">
        <v>24</v>
      </c>
      <c r="I2" s="1" t="s">
        <v>25</v>
      </c>
      <c r="P2" s="1" t="s">
        <v>26</v>
      </c>
    </row>
    <row r="3" spans="1:20" x14ac:dyDescent="0.3">
      <c r="A3" s="1" t="s">
        <v>1</v>
      </c>
      <c r="B3" s="1" t="s">
        <v>5</v>
      </c>
      <c r="C3" s="1" t="s">
        <v>6</v>
      </c>
      <c r="D3" s="1" t="s">
        <v>14</v>
      </c>
      <c r="E3" s="1" t="s">
        <v>15</v>
      </c>
      <c r="F3" s="1" t="s">
        <v>7</v>
      </c>
      <c r="H3" s="1" t="s">
        <v>1</v>
      </c>
      <c r="I3" s="1" t="s">
        <v>5</v>
      </c>
      <c r="J3" s="1" t="s">
        <v>6</v>
      </c>
      <c r="K3" s="1" t="s">
        <v>14</v>
      </c>
      <c r="L3" s="1" t="s">
        <v>15</v>
      </c>
      <c r="M3" s="1" t="s">
        <v>7</v>
      </c>
      <c r="O3" s="1" t="s">
        <v>1</v>
      </c>
      <c r="P3" s="1" t="s">
        <v>5</v>
      </c>
      <c r="Q3" s="1" t="s">
        <v>6</v>
      </c>
      <c r="R3" s="1" t="s">
        <v>14</v>
      </c>
      <c r="S3" s="1" t="s">
        <v>15</v>
      </c>
      <c r="T3" s="1" t="s">
        <v>7</v>
      </c>
    </row>
    <row r="4" spans="1:20" x14ac:dyDescent="0.3">
      <c r="A4" s="1" t="s">
        <v>0</v>
      </c>
      <c r="B4" s="1" t="s">
        <v>2</v>
      </c>
      <c r="C4" s="1" t="s">
        <v>3</v>
      </c>
      <c r="D4" s="1" t="s">
        <v>12</v>
      </c>
      <c r="E4" s="1" t="s">
        <v>13</v>
      </c>
      <c r="F4" s="1" t="s">
        <v>4</v>
      </c>
      <c r="H4" s="1" t="s">
        <v>0</v>
      </c>
      <c r="I4" s="1" t="s">
        <v>2</v>
      </c>
      <c r="J4" s="1" t="s">
        <v>3</v>
      </c>
      <c r="K4" s="1" t="s">
        <v>12</v>
      </c>
      <c r="L4" s="1" t="s">
        <v>13</v>
      </c>
      <c r="M4" s="1" t="s">
        <v>4</v>
      </c>
      <c r="O4" s="1" t="s">
        <v>0</v>
      </c>
      <c r="P4" s="1" t="s">
        <v>2</v>
      </c>
      <c r="Q4" s="1" t="s">
        <v>3</v>
      </c>
      <c r="R4" s="1" t="s">
        <v>12</v>
      </c>
      <c r="S4" s="1" t="s">
        <v>13</v>
      </c>
      <c r="T4" s="1" t="s">
        <v>4</v>
      </c>
    </row>
    <row r="5" spans="1:20" x14ac:dyDescent="0.3">
      <c r="A5" s="2">
        <v>43320</v>
      </c>
      <c r="B5" s="3">
        <f>[1]!WSD(B2,B4:F4,A10,A11,"TradingCalendar=SSE","PriceAdj=F","rptType=1","ShowParams=Y","cols=5;rows=2")</f>
        <v>4942</v>
      </c>
      <c r="C5" s="3">
        <v>56446</v>
      </c>
      <c r="D5" s="3">
        <v>208784</v>
      </c>
      <c r="E5" s="3">
        <v>-5300</v>
      </c>
      <c r="F5" s="3">
        <v>0.12155591572123178</v>
      </c>
      <c r="H5" s="2">
        <v>43320</v>
      </c>
      <c r="I5" s="3">
        <f>[1]!WSD(I2,I4:M4,A10,A11,"TradingCalendar=SSE","PriceAdj=F","rptType=1","ShowParams=Y","cols=5;rows=2")</f>
        <v>5160</v>
      </c>
      <c r="J5" s="3">
        <v>577394</v>
      </c>
      <c r="K5" s="3">
        <v>380484</v>
      </c>
      <c r="L5" s="3">
        <v>-3692</v>
      </c>
      <c r="M5" s="3">
        <v>0.23310023310023309</v>
      </c>
      <c r="O5" s="2">
        <v>43320</v>
      </c>
      <c r="P5" s="3">
        <f>[1]!WSD(P2,P4:T4,A10,A11,"TradingCalendar=SSE","PriceAdj=F","rptType=1","ShowParams=Y","cols=5;rows=2")</f>
        <v>5073</v>
      </c>
      <c r="Q5" s="3">
        <v>31636</v>
      </c>
      <c r="R5" s="3">
        <v>81754</v>
      </c>
      <c r="S5" s="3">
        <v>-2662</v>
      </c>
      <c r="T5" s="3">
        <v>0.17772511848341233</v>
      </c>
    </row>
    <row r="6" spans="1:20" x14ac:dyDescent="0.3">
      <c r="A6" s="2">
        <v>43321</v>
      </c>
      <c r="B6" s="3">
        <v>4916</v>
      </c>
      <c r="C6" s="3">
        <v>58100</v>
      </c>
      <c r="D6" s="3">
        <v>202378</v>
      </c>
      <c r="E6" s="3">
        <v>-6406</v>
      </c>
      <c r="F6" s="3">
        <v>-0.42535953007899535</v>
      </c>
      <c r="H6" s="2">
        <v>43321</v>
      </c>
      <c r="I6" s="3">
        <v>5147</v>
      </c>
      <c r="J6" s="3">
        <v>578700</v>
      </c>
      <c r="K6" s="3">
        <v>388020</v>
      </c>
      <c r="L6" s="3">
        <v>7536</v>
      </c>
      <c r="M6" s="3">
        <v>1.9432568985619899E-2</v>
      </c>
      <c r="O6" s="2">
        <v>43321</v>
      </c>
      <c r="P6" s="3">
        <v>5065</v>
      </c>
      <c r="Q6" s="3">
        <v>24470</v>
      </c>
      <c r="R6" s="3">
        <v>82660</v>
      </c>
      <c r="S6" s="3">
        <v>906</v>
      </c>
      <c r="T6" s="3">
        <v>-3.9471087428458659E-2</v>
      </c>
    </row>
    <row r="7" spans="1:20" x14ac:dyDescent="0.3">
      <c r="A7" s="2">
        <v>43321</v>
      </c>
      <c r="B7" s="3"/>
      <c r="C7" s="3"/>
      <c r="D7" s="3"/>
      <c r="E7" s="3"/>
      <c r="F7" s="3"/>
      <c r="H7" s="2">
        <v>43321</v>
      </c>
      <c r="I7" s="3"/>
      <c r="J7" s="3"/>
      <c r="K7" s="3"/>
      <c r="L7" s="3"/>
      <c r="M7" s="3"/>
      <c r="O7" s="2">
        <v>43321</v>
      </c>
      <c r="P7" s="3"/>
      <c r="Q7" s="3"/>
      <c r="R7" s="3"/>
      <c r="S7" s="3"/>
      <c r="T7" s="3"/>
    </row>
    <row r="8" spans="1:20" x14ac:dyDescent="0.3">
      <c r="A8" s="2"/>
      <c r="B8" s="3"/>
      <c r="C8" s="3"/>
      <c r="D8" s="3"/>
      <c r="E8" s="3"/>
      <c r="F8" s="3"/>
      <c r="H8" s="2"/>
      <c r="I8" s="3"/>
      <c r="J8" s="3"/>
      <c r="K8" s="3"/>
      <c r="L8" s="3"/>
      <c r="M8" s="3"/>
      <c r="O8" s="2"/>
      <c r="P8" s="3"/>
      <c r="Q8" s="3"/>
      <c r="R8" s="3"/>
      <c r="S8" s="3"/>
      <c r="T8" s="3"/>
    </row>
    <row r="9" spans="1:20" x14ac:dyDescent="0.3">
      <c r="A9" s="2"/>
      <c r="B9" s="3"/>
      <c r="C9" s="3"/>
      <c r="D9" s="3"/>
      <c r="E9" s="3"/>
      <c r="F9" s="3"/>
      <c r="H9" s="2"/>
      <c r="I9" s="3"/>
      <c r="J9" s="3"/>
      <c r="K9" s="3"/>
      <c r="L9" s="3"/>
      <c r="M9" s="3"/>
      <c r="O9" s="2"/>
      <c r="P9" s="3"/>
      <c r="Q9" s="3"/>
      <c r="R9" s="3"/>
      <c r="S9" s="3"/>
      <c r="T9" s="3"/>
    </row>
    <row r="10" spans="1:20" x14ac:dyDescent="0.3">
      <c r="A10" s="13">
        <f>豆粕行情数据!A9</f>
        <v>43320</v>
      </c>
      <c r="B10" s="3"/>
      <c r="C10" s="3"/>
      <c r="D10" s="3"/>
      <c r="E10" s="3"/>
      <c r="F10" s="3"/>
      <c r="H10" s="2"/>
      <c r="I10" s="3"/>
      <c r="J10" s="3"/>
      <c r="K10" s="3"/>
      <c r="L10" s="3"/>
      <c r="M10" s="3"/>
      <c r="O10" s="2"/>
      <c r="P10" s="3"/>
      <c r="Q10" s="3"/>
      <c r="R10" s="3"/>
      <c r="S10" s="3"/>
      <c r="T10" s="3"/>
    </row>
    <row r="11" spans="1:20" x14ac:dyDescent="0.3">
      <c r="A11" s="4">
        <f>豆粕行情数据!A10</f>
        <v>43321</v>
      </c>
      <c r="B11" s="5" t="s">
        <v>23</v>
      </c>
      <c r="C11" s="5" t="s">
        <v>27</v>
      </c>
      <c r="D11" s="5" t="s">
        <v>20</v>
      </c>
      <c r="E11" s="5" t="s">
        <v>21</v>
      </c>
      <c r="F11" s="5" t="s">
        <v>22</v>
      </c>
      <c r="G11" s="5" t="s">
        <v>21</v>
      </c>
    </row>
    <row r="12" spans="1:20" x14ac:dyDescent="0.3">
      <c r="A12" s="5" t="str">
        <f>$B$1</f>
        <v>白糖1809</v>
      </c>
      <c r="B12" s="8">
        <f>B6</f>
        <v>4916</v>
      </c>
      <c r="C12" s="6">
        <f>F6/100</f>
        <v>-4.2535953007899535E-3</v>
      </c>
      <c r="D12" s="8">
        <f>C6</f>
        <v>58100</v>
      </c>
      <c r="E12" s="8">
        <f>D12-C5</f>
        <v>1654</v>
      </c>
      <c r="F12" s="8">
        <f>D6</f>
        <v>202378</v>
      </c>
      <c r="G12" s="8">
        <f>E6</f>
        <v>-6406</v>
      </c>
    </row>
    <row r="13" spans="1:20" x14ac:dyDescent="0.3">
      <c r="A13" s="5" t="str">
        <f>$I$1</f>
        <v>白糖1901</v>
      </c>
      <c r="B13" s="8">
        <f>I6</f>
        <v>5147</v>
      </c>
      <c r="C13" s="6">
        <f>M6/100</f>
        <v>1.9432568985619899E-4</v>
      </c>
      <c r="D13" s="8">
        <f>J6</f>
        <v>578700</v>
      </c>
      <c r="E13" s="8">
        <f>D13-J5</f>
        <v>1306</v>
      </c>
      <c r="F13" s="8">
        <f>K6</f>
        <v>388020</v>
      </c>
      <c r="G13" s="8">
        <f>L6</f>
        <v>7536</v>
      </c>
    </row>
    <row r="14" spans="1:20" x14ac:dyDescent="0.3">
      <c r="A14" s="5" t="str">
        <f>$P$1</f>
        <v>白糖1905</v>
      </c>
      <c r="B14" s="8">
        <f>P6</f>
        <v>5065</v>
      </c>
      <c r="C14" s="6">
        <f>T6/100</f>
        <v>-3.9471087428458662E-4</v>
      </c>
      <c r="D14" s="8">
        <f>Q6</f>
        <v>24470</v>
      </c>
      <c r="E14" s="8">
        <f>D14-Q5</f>
        <v>-7166</v>
      </c>
      <c r="F14" s="8">
        <f>R6</f>
        <v>82660</v>
      </c>
      <c r="G14" s="8">
        <f>S6</f>
        <v>906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ETF行情数据</vt:lpstr>
      <vt:lpstr>豆粕行情数据</vt:lpstr>
      <vt:lpstr>白糖行情数据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2018-08-09T14:37:10Z</dcterms:modified>
</cp:coreProperties>
</file>