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F6B267B-0946-452E-A9F4-89B23BEA21FF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ETF周行情数据 " sheetId="2" r:id="rId1"/>
    <sheet name="豆粕周行情数据 " sheetId="3" r:id="rId2"/>
    <sheet name="白糖周行情数据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4" l="1"/>
  <c r="I5" i="4"/>
  <c r="B5" i="4"/>
  <c r="P1" i="4"/>
  <c r="I1" i="4"/>
  <c r="B1" i="4"/>
  <c r="A18" i="4"/>
  <c r="A19" i="4"/>
  <c r="A20" i="4"/>
  <c r="B20" i="4"/>
  <c r="C20" i="4"/>
  <c r="D20" i="4"/>
  <c r="E20" i="4" s="1"/>
  <c r="F20" i="4"/>
  <c r="G20" i="4" s="1"/>
  <c r="A21" i="4"/>
  <c r="B21" i="4"/>
  <c r="C21" i="4"/>
  <c r="D21" i="4"/>
  <c r="E21" i="4"/>
  <c r="F21" i="4"/>
  <c r="G21" i="4"/>
  <c r="A22" i="4"/>
  <c r="B22" i="4"/>
  <c r="C22" i="4"/>
  <c r="D22" i="4"/>
  <c r="E22" i="4" s="1"/>
  <c r="F22" i="4"/>
  <c r="G22" i="4" s="1"/>
  <c r="N5" i="3"/>
  <c r="H5" i="3"/>
  <c r="B5" i="3"/>
  <c r="N1" i="3"/>
  <c r="H1" i="3"/>
  <c r="B1" i="3"/>
  <c r="A18" i="3"/>
  <c r="A19" i="3"/>
  <c r="A20" i="3"/>
  <c r="B20" i="3"/>
  <c r="C20" i="3"/>
  <c r="D20" i="3"/>
  <c r="E20" i="3" s="1"/>
  <c r="F20" i="3"/>
  <c r="G20" i="3" s="1"/>
  <c r="A21" i="3"/>
  <c r="B21" i="3"/>
  <c r="C21" i="3"/>
  <c r="D21" i="3"/>
  <c r="E21" i="3" s="1"/>
  <c r="F21" i="3"/>
  <c r="G21" i="3" s="1"/>
  <c r="A22" i="3"/>
  <c r="B22" i="3"/>
  <c r="C22" i="3"/>
  <c r="D22" i="3"/>
  <c r="E22" i="3" s="1"/>
  <c r="F22" i="3"/>
  <c r="G22" i="3" s="1"/>
  <c r="M5" i="2"/>
  <c r="H5" i="2"/>
  <c r="C5" i="2"/>
  <c r="M1" i="2"/>
  <c r="H1" i="2"/>
  <c r="C1" i="2"/>
  <c r="B20" i="2"/>
  <c r="C20" i="2"/>
  <c r="D20" i="2"/>
  <c r="E20" i="2"/>
  <c r="F20" i="2" s="1"/>
  <c r="B21" i="2"/>
  <c r="C21" i="2"/>
  <c r="D21" i="2"/>
  <c r="E21" i="2"/>
  <c r="F21" i="2" s="1"/>
  <c r="B22" i="2"/>
  <c r="C22" i="2"/>
  <c r="D22" i="2"/>
  <c r="E22" i="2"/>
  <c r="F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33FC2DB8-1326-4490-BEF4-F7C186C4B99C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H5" authorId="0" shapeId="0" xr:uid="{337A9C24-934F-4F0C-805C-08210E365932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M5" authorId="0" shapeId="0" xr:uid="{C42F4939-1254-45DE-8E07-4F326D6BB14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A92C4754-7F86-41F7-B3E4-014B88D7438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H5" authorId="0" shapeId="0" xr:uid="{AD1876F7-BC74-4319-B491-D457427F1C37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N5" authorId="0" shapeId="0" xr:uid="{F5534CD4-82F8-40AC-8703-1E2446A6E47C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" authorId="0" shapeId="0" xr:uid="{22859F48-8CB4-47C1-8BF6-3BCADE6A5752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I5" authorId="0" shapeId="0" xr:uid="{0F878831-F450-4308-BF94-E3C7F91FA52A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P5" authorId="0" shapeId="0" xr:uid="{713C6692-4289-4BE5-992A-0174DB586DF4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<sst xmlns="http://schemas.openxmlformats.org/spreadsheetml/2006/main" count="120" uniqueCount="32">
  <si>
    <t>变化(亿)</t>
    <phoneticPr fontId="1" type="noConversion"/>
  </si>
  <si>
    <t>成交量(亿)</t>
    <phoneticPr fontId="1" type="noConversion"/>
  </si>
  <si>
    <t>涨跌幅</t>
    <phoneticPr fontId="1" type="noConversion"/>
  </si>
  <si>
    <t>收盘价</t>
    <phoneticPr fontId="1" type="noConversion"/>
  </si>
  <si>
    <t>当前交易日</t>
    <phoneticPr fontId="1" type="noConversion"/>
  </si>
  <si>
    <t>前一交易日</t>
    <phoneticPr fontId="1" type="noConversion"/>
  </si>
  <si>
    <t>pct_chg</t>
  </si>
  <si>
    <t>volume</t>
  </si>
  <si>
    <t>close</t>
  </si>
  <si>
    <t>Date</t>
  </si>
  <si>
    <r>
      <rPr>
        <sz val="9"/>
        <color theme="1"/>
        <rFont val="等线"/>
        <family val="2"/>
      </rPr>
      <t>涨跌幅</t>
    </r>
  </si>
  <si>
    <r>
      <rPr>
        <sz val="9"/>
        <color theme="1"/>
        <rFont val="等线"/>
        <family val="2"/>
      </rPr>
      <t>成交量</t>
    </r>
  </si>
  <si>
    <r>
      <rPr>
        <sz val="9"/>
        <color theme="1"/>
        <rFont val="等线"/>
        <family val="2"/>
      </rPr>
      <t>收盘价</t>
    </r>
  </si>
  <si>
    <r>
      <rPr>
        <sz val="9"/>
        <color theme="1"/>
        <rFont val="等线"/>
        <family val="2"/>
      </rPr>
      <t>日期</t>
    </r>
  </si>
  <si>
    <t>510050.SH</t>
  </si>
  <si>
    <t>000016.SH</t>
  </si>
  <si>
    <t>000001.SH</t>
  </si>
  <si>
    <t>变化</t>
    <phoneticPr fontId="1" type="noConversion"/>
  </si>
  <si>
    <t>持仓量</t>
    <phoneticPr fontId="1" type="noConversion"/>
  </si>
  <si>
    <t>成交量</t>
    <phoneticPr fontId="1" type="noConversion"/>
  </si>
  <si>
    <t>涨跌</t>
    <phoneticPr fontId="1" type="noConversion"/>
  </si>
  <si>
    <t>pct_chg</t>
    <phoneticPr fontId="1" type="noConversion"/>
  </si>
  <si>
    <t>oi_chg</t>
  </si>
  <si>
    <t>oi</t>
  </si>
  <si>
    <r>
      <rPr>
        <sz val="9"/>
        <color theme="1"/>
        <rFont val="等线"/>
        <family val="2"/>
      </rPr>
      <t>持仓量变化</t>
    </r>
  </si>
  <si>
    <r>
      <rPr>
        <sz val="9"/>
        <color theme="1"/>
        <rFont val="等线"/>
        <family val="2"/>
      </rPr>
      <t>持仓量</t>
    </r>
  </si>
  <si>
    <t>M1905.DCE</t>
  </si>
  <si>
    <t>M1901.DCE</t>
  </si>
  <si>
    <t>M1809.DCE</t>
  </si>
  <si>
    <t>SR905.CZC</t>
  </si>
  <si>
    <t>SR901.CZC</t>
  </si>
  <si>
    <t>SR809.CZC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</si>
</sst>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/mm/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1" fontId="0" fillId="2" borderId="1" xfId="0" applyNumberFormat="1" applyFill="1" applyBorder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all/wind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5AF-B057-4C4E-BD31-F443318CADAC}">
  <dimension ref="A1:O24"/>
  <sheetViews>
    <sheetView topLeftCell="A12" workbookViewId="0">
      <selection activeCell="B20" sqref="B20"/>
    </sheetView>
  </sheetViews>
  <sheetFormatPr defaultRowHeight="14" x14ac:dyDescent="0.3"/>
  <cols>
    <col min="1" max="1" width="10.4140625" bestFit="1" customWidth="1"/>
    <col min="2" max="2" width="10.6640625" customWidth="1"/>
    <col min="3" max="3" width="10.08203125" customWidth="1"/>
    <col min="4" max="4" width="9.58203125" customWidth="1"/>
    <col min="5" max="5" width="10.83203125" customWidth="1"/>
    <col min="6" max="6" width="10.1640625" customWidth="1"/>
    <col min="7" max="7" width="8.1640625" customWidth="1"/>
    <col min="8" max="10" width="17.08203125" bestFit="1" customWidth="1"/>
    <col min="12" max="12" width="11.08203125" bestFit="1" customWidth="1"/>
    <col min="14" max="14" width="14.9140625" bestFit="1" customWidth="1"/>
  </cols>
  <sheetData>
    <row r="1" spans="2:15" x14ac:dyDescent="0.3">
      <c r="C1" s="9" t="str">
        <f>[1]!WSS(C2,"sec_name","ShowCodes=N","cols=1;rows=1")</f>
        <v>上证综指</v>
      </c>
      <c r="H1" s="9" t="str">
        <f>[1]!WSS(H2,"sec_name","ShowCodes=N","cols=1;rows=1")</f>
        <v>上证50</v>
      </c>
      <c r="M1" s="9" t="str">
        <f>[1]!WSS(M2,"sec_name","ShowCodes=N","cols=1;rows=1")</f>
        <v>50ETF</v>
      </c>
    </row>
    <row r="2" spans="2:15" x14ac:dyDescent="0.3">
      <c r="C2" s="9" t="s">
        <v>16</v>
      </c>
      <c r="H2" s="9" t="s">
        <v>15</v>
      </c>
      <c r="M2" s="9" t="s">
        <v>14</v>
      </c>
    </row>
    <row r="3" spans="2:15" x14ac:dyDescent="0.3">
      <c r="B3" s="9" t="s">
        <v>13</v>
      </c>
      <c r="C3" s="9" t="s">
        <v>12</v>
      </c>
      <c r="D3" s="9" t="s">
        <v>11</v>
      </c>
      <c r="E3" s="9" t="s">
        <v>10</v>
      </c>
      <c r="G3" s="9" t="s">
        <v>13</v>
      </c>
      <c r="H3" s="9" t="s">
        <v>12</v>
      </c>
      <c r="I3" s="9" t="s">
        <v>11</v>
      </c>
      <c r="J3" s="9" t="s">
        <v>10</v>
      </c>
      <c r="L3" s="9" t="s">
        <v>13</v>
      </c>
      <c r="M3" s="9" t="s">
        <v>12</v>
      </c>
      <c r="N3" s="9" t="s">
        <v>11</v>
      </c>
      <c r="O3" s="9" t="s">
        <v>10</v>
      </c>
    </row>
    <row r="4" spans="2:15" x14ac:dyDescent="0.3">
      <c r="B4" s="9" t="s">
        <v>9</v>
      </c>
      <c r="C4" s="9" t="s">
        <v>8</v>
      </c>
      <c r="D4" s="9" t="s">
        <v>7</v>
      </c>
      <c r="E4" s="9" t="s">
        <v>6</v>
      </c>
      <c r="G4" s="9" t="s">
        <v>9</v>
      </c>
      <c r="H4" s="9" t="s">
        <v>8</v>
      </c>
      <c r="I4" s="9" t="s">
        <v>7</v>
      </c>
      <c r="J4" s="9" t="s">
        <v>6</v>
      </c>
      <c r="L4" s="9" t="s">
        <v>9</v>
      </c>
      <c r="M4" s="9" t="s">
        <v>8</v>
      </c>
      <c r="N4" s="9" t="s">
        <v>7</v>
      </c>
      <c r="O4" s="9" t="s">
        <v>6</v>
      </c>
    </row>
    <row r="5" spans="2:15" x14ac:dyDescent="0.3">
      <c r="B5" s="8">
        <v>43311</v>
      </c>
      <c r="C5" s="7">
        <f>[1]!WSD(C2,C4:E4,B18,B19,"TradingCalendar=SSE","PriceAdj=F","rptType=1","ShowParams=Y","cols=3;rows=10")</f>
        <v>2869.0495000000001</v>
      </c>
      <c r="D5" s="7">
        <v>15165224900</v>
      </c>
      <c r="E5" s="7">
        <v>-0.15813995701132733</v>
      </c>
      <c r="G5" s="8">
        <v>43311</v>
      </c>
      <c r="H5" s="7">
        <f>[1]!WSD(H2,H4:J4,B18,B19,"TradingCalendar=SSE","PriceAdj=F","rptType=1","ShowParams=Y","cols=3;rows=10")</f>
        <v>2541.3081000000002</v>
      </c>
      <c r="I5" s="7">
        <v>2450625500</v>
      </c>
      <c r="J5" s="7">
        <v>0.64221831169286592</v>
      </c>
      <c r="L5" s="8">
        <v>43311</v>
      </c>
      <c r="M5" s="7">
        <f>[1]!WSD(M2,M4:O4,B18,B19,"TradingCalendar=SSE","PriceAdj=F","rptType=1","ShowParams=Y","cols=3;rows=10")</f>
        <v>2.5870000000000002</v>
      </c>
      <c r="N5" s="7">
        <v>554179899</v>
      </c>
      <c r="O5" s="7">
        <v>0.46601941747572856</v>
      </c>
    </row>
    <row r="6" spans="2:15" x14ac:dyDescent="0.3">
      <c r="B6" s="8">
        <v>43312</v>
      </c>
      <c r="C6" s="7">
        <v>2876.4009000000001</v>
      </c>
      <c r="D6" s="7">
        <v>11893111700</v>
      </c>
      <c r="E6" s="7">
        <v>0.25623120130899846</v>
      </c>
      <c r="G6" s="8">
        <v>43312</v>
      </c>
      <c r="H6" s="7">
        <v>2545.1242999999999</v>
      </c>
      <c r="I6" s="7">
        <v>2024192900</v>
      </c>
      <c r="J6" s="7">
        <v>0.15016675860750617</v>
      </c>
      <c r="L6" s="8">
        <v>43312</v>
      </c>
      <c r="M6" s="7">
        <v>2.5950000000000002</v>
      </c>
      <c r="N6" s="7">
        <v>477061620</v>
      </c>
      <c r="O6" s="7">
        <v>0.30923850019327431</v>
      </c>
    </row>
    <row r="7" spans="2:15" x14ac:dyDescent="0.3">
      <c r="B7" s="8">
        <v>43313</v>
      </c>
      <c r="C7" s="7">
        <v>2824.5337</v>
      </c>
      <c r="D7" s="7">
        <v>14951434800</v>
      </c>
      <c r="E7" s="7">
        <v>-1.8031978782929836</v>
      </c>
      <c r="G7" s="8">
        <v>43313</v>
      </c>
      <c r="H7" s="7">
        <v>2490.2453999999998</v>
      </c>
      <c r="I7" s="7">
        <v>2737226900</v>
      </c>
      <c r="J7" s="7">
        <v>-2.1562365343020806</v>
      </c>
      <c r="L7" s="8">
        <v>43313</v>
      </c>
      <c r="M7" s="7">
        <v>2.5369999999999999</v>
      </c>
      <c r="N7" s="7">
        <v>628102705</v>
      </c>
      <c r="O7" s="7">
        <v>-2.2350674373795862</v>
      </c>
    </row>
    <row r="8" spans="2:15" x14ac:dyDescent="0.3">
      <c r="B8" s="8">
        <v>43314</v>
      </c>
      <c r="C8" s="7">
        <v>2768.0239000000001</v>
      </c>
      <c r="D8" s="7">
        <v>17417900300</v>
      </c>
      <c r="E8" s="7">
        <v>-2.0006771383184296</v>
      </c>
      <c r="G8" s="8">
        <v>43314</v>
      </c>
      <c r="H8" s="7">
        <v>2440.3126999999999</v>
      </c>
      <c r="I8" s="7">
        <v>2960110900</v>
      </c>
      <c r="J8" s="7">
        <v>-2.0051317030843618</v>
      </c>
      <c r="L8" s="8">
        <v>43314</v>
      </c>
      <c r="M8" s="7">
        <v>2.484</v>
      </c>
      <c r="N8" s="7">
        <v>721197256</v>
      </c>
      <c r="O8" s="7">
        <v>-2.0890815924320036</v>
      </c>
    </row>
    <row r="9" spans="2:15" x14ac:dyDescent="0.3">
      <c r="B9" s="8">
        <v>43315</v>
      </c>
      <c r="C9" s="7">
        <v>2740.4429</v>
      </c>
      <c r="D9" s="7">
        <v>12700636300</v>
      </c>
      <c r="E9" s="7">
        <v>-0.99641480696752716</v>
      </c>
      <c r="G9" s="8">
        <v>43315</v>
      </c>
      <c r="H9" s="7">
        <v>2413.5032000000001</v>
      </c>
      <c r="I9" s="7">
        <v>2154621300</v>
      </c>
      <c r="J9" s="7">
        <v>-1.0986092069266262</v>
      </c>
      <c r="L9" s="8">
        <v>43315</v>
      </c>
      <c r="M9" s="7">
        <v>2.4569999999999999</v>
      </c>
      <c r="N9" s="7">
        <v>449223512</v>
      </c>
      <c r="O9" s="7">
        <v>-1.0869565217391359</v>
      </c>
    </row>
    <row r="10" spans="2:15" x14ac:dyDescent="0.3">
      <c r="B10" s="8">
        <v>43318</v>
      </c>
      <c r="C10" s="7">
        <v>2705.1565000000001</v>
      </c>
      <c r="D10" s="7">
        <v>12975305800</v>
      </c>
      <c r="E10" s="7">
        <v>-1.2876166841498504</v>
      </c>
      <c r="G10" s="8">
        <v>43318</v>
      </c>
      <c r="H10" s="7">
        <v>2406.5365000000002</v>
      </c>
      <c r="I10" s="7">
        <v>2572304100</v>
      </c>
      <c r="J10" s="7">
        <v>-0.28865509687329149</v>
      </c>
      <c r="L10" s="8">
        <v>43318</v>
      </c>
      <c r="M10" s="7">
        <v>2.4550000000000001</v>
      </c>
      <c r="N10" s="7">
        <v>610752393</v>
      </c>
      <c r="O10" s="7">
        <v>-8.1400081400072447E-2</v>
      </c>
    </row>
    <row r="11" spans="2:15" x14ac:dyDescent="0.3">
      <c r="B11" s="8">
        <v>43319</v>
      </c>
      <c r="C11" s="7">
        <v>2779.3739999999998</v>
      </c>
      <c r="D11" s="7">
        <v>14957974300</v>
      </c>
      <c r="E11" s="7">
        <v>2.7435566112348653</v>
      </c>
      <c r="G11" s="8">
        <v>43319</v>
      </c>
      <c r="H11" s="7">
        <v>2479.7795999999998</v>
      </c>
      <c r="I11" s="7">
        <v>2975211000</v>
      </c>
      <c r="J11" s="7">
        <v>3.0435067159795715</v>
      </c>
      <c r="L11" s="8">
        <v>43319</v>
      </c>
      <c r="M11" s="7">
        <v>2.5299999999999998</v>
      </c>
      <c r="N11" s="7">
        <v>674778966</v>
      </c>
      <c r="O11" s="7">
        <v>3.0549898167006</v>
      </c>
    </row>
    <row r="12" spans="2:15" x14ac:dyDescent="0.3">
      <c r="B12" s="8">
        <v>43320</v>
      </c>
      <c r="C12" s="7">
        <v>2744.0695999999998</v>
      </c>
      <c r="D12" s="7">
        <v>14768871500</v>
      </c>
      <c r="E12" s="7">
        <v>-1.270228475908608</v>
      </c>
      <c r="G12" s="8">
        <v>43320</v>
      </c>
      <c r="H12" s="7">
        <v>2446.9978000000001</v>
      </c>
      <c r="I12" s="7">
        <v>2359092900</v>
      </c>
      <c r="J12" s="7">
        <v>-1.3219642584365032</v>
      </c>
      <c r="L12" s="8">
        <v>43320</v>
      </c>
      <c r="M12" s="7">
        <v>2.4940000000000002</v>
      </c>
      <c r="N12" s="7">
        <v>504680345</v>
      </c>
      <c r="O12" s="7">
        <v>-1.4229249011857545</v>
      </c>
    </row>
    <row r="13" spans="2:15" x14ac:dyDescent="0.3">
      <c r="B13" s="8">
        <v>43321</v>
      </c>
      <c r="C13" s="7">
        <v>2794.3818000000001</v>
      </c>
      <c r="D13" s="7">
        <v>15166033300</v>
      </c>
      <c r="E13" s="7">
        <v>1.8334884800298212</v>
      </c>
      <c r="G13" s="8">
        <v>43321</v>
      </c>
      <c r="H13" s="7">
        <v>2504.6172000000001</v>
      </c>
      <c r="I13" s="7">
        <v>2657695900</v>
      </c>
      <c r="J13" s="7">
        <v>2.3546976625806515</v>
      </c>
      <c r="L13" s="8">
        <v>43321</v>
      </c>
      <c r="M13" s="7">
        <v>2.5510000000000002</v>
      </c>
      <c r="N13" s="7">
        <v>562950387</v>
      </c>
      <c r="O13" s="7">
        <v>2.2854851643945446</v>
      </c>
    </row>
    <row r="14" spans="2:15" x14ac:dyDescent="0.3">
      <c r="B14" s="8">
        <v>43322</v>
      </c>
      <c r="C14" s="7">
        <v>2795.3099000000002</v>
      </c>
      <c r="D14" s="7">
        <v>12153223200</v>
      </c>
      <c r="E14" s="7">
        <v>3.321307059758194E-2</v>
      </c>
      <c r="G14" s="8">
        <v>43322</v>
      </c>
      <c r="H14" s="7">
        <v>2503.2058000000002</v>
      </c>
      <c r="I14" s="7">
        <v>1942120900</v>
      </c>
      <c r="J14" s="7">
        <v>-5.6351924757203076E-2</v>
      </c>
      <c r="L14" s="8">
        <v>43322</v>
      </c>
      <c r="M14" s="7">
        <v>2.5510000000000002</v>
      </c>
      <c r="N14" s="7">
        <v>530356297</v>
      </c>
      <c r="O14" s="7">
        <v>0</v>
      </c>
    </row>
    <row r="15" spans="2:15" x14ac:dyDescent="0.3">
      <c r="B15" s="8"/>
      <c r="C15" s="7"/>
      <c r="D15" s="7"/>
      <c r="E15" s="7"/>
      <c r="G15" s="8"/>
      <c r="H15" s="7"/>
      <c r="I15" s="7"/>
      <c r="J15" s="7"/>
      <c r="L15" s="8"/>
      <c r="M15" s="7"/>
      <c r="N15" s="7"/>
      <c r="O15" s="7"/>
    </row>
    <row r="16" spans="2:15" x14ac:dyDescent="0.3">
      <c r="B16" s="8"/>
      <c r="C16" s="7"/>
      <c r="D16" s="7"/>
      <c r="E16" s="7"/>
      <c r="G16" s="8"/>
      <c r="H16" s="7"/>
      <c r="I16" s="7"/>
      <c r="J16" s="7"/>
      <c r="L16" s="8"/>
      <c r="M16" s="7"/>
      <c r="N16" s="7"/>
      <c r="O16" s="7"/>
    </row>
    <row r="18" spans="1:10" x14ac:dyDescent="0.3">
      <c r="A18" t="s">
        <v>5</v>
      </c>
      <c r="B18" s="6">
        <v>43311</v>
      </c>
    </row>
    <row r="19" spans="1:10" x14ac:dyDescent="0.3">
      <c r="A19" t="s">
        <v>4</v>
      </c>
      <c r="B19" s="5">
        <v>43322</v>
      </c>
      <c r="C19" s="2" t="s">
        <v>3</v>
      </c>
      <c r="D19" s="2" t="s">
        <v>2</v>
      </c>
      <c r="E19" s="2" t="s">
        <v>1</v>
      </c>
      <c r="F19" s="2" t="s">
        <v>0</v>
      </c>
      <c r="G19" s="2"/>
      <c r="H19" s="2"/>
      <c r="I19" s="2"/>
      <c r="J19" s="2"/>
    </row>
    <row r="20" spans="1:10" x14ac:dyDescent="0.3">
      <c r="B20" s="2" t="str">
        <f>$C$1</f>
        <v>上证综指</v>
      </c>
      <c r="C20" s="3">
        <f>C14</f>
        <v>2795.3099000000002</v>
      </c>
      <c r="D20" s="4">
        <f>C14/C9-1</f>
        <v>2.0021216278580445E-2</v>
      </c>
      <c r="E20" s="3">
        <f>SUM(D10:D14)/100000000</f>
        <v>700.21408099999996</v>
      </c>
      <c r="F20" s="3">
        <f>E20-SUM(D5:D9)/100000000</f>
        <v>-21.068999000000076</v>
      </c>
      <c r="G20" s="1"/>
      <c r="H20" s="1"/>
      <c r="I20" s="1"/>
      <c r="J20" s="1"/>
    </row>
    <row r="21" spans="1:10" x14ac:dyDescent="0.3">
      <c r="B21" s="2" t="str">
        <f>$H$1</f>
        <v>上证50</v>
      </c>
      <c r="C21" s="3">
        <f>H14</f>
        <v>2503.2058000000002</v>
      </c>
      <c r="D21" s="4">
        <f>H14/H9-1</f>
        <v>3.7166969573522834E-2</v>
      </c>
      <c r="E21" s="3">
        <f>SUM(I10:I14)/100000000</f>
        <v>125.06424800000001</v>
      </c>
      <c r="F21" s="3">
        <f>E21-SUM(I5:I9)/100000000</f>
        <v>1.796473000000006</v>
      </c>
      <c r="G21" s="1"/>
      <c r="H21" s="1"/>
      <c r="I21" s="1"/>
      <c r="J21" s="1"/>
    </row>
    <row r="22" spans="1:10" x14ac:dyDescent="0.3">
      <c r="B22" s="2" t="str">
        <f>$M$1</f>
        <v>50ETF</v>
      </c>
      <c r="C22" s="2">
        <f>M14</f>
        <v>2.5510000000000002</v>
      </c>
      <c r="D22" s="4">
        <f>M14/M9-1</f>
        <v>3.8258038258038418E-2</v>
      </c>
      <c r="E22" s="3">
        <f>SUM(N10:N14)/100000000</f>
        <v>28.835183879999999</v>
      </c>
      <c r="F22" s="3">
        <f>E22-SUM(N5:N9)/100000000</f>
        <v>0.53753395999999753</v>
      </c>
      <c r="G22" s="1"/>
      <c r="H22" s="1"/>
      <c r="I22" s="1"/>
      <c r="J22" s="1"/>
    </row>
    <row r="23" spans="1:10" x14ac:dyDescent="0.3">
      <c r="B23" s="2"/>
      <c r="C23" s="2"/>
      <c r="D23" s="2"/>
      <c r="E23" s="2"/>
      <c r="F23" s="2"/>
      <c r="G23" s="1"/>
      <c r="H23" s="1"/>
      <c r="I23" s="1"/>
      <c r="J23" s="1"/>
    </row>
    <row r="24" spans="1:10" x14ac:dyDescent="0.3">
      <c r="B24" s="2"/>
      <c r="C24" s="2"/>
      <c r="D24" s="2"/>
      <c r="E24" s="2"/>
      <c r="F24" s="2"/>
      <c r="G24" s="1"/>
      <c r="H24" s="1"/>
      <c r="I24" s="1"/>
      <c r="J2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1FB-3836-4592-B823-2CF6F4D6D9C2}">
  <dimension ref="A1:R24"/>
  <sheetViews>
    <sheetView tabSelected="1" topLeftCell="A12" workbookViewId="0">
      <selection activeCell="E17" sqref="E17"/>
    </sheetView>
  </sheetViews>
  <sheetFormatPr defaultRowHeight="14" x14ac:dyDescent="0.3"/>
  <cols>
    <col min="1" max="1" width="10" bestFit="1" customWidth="1"/>
    <col min="2" max="3" width="8.58203125" customWidth="1"/>
    <col min="4" max="4" width="9.6640625" customWidth="1"/>
    <col min="5" max="5" width="9.5" customWidth="1"/>
    <col min="6" max="6" width="9.1640625" customWidth="1"/>
    <col min="7" max="7" width="9.9140625" customWidth="1"/>
    <col min="8" max="8" width="9.58203125" bestFit="1" customWidth="1"/>
    <col min="9" max="10" width="12.9140625" bestFit="1" customWidth="1"/>
    <col min="11" max="11" width="11.6640625" bestFit="1" customWidth="1"/>
    <col min="13" max="13" width="11.08203125" bestFit="1" customWidth="1"/>
    <col min="14" max="14" width="9.58203125" bestFit="1" customWidth="1"/>
    <col min="15" max="16" width="11.75" bestFit="1" customWidth="1"/>
    <col min="17" max="17" width="11.6640625" bestFit="1" customWidth="1"/>
  </cols>
  <sheetData>
    <row r="1" spans="1:18" x14ac:dyDescent="0.3">
      <c r="B1" s="9" t="str">
        <f>[1]!WSS(B2,"sec_name","ShowCodes=N","cols=1;rows=1")</f>
        <v>豆粕1809</v>
      </c>
      <c r="H1" s="9" t="str">
        <f>[1]!WSS(H2,"sec_name","ShowCodes=N","cols=1;rows=1")</f>
        <v>豆粕1901</v>
      </c>
      <c r="N1" s="9" t="str">
        <f>[1]!WSS(N2,"sec_name","ShowCodes=N","cols=1;rows=1")</f>
        <v>豆粕1905</v>
      </c>
    </row>
    <row r="2" spans="1:18" x14ac:dyDescent="0.3">
      <c r="B2" s="9" t="s">
        <v>28</v>
      </c>
      <c r="H2" s="9" t="s">
        <v>27</v>
      </c>
      <c r="N2" s="9" t="s">
        <v>26</v>
      </c>
    </row>
    <row r="3" spans="1:18" x14ac:dyDescent="0.3">
      <c r="A3" s="9" t="s">
        <v>13</v>
      </c>
      <c r="B3" s="9" t="s">
        <v>12</v>
      </c>
      <c r="C3" s="9" t="s">
        <v>11</v>
      </c>
      <c r="D3" s="9" t="s">
        <v>25</v>
      </c>
      <c r="E3" s="9" t="s">
        <v>24</v>
      </c>
      <c r="G3" s="9" t="s">
        <v>13</v>
      </c>
      <c r="H3" s="9" t="s">
        <v>12</v>
      </c>
      <c r="I3" s="9" t="s">
        <v>11</v>
      </c>
      <c r="J3" s="9" t="s">
        <v>25</v>
      </c>
      <c r="K3" s="9" t="s">
        <v>24</v>
      </c>
      <c r="M3" s="9" t="s">
        <v>13</v>
      </c>
      <c r="N3" s="9" t="s">
        <v>12</v>
      </c>
      <c r="O3" s="9" t="s">
        <v>11</v>
      </c>
      <c r="P3" s="9" t="s">
        <v>25</v>
      </c>
      <c r="Q3" s="9" t="s">
        <v>24</v>
      </c>
    </row>
    <row r="4" spans="1:18" x14ac:dyDescent="0.3">
      <c r="A4" s="9" t="s">
        <v>9</v>
      </c>
      <c r="B4" s="9" t="s">
        <v>8</v>
      </c>
      <c r="C4" s="9" t="s">
        <v>7</v>
      </c>
      <c r="D4" s="9" t="s">
        <v>23</v>
      </c>
      <c r="E4" s="9" t="s">
        <v>22</v>
      </c>
      <c r="F4" s="9" t="s">
        <v>21</v>
      </c>
      <c r="G4" s="9" t="s">
        <v>9</v>
      </c>
      <c r="H4" s="9" t="s">
        <v>8</v>
      </c>
      <c r="I4" s="9" t="s">
        <v>7</v>
      </c>
      <c r="J4" s="9" t="s">
        <v>23</v>
      </c>
      <c r="K4" s="9" t="s">
        <v>22</v>
      </c>
      <c r="L4" s="9" t="s">
        <v>21</v>
      </c>
      <c r="M4" s="9" t="s">
        <v>9</v>
      </c>
      <c r="N4" s="9" t="s">
        <v>8</v>
      </c>
      <c r="O4" s="9" t="s">
        <v>7</v>
      </c>
      <c r="P4" s="9" t="s">
        <v>23</v>
      </c>
      <c r="Q4" s="9" t="s">
        <v>22</v>
      </c>
      <c r="R4" s="9" t="s">
        <v>21</v>
      </c>
    </row>
    <row r="5" spans="1:18" x14ac:dyDescent="0.3">
      <c r="A5" s="8">
        <v>43311</v>
      </c>
      <c r="B5" s="7">
        <f>[1]!WSD(B2,B4:F4,A18,A19,"TradingCalendar=SSE","PriceAdj=F","rptType=1","ShowParams=Y","cols=5;rows=10")</f>
        <v>3162</v>
      </c>
      <c r="C5" s="7">
        <v>317364</v>
      </c>
      <c r="D5" s="7">
        <v>1045944</v>
      </c>
      <c r="E5" s="7">
        <v>-30476</v>
      </c>
      <c r="F5" s="7">
        <v>1.2487992315081651</v>
      </c>
      <c r="G5" s="8">
        <v>43311</v>
      </c>
      <c r="H5" s="7">
        <f>[1]!WSD(H2,H4:L4,A18,A19,"TradingCalendar=SSE","PriceAdj=F","rptType=1","ShowParams=Y","cols=5;rows=10")</f>
        <v>3227</v>
      </c>
      <c r="I5" s="7">
        <v>1030788</v>
      </c>
      <c r="J5" s="7">
        <v>1994178</v>
      </c>
      <c r="K5" s="7">
        <v>45516</v>
      </c>
      <c r="L5" s="7">
        <v>1.191596111633741</v>
      </c>
      <c r="M5" s="8">
        <v>43311</v>
      </c>
      <c r="N5" s="7">
        <f>[1]!WSD(N2,N4:R4,A18,A19,"TradingCalendar=SSE","PriceAdj=F","rptType=1","ShowParams=Y","cols=5;rows=10")</f>
        <v>2951</v>
      </c>
      <c r="O5" s="7">
        <v>114726</v>
      </c>
      <c r="P5" s="7">
        <v>587136</v>
      </c>
      <c r="Q5" s="7">
        <v>-1804</v>
      </c>
      <c r="R5" s="7">
        <v>0.75110959371799246</v>
      </c>
    </row>
    <row r="6" spans="1:18" x14ac:dyDescent="0.3">
      <c r="A6" s="8">
        <v>43312</v>
      </c>
      <c r="B6" s="7">
        <v>3180</v>
      </c>
      <c r="C6" s="7">
        <v>313488</v>
      </c>
      <c r="D6" s="7">
        <v>1028208</v>
      </c>
      <c r="E6" s="7">
        <v>-17736</v>
      </c>
      <c r="F6" s="7">
        <v>1.0486177311725453</v>
      </c>
      <c r="G6" s="8">
        <v>43312</v>
      </c>
      <c r="H6" s="7">
        <v>3228</v>
      </c>
      <c r="I6" s="7">
        <v>823966</v>
      </c>
      <c r="J6" s="7">
        <v>2014316</v>
      </c>
      <c r="K6" s="7">
        <v>20138</v>
      </c>
      <c r="L6" s="7">
        <v>0.46685340802987862</v>
      </c>
      <c r="M6" s="8">
        <v>43312</v>
      </c>
      <c r="N6" s="7">
        <v>2946</v>
      </c>
      <c r="O6" s="7">
        <v>90248</v>
      </c>
      <c r="P6" s="7">
        <v>592286</v>
      </c>
      <c r="Q6" s="7">
        <v>5150</v>
      </c>
      <c r="R6" s="7">
        <v>0.17001020061203673</v>
      </c>
    </row>
    <row r="7" spans="1:18" x14ac:dyDescent="0.3">
      <c r="A7" s="8">
        <v>43313</v>
      </c>
      <c r="B7" s="7">
        <v>3136</v>
      </c>
      <c r="C7" s="7">
        <v>598162</v>
      </c>
      <c r="D7" s="7">
        <v>922376</v>
      </c>
      <c r="E7" s="7">
        <v>-105832</v>
      </c>
      <c r="F7" s="7">
        <v>-1.2905256531318854</v>
      </c>
      <c r="G7" s="8">
        <v>43313</v>
      </c>
      <c r="H7" s="7">
        <v>3181</v>
      </c>
      <c r="I7" s="7">
        <v>2243784</v>
      </c>
      <c r="J7" s="7">
        <v>1982688</v>
      </c>
      <c r="K7" s="7">
        <v>-31628</v>
      </c>
      <c r="L7" s="7">
        <v>-1.5779702970297029</v>
      </c>
      <c r="M7" s="8">
        <v>43313</v>
      </c>
      <c r="N7" s="7">
        <v>2911</v>
      </c>
      <c r="O7" s="7">
        <v>271020</v>
      </c>
      <c r="P7" s="7">
        <v>584140</v>
      </c>
      <c r="Q7" s="7">
        <v>-8146</v>
      </c>
      <c r="R7" s="7">
        <v>-1.2550881953867028</v>
      </c>
    </row>
    <row r="8" spans="1:18" x14ac:dyDescent="0.3">
      <c r="A8" s="8">
        <v>43314</v>
      </c>
      <c r="B8" s="7">
        <v>3161</v>
      </c>
      <c r="C8" s="7">
        <v>262796</v>
      </c>
      <c r="D8" s="7">
        <v>889698</v>
      </c>
      <c r="E8" s="7">
        <v>-32678</v>
      </c>
      <c r="F8" s="7">
        <v>9.4996833438885361E-2</v>
      </c>
      <c r="G8" s="8">
        <v>43314</v>
      </c>
      <c r="H8" s="7">
        <v>3197</v>
      </c>
      <c r="I8" s="7">
        <v>907108</v>
      </c>
      <c r="J8" s="7">
        <v>1918298</v>
      </c>
      <c r="K8" s="7">
        <v>-64390</v>
      </c>
      <c r="L8" s="7">
        <v>-0.2184769038701623</v>
      </c>
      <c r="M8" s="8">
        <v>43314</v>
      </c>
      <c r="N8" s="7">
        <v>2922</v>
      </c>
      <c r="O8" s="7">
        <v>90286</v>
      </c>
      <c r="P8" s="7">
        <v>584834</v>
      </c>
      <c r="Q8" s="7">
        <v>694</v>
      </c>
      <c r="R8" s="7">
        <v>-0.2389894161829976</v>
      </c>
    </row>
    <row r="9" spans="1:18" x14ac:dyDescent="0.3">
      <c r="A9" s="8">
        <v>43315</v>
      </c>
      <c r="B9" s="7">
        <v>3140</v>
      </c>
      <c r="C9" s="7">
        <v>325758</v>
      </c>
      <c r="D9" s="7">
        <v>841354</v>
      </c>
      <c r="E9" s="7">
        <v>-48344</v>
      </c>
      <c r="F9" s="7">
        <v>-0.5069708491761723</v>
      </c>
      <c r="G9" s="8">
        <v>43315</v>
      </c>
      <c r="H9" s="7">
        <v>3163</v>
      </c>
      <c r="I9" s="7">
        <v>1258286</v>
      </c>
      <c r="J9" s="7">
        <v>1940354</v>
      </c>
      <c r="K9" s="7">
        <v>22056</v>
      </c>
      <c r="L9" s="7">
        <v>-0.90852130325814529</v>
      </c>
      <c r="M9" s="8">
        <v>43315</v>
      </c>
      <c r="N9" s="7">
        <v>2892</v>
      </c>
      <c r="O9" s="7">
        <v>109702</v>
      </c>
      <c r="P9" s="7">
        <v>592390</v>
      </c>
      <c r="Q9" s="7">
        <v>7556</v>
      </c>
      <c r="R9" s="7">
        <v>-1.0266940451745379</v>
      </c>
    </row>
    <row r="10" spans="1:18" x14ac:dyDescent="0.3">
      <c r="A10" s="8">
        <v>43318</v>
      </c>
      <c r="B10" s="7">
        <v>3172</v>
      </c>
      <c r="C10" s="7">
        <v>250156</v>
      </c>
      <c r="D10" s="7">
        <v>784236</v>
      </c>
      <c r="E10" s="7">
        <v>-57118</v>
      </c>
      <c r="F10" s="7">
        <v>0.53882725832012679</v>
      </c>
      <c r="G10" s="8">
        <v>43318</v>
      </c>
      <c r="H10" s="7">
        <v>3203</v>
      </c>
      <c r="I10" s="7">
        <v>1022506</v>
      </c>
      <c r="J10" s="7">
        <v>1930268</v>
      </c>
      <c r="K10" s="7">
        <v>-10086</v>
      </c>
      <c r="L10" s="7">
        <v>0.59673366834170849</v>
      </c>
      <c r="M10" s="8">
        <v>43318</v>
      </c>
      <c r="N10" s="7">
        <v>2918</v>
      </c>
      <c r="O10" s="7">
        <v>132426</v>
      </c>
      <c r="P10" s="7">
        <v>579118</v>
      </c>
      <c r="Q10" s="7">
        <v>-13272</v>
      </c>
      <c r="R10" s="7">
        <v>0.27491408934707906</v>
      </c>
    </row>
    <row r="11" spans="1:18" x14ac:dyDescent="0.3">
      <c r="A11" s="8">
        <v>43319</v>
      </c>
      <c r="B11" s="7">
        <v>3197</v>
      </c>
      <c r="C11" s="7">
        <v>267378</v>
      </c>
      <c r="D11" s="7">
        <v>749606</v>
      </c>
      <c r="E11" s="7">
        <v>-34630</v>
      </c>
      <c r="F11" s="7">
        <v>1.2991128010139417</v>
      </c>
      <c r="G11" s="8">
        <v>43319</v>
      </c>
      <c r="H11" s="7">
        <v>3224</v>
      </c>
      <c r="I11" s="7">
        <v>1034680</v>
      </c>
      <c r="J11" s="7">
        <v>1964822</v>
      </c>
      <c r="K11" s="7">
        <v>34554</v>
      </c>
      <c r="L11" s="7">
        <v>1.3199245757385292</v>
      </c>
      <c r="M11" s="8">
        <v>43319</v>
      </c>
      <c r="N11" s="7">
        <v>2932</v>
      </c>
      <c r="O11" s="7">
        <v>119584</v>
      </c>
      <c r="P11" s="7">
        <v>579786</v>
      </c>
      <c r="Q11" s="7">
        <v>668</v>
      </c>
      <c r="R11" s="7">
        <v>1.2081463583016916</v>
      </c>
    </row>
    <row r="12" spans="1:18" x14ac:dyDescent="0.3">
      <c r="A12" s="8">
        <v>43320</v>
      </c>
      <c r="B12" s="7">
        <v>3270</v>
      </c>
      <c r="C12" s="7">
        <v>389142</v>
      </c>
      <c r="D12" s="7">
        <v>711224</v>
      </c>
      <c r="E12" s="7">
        <v>-38382</v>
      </c>
      <c r="F12" s="7">
        <v>2.7332704995287465</v>
      </c>
      <c r="G12" s="8">
        <v>43320</v>
      </c>
      <c r="H12" s="7">
        <v>3289</v>
      </c>
      <c r="I12" s="7">
        <v>1881458</v>
      </c>
      <c r="J12" s="7">
        <v>2107088</v>
      </c>
      <c r="K12" s="7">
        <v>142266</v>
      </c>
      <c r="L12" s="7">
        <v>2.42914979757085</v>
      </c>
      <c r="M12" s="8">
        <v>43320</v>
      </c>
      <c r="N12" s="7">
        <v>2979</v>
      </c>
      <c r="O12" s="7">
        <v>179982</v>
      </c>
      <c r="P12" s="7">
        <v>581342</v>
      </c>
      <c r="Q12" s="7">
        <v>1556</v>
      </c>
      <c r="R12" s="7">
        <v>1.9158398905234348</v>
      </c>
    </row>
    <row r="13" spans="1:18" x14ac:dyDescent="0.3">
      <c r="A13" s="8">
        <v>43321</v>
      </c>
      <c r="B13" s="7">
        <v>3284</v>
      </c>
      <c r="C13" s="7">
        <v>436638</v>
      </c>
      <c r="D13" s="7">
        <v>616440</v>
      </c>
      <c r="E13" s="7">
        <v>-94784</v>
      </c>
      <c r="F13" s="7">
        <v>1.9242706393544382</v>
      </c>
      <c r="G13" s="8">
        <v>43321</v>
      </c>
      <c r="H13" s="7">
        <v>3279</v>
      </c>
      <c r="I13" s="7">
        <v>1820222</v>
      </c>
      <c r="J13" s="7">
        <v>2212776</v>
      </c>
      <c r="K13" s="7">
        <v>105688</v>
      </c>
      <c r="L13" s="7">
        <v>1.0166358595194085</v>
      </c>
      <c r="M13" s="8">
        <v>43321</v>
      </c>
      <c r="N13" s="7">
        <v>2974</v>
      </c>
      <c r="O13" s="7">
        <v>192716</v>
      </c>
      <c r="P13" s="7">
        <v>594732</v>
      </c>
      <c r="Q13" s="7">
        <v>13390</v>
      </c>
      <c r="R13" s="7">
        <v>0.88195386702849388</v>
      </c>
    </row>
    <row r="14" spans="1:18" x14ac:dyDescent="0.3">
      <c r="A14" s="8">
        <v>43322</v>
      </c>
      <c r="B14" s="7">
        <v>3291</v>
      </c>
      <c r="C14" s="7">
        <v>241252</v>
      </c>
      <c r="D14" s="7">
        <v>529344</v>
      </c>
      <c r="E14" s="7">
        <v>-87096</v>
      </c>
      <c r="F14" s="7">
        <v>6.0808756460930376E-2</v>
      </c>
      <c r="G14" s="8">
        <v>43322</v>
      </c>
      <c r="H14" s="7">
        <v>3279</v>
      </c>
      <c r="I14" s="7">
        <v>1204398</v>
      </c>
      <c r="J14" s="7">
        <v>2232768</v>
      </c>
      <c r="K14" s="7">
        <v>19992</v>
      </c>
      <c r="L14" s="7">
        <v>-0.39489671931956255</v>
      </c>
      <c r="M14" s="8">
        <v>43322</v>
      </c>
      <c r="N14" s="7">
        <v>2972</v>
      </c>
      <c r="O14" s="7">
        <v>109890</v>
      </c>
      <c r="P14" s="7">
        <v>606778</v>
      </c>
      <c r="Q14" s="7">
        <v>12046</v>
      </c>
      <c r="R14" s="7">
        <v>-0.30191211003019125</v>
      </c>
    </row>
    <row r="15" spans="1:18" x14ac:dyDescent="0.3">
      <c r="A15" s="8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8"/>
      <c r="N15" s="7"/>
      <c r="O15" s="7"/>
      <c r="P15" s="7"/>
      <c r="Q15" s="7"/>
      <c r="R15" s="7"/>
    </row>
    <row r="16" spans="1:18" x14ac:dyDescent="0.3">
      <c r="A16" s="8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8"/>
      <c r="N16" s="7"/>
      <c r="O16" s="7"/>
      <c r="P16" s="7"/>
      <c r="Q16" s="7"/>
      <c r="R16" s="7"/>
    </row>
    <row r="17" spans="1:18" x14ac:dyDescent="0.3">
      <c r="A17" s="8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</row>
    <row r="18" spans="1:18" x14ac:dyDescent="0.3">
      <c r="A18" s="6">
        <f>'ETF周行情数据 '!B18</f>
        <v>43311</v>
      </c>
    </row>
    <row r="19" spans="1:18" x14ac:dyDescent="0.3">
      <c r="A19" s="5">
        <f>'ETF周行情数据 '!B19</f>
        <v>43322</v>
      </c>
      <c r="B19" s="2" t="s">
        <v>3</v>
      </c>
      <c r="C19" s="2" t="s">
        <v>20</v>
      </c>
      <c r="D19" s="2" t="s">
        <v>19</v>
      </c>
      <c r="E19" s="2" t="s">
        <v>17</v>
      </c>
      <c r="F19" s="2" t="s">
        <v>18</v>
      </c>
      <c r="G19" s="2" t="s">
        <v>17</v>
      </c>
      <c r="H19" s="2"/>
      <c r="I19" s="2"/>
    </row>
    <row r="20" spans="1:18" x14ac:dyDescent="0.3">
      <c r="A20" s="2" t="str">
        <f>$B$1</f>
        <v>豆粕1809</v>
      </c>
      <c r="B20" s="3">
        <f>B14</f>
        <v>3291</v>
      </c>
      <c r="C20" s="4">
        <f>B14/B9-1</f>
        <v>4.8089171974522227E-2</v>
      </c>
      <c r="D20" s="10">
        <f>SUM(C10:C14)</f>
        <v>1584566</v>
      </c>
      <c r="E20" s="10">
        <f>D20-SUM(C5:C9)</f>
        <v>-233002</v>
      </c>
      <c r="F20" s="10">
        <f>D14</f>
        <v>529344</v>
      </c>
      <c r="G20" s="10">
        <f>F20-D9</f>
        <v>-312010</v>
      </c>
      <c r="H20" s="1"/>
      <c r="I20" s="1"/>
    </row>
    <row r="21" spans="1:18" x14ac:dyDescent="0.3">
      <c r="A21" s="2" t="str">
        <f>$H$1</f>
        <v>豆粕1901</v>
      </c>
      <c r="B21" s="3">
        <f>H14</f>
        <v>3279</v>
      </c>
      <c r="C21" s="4">
        <f>H14/H9-1</f>
        <v>3.6674043629465691E-2</v>
      </c>
      <c r="D21" s="10">
        <f>SUM(I10:I14)</f>
        <v>6963264</v>
      </c>
      <c r="E21" s="10">
        <f>D21-SUM(I5:I9)</f>
        <v>699332</v>
      </c>
      <c r="F21" s="10">
        <f>J14</f>
        <v>2232768</v>
      </c>
      <c r="G21" s="10">
        <f>F21-J9</f>
        <v>292414</v>
      </c>
      <c r="H21" s="1"/>
      <c r="I21" s="1"/>
    </row>
    <row r="22" spans="1:18" x14ac:dyDescent="0.3">
      <c r="A22" s="2" t="str">
        <f>$N$1</f>
        <v>豆粕1905</v>
      </c>
      <c r="B22" s="2">
        <f>N14</f>
        <v>2972</v>
      </c>
      <c r="C22" s="4">
        <f>N14/N9-1</f>
        <v>2.7662517289073207E-2</v>
      </c>
      <c r="D22" s="10">
        <f>SUM(O10:O14)</f>
        <v>734598</v>
      </c>
      <c r="E22" s="10">
        <f>D22-SUM(O5:O9)</f>
        <v>58616</v>
      </c>
      <c r="F22" s="10">
        <f>P14</f>
        <v>606778</v>
      </c>
      <c r="G22" s="10">
        <f>F22-P9</f>
        <v>14388</v>
      </c>
      <c r="H22" s="1"/>
      <c r="I22" s="1"/>
    </row>
    <row r="23" spans="1:18" x14ac:dyDescent="0.3">
      <c r="A23" s="2"/>
      <c r="B23" s="2"/>
      <c r="C23" s="2"/>
      <c r="D23" s="2"/>
      <c r="E23" s="2"/>
      <c r="F23" s="1"/>
      <c r="G23" s="1"/>
      <c r="H23" s="1"/>
      <c r="I23" s="1"/>
    </row>
    <row r="24" spans="1:18" x14ac:dyDescent="0.3">
      <c r="A24" s="2"/>
      <c r="B24" s="2"/>
      <c r="C24" s="2"/>
      <c r="D24" s="2"/>
      <c r="E24" s="2"/>
      <c r="F24" s="1"/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B5A1-4943-478D-ACAE-34D1C0FC4EAE}">
  <dimension ref="A1:T24"/>
  <sheetViews>
    <sheetView topLeftCell="A6" workbookViewId="0">
      <selection activeCell="K20" sqref="K20"/>
    </sheetView>
  </sheetViews>
  <sheetFormatPr defaultRowHeight="14" x14ac:dyDescent="0.3"/>
  <cols>
    <col min="1" max="1" width="10" bestFit="1" customWidth="1"/>
    <col min="2" max="7" width="8.58203125" customWidth="1"/>
    <col min="8" max="8" width="11.08203125" bestFit="1" customWidth="1"/>
    <col min="9" max="9" width="9.58203125" bestFit="1" customWidth="1"/>
    <col min="10" max="11" width="11.75" bestFit="1" customWidth="1"/>
    <col min="12" max="12" width="11.6640625" bestFit="1" customWidth="1"/>
    <col min="15" max="15" width="11.08203125" bestFit="1" customWidth="1"/>
    <col min="16" max="16" width="9.58203125" bestFit="1" customWidth="1"/>
    <col min="17" max="18" width="10.6640625" bestFit="1" customWidth="1"/>
    <col min="19" max="19" width="10.58203125" bestFit="1" customWidth="1"/>
  </cols>
  <sheetData>
    <row r="1" spans="1:20" x14ac:dyDescent="0.3">
      <c r="B1" s="9" t="str">
        <f>[1]!WSS(B2,"sec_name","ShowCodes=N","cols=1;rows=1")</f>
        <v>白糖1809</v>
      </c>
      <c r="I1" s="9" t="str">
        <f>[1]!WSS(I2,"sec_name","ShowCodes=N","cols=1;rows=1")</f>
        <v>白糖1901</v>
      </c>
      <c r="P1" s="9" t="str">
        <f>[1]!WSS(P2,"sec_name","ShowCodes=N","cols=1;rows=1")</f>
        <v>白糖1905</v>
      </c>
    </row>
    <row r="2" spans="1:20" x14ac:dyDescent="0.3">
      <c r="B2" s="9" t="s">
        <v>31</v>
      </c>
      <c r="I2" s="9" t="s">
        <v>30</v>
      </c>
      <c r="P2" s="9" t="s">
        <v>29</v>
      </c>
    </row>
    <row r="3" spans="1:20" x14ac:dyDescent="0.3">
      <c r="A3" s="9" t="s">
        <v>13</v>
      </c>
      <c r="B3" s="9" t="s">
        <v>12</v>
      </c>
      <c r="C3" s="9" t="s">
        <v>11</v>
      </c>
      <c r="D3" s="9" t="s">
        <v>25</v>
      </c>
      <c r="E3" s="9" t="s">
        <v>24</v>
      </c>
      <c r="F3" s="9" t="s">
        <v>10</v>
      </c>
      <c r="H3" s="9" t="s">
        <v>13</v>
      </c>
      <c r="I3" s="9" t="s">
        <v>12</v>
      </c>
      <c r="J3" s="9" t="s">
        <v>11</v>
      </c>
      <c r="K3" s="9" t="s">
        <v>25</v>
      </c>
      <c r="L3" s="9" t="s">
        <v>24</v>
      </c>
      <c r="M3" s="9" t="s">
        <v>10</v>
      </c>
      <c r="O3" s="9" t="s">
        <v>13</v>
      </c>
      <c r="P3" s="9" t="s">
        <v>12</v>
      </c>
      <c r="Q3" s="9" t="s">
        <v>11</v>
      </c>
      <c r="R3" s="9" t="s">
        <v>25</v>
      </c>
      <c r="S3" s="9" t="s">
        <v>24</v>
      </c>
      <c r="T3" s="9" t="s">
        <v>10</v>
      </c>
    </row>
    <row r="4" spans="1:20" x14ac:dyDescent="0.3">
      <c r="A4" s="9" t="s">
        <v>9</v>
      </c>
      <c r="B4" s="9" t="s">
        <v>8</v>
      </c>
      <c r="C4" s="9" t="s">
        <v>7</v>
      </c>
      <c r="D4" s="9" t="s">
        <v>23</v>
      </c>
      <c r="E4" s="9" t="s">
        <v>22</v>
      </c>
      <c r="F4" s="9" t="s">
        <v>6</v>
      </c>
      <c r="H4" s="9" t="s">
        <v>9</v>
      </c>
      <c r="I4" s="9" t="s">
        <v>8</v>
      </c>
      <c r="J4" s="9" t="s">
        <v>7</v>
      </c>
      <c r="K4" s="9" t="s">
        <v>23</v>
      </c>
      <c r="L4" s="9" t="s">
        <v>22</v>
      </c>
      <c r="M4" s="9" t="s">
        <v>6</v>
      </c>
      <c r="O4" s="9" t="s">
        <v>9</v>
      </c>
      <c r="P4" s="9" t="s">
        <v>8</v>
      </c>
      <c r="Q4" s="9" t="s">
        <v>7</v>
      </c>
      <c r="R4" s="9" t="s">
        <v>23</v>
      </c>
      <c r="S4" s="9" t="s">
        <v>22</v>
      </c>
      <c r="T4" s="9" t="s">
        <v>6</v>
      </c>
    </row>
    <row r="5" spans="1:20" x14ac:dyDescent="0.3">
      <c r="A5" s="8">
        <v>43311</v>
      </c>
      <c r="B5" s="7">
        <f>[1]!WSD(B2,B4:F4,A18,A19,"TradingCalendar=SSE","PriceAdj=F","rptType=1","ShowParams=Y","cols=5;rows=10")</f>
        <v>4989</v>
      </c>
      <c r="C5" s="7">
        <v>369158</v>
      </c>
      <c r="D5" s="7">
        <v>310758</v>
      </c>
      <c r="E5" s="7">
        <v>-22414</v>
      </c>
      <c r="F5" s="7">
        <v>2.1707966414089697</v>
      </c>
      <c r="H5" s="8">
        <v>43311</v>
      </c>
      <c r="I5" s="7">
        <f>[1]!WSD(I2,I4:M4,A18,A19,"TradingCalendar=SSE","PriceAdj=F","rptType=1","ShowParams=Y","cols=5;rows=10")</f>
        <v>5157</v>
      </c>
      <c r="J5" s="7">
        <v>372270</v>
      </c>
      <c r="K5" s="7">
        <v>356670</v>
      </c>
      <c r="L5" s="7">
        <v>19186</v>
      </c>
      <c r="M5" s="7">
        <v>1.57573370100453</v>
      </c>
      <c r="O5" s="8">
        <v>43311</v>
      </c>
      <c r="P5" s="7">
        <f>[1]!WSD(P2,P4:T4,A18,A19,"TradingCalendar=SSE","PriceAdj=F","rptType=1","ShowParams=Y","cols=5;rows=10")</f>
        <v>5075</v>
      </c>
      <c r="Q5" s="7">
        <v>39786</v>
      </c>
      <c r="R5" s="7">
        <v>88340</v>
      </c>
      <c r="S5" s="7">
        <v>-3562</v>
      </c>
      <c r="T5" s="7">
        <v>1.6626602564102564</v>
      </c>
    </row>
    <row r="6" spans="1:20" x14ac:dyDescent="0.3">
      <c r="A6" s="8">
        <v>43312</v>
      </c>
      <c r="B6" s="7">
        <v>4979</v>
      </c>
      <c r="C6" s="7">
        <v>170586</v>
      </c>
      <c r="D6" s="7">
        <v>289224</v>
      </c>
      <c r="E6" s="7">
        <v>-21534</v>
      </c>
      <c r="F6" s="7">
        <v>0.54523424878836835</v>
      </c>
      <c r="H6" s="8">
        <v>43312</v>
      </c>
      <c r="I6" s="7">
        <v>5120</v>
      </c>
      <c r="J6" s="7">
        <v>339342</v>
      </c>
      <c r="K6" s="7">
        <v>362566</v>
      </c>
      <c r="L6" s="7">
        <v>5896</v>
      </c>
      <c r="M6" s="7">
        <v>-0.2532631989090201</v>
      </c>
      <c r="O6" s="8">
        <v>43312</v>
      </c>
      <c r="P6" s="7">
        <v>5047</v>
      </c>
      <c r="Q6" s="7">
        <v>24854</v>
      </c>
      <c r="R6" s="7">
        <v>89366</v>
      </c>
      <c r="S6" s="7">
        <v>1026</v>
      </c>
      <c r="T6" s="7">
        <v>-0.11874134177716208</v>
      </c>
    </row>
    <row r="7" spans="1:20" x14ac:dyDescent="0.3">
      <c r="A7" s="8">
        <v>43313</v>
      </c>
      <c r="B7" s="7">
        <v>4919</v>
      </c>
      <c r="C7" s="7">
        <v>268564</v>
      </c>
      <c r="D7" s="7">
        <v>275284</v>
      </c>
      <c r="E7" s="7">
        <v>-13940</v>
      </c>
      <c r="F7" s="7">
        <v>-1.1256281407035176</v>
      </c>
      <c r="H7" s="8">
        <v>43313</v>
      </c>
      <c r="I7" s="7">
        <v>5043</v>
      </c>
      <c r="J7" s="7">
        <v>704578</v>
      </c>
      <c r="K7" s="7">
        <v>380476</v>
      </c>
      <c r="L7" s="7">
        <v>17910</v>
      </c>
      <c r="M7" s="7">
        <v>-1.7150652894172675</v>
      </c>
      <c r="O7" s="8">
        <v>43313</v>
      </c>
      <c r="P7" s="7">
        <v>4970</v>
      </c>
      <c r="Q7" s="7">
        <v>46214</v>
      </c>
      <c r="R7" s="7">
        <v>91406</v>
      </c>
      <c r="S7" s="7">
        <v>2040</v>
      </c>
      <c r="T7" s="7">
        <v>-1.5841584158415842</v>
      </c>
    </row>
    <row r="8" spans="1:20" x14ac:dyDescent="0.3">
      <c r="A8" s="8">
        <v>43314</v>
      </c>
      <c r="B8" s="7">
        <v>4880</v>
      </c>
      <c r="C8" s="7">
        <v>165504</v>
      </c>
      <c r="D8" s="7">
        <v>258382</v>
      </c>
      <c r="E8" s="7">
        <v>-16902</v>
      </c>
      <c r="F8" s="7">
        <v>-1.4937424303593057</v>
      </c>
      <c r="H8" s="8">
        <v>43314</v>
      </c>
      <c r="I8" s="7">
        <v>5019</v>
      </c>
      <c r="J8" s="7">
        <v>739676</v>
      </c>
      <c r="K8" s="7">
        <v>393064</v>
      </c>
      <c r="L8" s="7">
        <v>12588</v>
      </c>
      <c r="M8" s="7">
        <v>-1.3367407116178494</v>
      </c>
      <c r="O8" s="8">
        <v>43314</v>
      </c>
      <c r="P8" s="7">
        <v>4959</v>
      </c>
      <c r="Q8" s="7">
        <v>48752</v>
      </c>
      <c r="R8" s="7">
        <v>86832</v>
      </c>
      <c r="S8" s="7">
        <v>-4574</v>
      </c>
      <c r="T8" s="7">
        <v>-1.0377170225503891</v>
      </c>
    </row>
    <row r="9" spans="1:20" x14ac:dyDescent="0.3">
      <c r="A9" s="8">
        <v>43315</v>
      </c>
      <c r="B9" s="7">
        <v>4925</v>
      </c>
      <c r="C9" s="7">
        <v>157684</v>
      </c>
      <c r="D9" s="7">
        <v>242430</v>
      </c>
      <c r="E9" s="7">
        <v>-15952</v>
      </c>
      <c r="F9" s="7">
        <v>0.5923202614379085</v>
      </c>
      <c r="H9" s="8">
        <v>43315</v>
      </c>
      <c r="I9" s="7">
        <v>5100</v>
      </c>
      <c r="J9" s="7">
        <v>813600</v>
      </c>
      <c r="K9" s="7">
        <v>393876</v>
      </c>
      <c r="L9" s="7">
        <v>812</v>
      </c>
      <c r="M9" s="7">
        <v>1.3714967203339297</v>
      </c>
      <c r="O9" s="8">
        <v>43315</v>
      </c>
      <c r="P9" s="7">
        <v>5025</v>
      </c>
      <c r="Q9" s="7">
        <v>38316</v>
      </c>
      <c r="R9" s="7">
        <v>86228</v>
      </c>
      <c r="S9" s="7">
        <v>-604</v>
      </c>
      <c r="T9" s="7">
        <v>1.310483870967742</v>
      </c>
    </row>
    <row r="10" spans="1:20" x14ac:dyDescent="0.3">
      <c r="A10" s="8">
        <v>43318</v>
      </c>
      <c r="B10" s="7">
        <v>4948</v>
      </c>
      <c r="C10" s="7">
        <v>145156</v>
      </c>
      <c r="D10" s="7">
        <v>222556</v>
      </c>
      <c r="E10" s="7">
        <v>-19874</v>
      </c>
      <c r="F10" s="7">
        <v>0.6304657311368721</v>
      </c>
      <c r="H10" s="8">
        <v>43318</v>
      </c>
      <c r="I10" s="7">
        <v>5164</v>
      </c>
      <c r="J10" s="7">
        <v>827554</v>
      </c>
      <c r="K10" s="7">
        <v>394690</v>
      </c>
      <c r="L10" s="7">
        <v>814</v>
      </c>
      <c r="M10" s="7">
        <v>1.6135379771743408</v>
      </c>
      <c r="O10" s="8">
        <v>43318</v>
      </c>
      <c r="P10" s="7">
        <v>5074</v>
      </c>
      <c r="Q10" s="7">
        <v>51046</v>
      </c>
      <c r="R10" s="7">
        <v>84796</v>
      </c>
      <c r="S10" s="7">
        <v>-1432</v>
      </c>
      <c r="T10" s="7">
        <v>1.3178913738019169</v>
      </c>
    </row>
    <row r="11" spans="1:20" x14ac:dyDescent="0.3">
      <c r="A11" s="8">
        <v>43319</v>
      </c>
      <c r="B11" s="7">
        <v>4931</v>
      </c>
      <c r="C11" s="7">
        <v>87390</v>
      </c>
      <c r="D11" s="7">
        <v>214084</v>
      </c>
      <c r="E11" s="7">
        <v>-8472</v>
      </c>
      <c r="F11" s="7">
        <v>-0.44417524732485358</v>
      </c>
      <c r="H11" s="8">
        <v>43319</v>
      </c>
      <c r="I11" s="7">
        <v>5138</v>
      </c>
      <c r="J11" s="7">
        <v>599918</v>
      </c>
      <c r="K11" s="7">
        <v>384176</v>
      </c>
      <c r="L11" s="7">
        <v>-10514</v>
      </c>
      <c r="M11" s="7">
        <v>-0.13605442176870747</v>
      </c>
      <c r="O11" s="8">
        <v>43319</v>
      </c>
      <c r="P11" s="7">
        <v>5062</v>
      </c>
      <c r="Q11" s="7">
        <v>29856</v>
      </c>
      <c r="R11" s="7">
        <v>84416</v>
      </c>
      <c r="S11" s="7">
        <v>-380</v>
      </c>
      <c r="T11" s="7">
        <v>-3.9494470774091628E-2</v>
      </c>
    </row>
    <row r="12" spans="1:20" x14ac:dyDescent="0.3">
      <c r="A12" s="8">
        <v>43320</v>
      </c>
      <c r="B12" s="7">
        <v>4942</v>
      </c>
      <c r="C12" s="7">
        <v>56446</v>
      </c>
      <c r="D12" s="7">
        <v>208784</v>
      </c>
      <c r="E12" s="7">
        <v>-5300</v>
      </c>
      <c r="F12" s="7">
        <v>0.12155591572123178</v>
      </c>
      <c r="H12" s="8">
        <v>43320</v>
      </c>
      <c r="I12" s="7">
        <v>5160</v>
      </c>
      <c r="J12" s="7">
        <v>577394</v>
      </c>
      <c r="K12" s="7">
        <v>380484</v>
      </c>
      <c r="L12" s="7">
        <v>-3692</v>
      </c>
      <c r="M12" s="7">
        <v>0.23310023310023309</v>
      </c>
      <c r="O12" s="8">
        <v>43320</v>
      </c>
      <c r="P12" s="7">
        <v>5073</v>
      </c>
      <c r="Q12" s="7">
        <v>31636</v>
      </c>
      <c r="R12" s="7">
        <v>81754</v>
      </c>
      <c r="S12" s="7">
        <v>-2662</v>
      </c>
      <c r="T12" s="7">
        <v>0.17772511848341233</v>
      </c>
    </row>
    <row r="13" spans="1:20" x14ac:dyDescent="0.3">
      <c r="A13" s="8">
        <v>43321</v>
      </c>
      <c r="B13" s="7">
        <v>4916</v>
      </c>
      <c r="C13" s="7">
        <v>58100</v>
      </c>
      <c r="D13" s="7">
        <v>202378</v>
      </c>
      <c r="E13" s="7">
        <v>-6406</v>
      </c>
      <c r="F13" s="7">
        <v>-0.42535953007899535</v>
      </c>
      <c r="H13" s="8">
        <v>43321</v>
      </c>
      <c r="I13" s="7">
        <v>5147</v>
      </c>
      <c r="J13" s="7">
        <v>578700</v>
      </c>
      <c r="K13" s="7">
        <v>388020</v>
      </c>
      <c r="L13" s="7">
        <v>7536</v>
      </c>
      <c r="M13" s="7">
        <v>1.9432568985619899E-2</v>
      </c>
      <c r="O13" s="8">
        <v>43321</v>
      </c>
      <c r="P13" s="7">
        <v>5065</v>
      </c>
      <c r="Q13" s="7">
        <v>24470</v>
      </c>
      <c r="R13" s="7">
        <v>82660</v>
      </c>
      <c r="S13" s="7">
        <v>906</v>
      </c>
      <c r="T13" s="7">
        <v>-3.9471087428458659E-2</v>
      </c>
    </row>
    <row r="14" spans="1:20" x14ac:dyDescent="0.3">
      <c r="A14" s="8">
        <v>43322</v>
      </c>
      <c r="B14" s="7">
        <v>4857</v>
      </c>
      <c r="C14" s="7">
        <v>76980</v>
      </c>
      <c r="D14" s="7">
        <v>193886</v>
      </c>
      <c r="E14" s="7">
        <v>-8492</v>
      </c>
      <c r="F14" s="7">
        <v>-1.5605999189298745</v>
      </c>
      <c r="H14" s="8">
        <v>43322</v>
      </c>
      <c r="I14" s="7">
        <v>5130</v>
      </c>
      <c r="J14" s="7">
        <v>535916</v>
      </c>
      <c r="K14" s="7">
        <v>391866</v>
      </c>
      <c r="L14" s="7">
        <v>3846</v>
      </c>
      <c r="M14" s="7">
        <v>-0.6199147617202635</v>
      </c>
      <c r="O14" s="8">
        <v>43322</v>
      </c>
      <c r="P14" s="7">
        <v>5052</v>
      </c>
      <c r="Q14" s="7">
        <v>28258</v>
      </c>
      <c r="R14" s="7">
        <v>83370</v>
      </c>
      <c r="S14" s="7">
        <v>710</v>
      </c>
      <c r="T14" s="7">
        <v>-0.43358297201418994</v>
      </c>
    </row>
    <row r="15" spans="1:20" x14ac:dyDescent="0.3">
      <c r="A15" s="8"/>
      <c r="B15" s="7"/>
      <c r="C15" s="7"/>
      <c r="D15" s="7"/>
      <c r="E15" s="7"/>
      <c r="F15" s="7"/>
      <c r="H15" s="8"/>
      <c r="I15" s="7"/>
      <c r="J15" s="7"/>
      <c r="K15" s="7"/>
      <c r="L15" s="7"/>
      <c r="M15" s="7"/>
      <c r="O15" s="8"/>
      <c r="P15" s="7"/>
      <c r="Q15" s="7"/>
      <c r="R15" s="7"/>
      <c r="S15" s="7"/>
      <c r="T15" s="7"/>
    </row>
    <row r="16" spans="1:20" x14ac:dyDescent="0.3">
      <c r="A16" s="8"/>
      <c r="B16" s="7"/>
      <c r="C16" s="7"/>
      <c r="D16" s="7"/>
      <c r="E16" s="7"/>
      <c r="F16" s="7"/>
      <c r="H16" s="8"/>
      <c r="I16" s="7"/>
      <c r="J16" s="7"/>
      <c r="K16" s="7"/>
      <c r="L16" s="7"/>
      <c r="M16" s="7"/>
      <c r="O16" s="8"/>
      <c r="P16" s="7"/>
      <c r="Q16" s="7"/>
      <c r="R16" s="7"/>
      <c r="S16" s="7"/>
      <c r="T16" s="7"/>
    </row>
    <row r="17" spans="1:20" x14ac:dyDescent="0.3">
      <c r="A17" s="8"/>
      <c r="B17" s="7"/>
      <c r="C17" s="7"/>
      <c r="D17" s="7"/>
      <c r="E17" s="7"/>
      <c r="F17" s="7"/>
      <c r="H17" s="8"/>
      <c r="I17" s="7"/>
      <c r="J17" s="7"/>
      <c r="K17" s="7"/>
      <c r="L17" s="7"/>
      <c r="M17" s="7"/>
      <c r="O17" s="8"/>
      <c r="P17" s="7"/>
      <c r="Q17" s="7"/>
      <c r="R17" s="7"/>
      <c r="S17" s="7"/>
      <c r="T17" s="7"/>
    </row>
    <row r="18" spans="1:20" x14ac:dyDescent="0.3">
      <c r="A18" s="11">
        <f>'ETF周行情数据 '!B18</f>
        <v>43311</v>
      </c>
      <c r="B18" s="7"/>
      <c r="C18" s="7"/>
      <c r="D18" s="7"/>
      <c r="E18" s="7"/>
      <c r="F18" s="7"/>
      <c r="H18" s="8"/>
      <c r="I18" s="7"/>
      <c r="J18" s="7"/>
      <c r="K18" s="7"/>
      <c r="L18" s="7"/>
      <c r="M18" s="7"/>
      <c r="O18" s="8"/>
      <c r="P18" s="7"/>
      <c r="Q18" s="7"/>
      <c r="R18" s="7"/>
      <c r="S18" s="7"/>
      <c r="T18" s="7"/>
    </row>
    <row r="19" spans="1:20" x14ac:dyDescent="0.3">
      <c r="A19" s="5">
        <f>'ETF周行情数据 '!B19</f>
        <v>43322</v>
      </c>
      <c r="B19" s="2" t="s">
        <v>3</v>
      </c>
      <c r="C19" s="2" t="s">
        <v>2</v>
      </c>
      <c r="D19" s="2" t="s">
        <v>19</v>
      </c>
      <c r="E19" s="2" t="s">
        <v>17</v>
      </c>
      <c r="F19" s="2" t="s">
        <v>18</v>
      </c>
      <c r="G19" s="2" t="s">
        <v>17</v>
      </c>
      <c r="H19" s="2"/>
      <c r="I19" s="2"/>
    </row>
    <row r="20" spans="1:20" x14ac:dyDescent="0.3">
      <c r="A20" s="2" t="str">
        <f>$B$1</f>
        <v>白糖1809</v>
      </c>
      <c r="B20" s="10">
        <f>B14</f>
        <v>4857</v>
      </c>
      <c r="C20" s="4">
        <f>B14/B9-1</f>
        <v>-1.3807106598984764E-2</v>
      </c>
      <c r="D20" s="10">
        <f>SUM(C10:C14)</f>
        <v>424072</v>
      </c>
      <c r="E20" s="10">
        <f>D20-SUM(C5:C9)</f>
        <v>-707424</v>
      </c>
      <c r="F20" s="10">
        <f>D14</f>
        <v>193886</v>
      </c>
      <c r="G20" s="10">
        <f>F20-D9</f>
        <v>-48544</v>
      </c>
      <c r="H20" s="1"/>
      <c r="I20" s="1"/>
    </row>
    <row r="21" spans="1:20" x14ac:dyDescent="0.3">
      <c r="A21" s="2" t="str">
        <f>$I$1</f>
        <v>白糖1901</v>
      </c>
      <c r="B21" s="10">
        <f>I14</f>
        <v>5130</v>
      </c>
      <c r="C21" s="4">
        <f>I14/I9-1</f>
        <v>5.8823529411764497E-3</v>
      </c>
      <c r="D21" s="10">
        <f>SUM(J10:J14)</f>
        <v>3119482</v>
      </c>
      <c r="E21" s="10">
        <f>D21-SUM(J5:J9)</f>
        <v>150016</v>
      </c>
      <c r="F21" s="10">
        <f>K14</f>
        <v>391866</v>
      </c>
      <c r="G21" s="10">
        <f>F21-K9</f>
        <v>-2010</v>
      </c>
      <c r="H21" s="1"/>
      <c r="I21" s="1"/>
    </row>
    <row r="22" spans="1:20" x14ac:dyDescent="0.3">
      <c r="A22" s="2" t="str">
        <f>$P$1</f>
        <v>白糖1905</v>
      </c>
      <c r="B22" s="2">
        <f>P14</f>
        <v>5052</v>
      </c>
      <c r="C22" s="4">
        <f>P14/P9-1</f>
        <v>5.3731343283582866E-3</v>
      </c>
      <c r="D22" s="10">
        <f>SUM(Q10:Q14)</f>
        <v>165266</v>
      </c>
      <c r="E22" s="10">
        <f>D22-SUM(Q5:Q9)</f>
        <v>-32656</v>
      </c>
      <c r="F22" s="10">
        <f>R14</f>
        <v>83370</v>
      </c>
      <c r="G22" s="10">
        <f>F22-R9</f>
        <v>-2858</v>
      </c>
      <c r="H22" s="1"/>
      <c r="I22" s="1"/>
    </row>
    <row r="23" spans="1:20" x14ac:dyDescent="0.3">
      <c r="A23" s="2"/>
      <c r="B23" s="2"/>
      <c r="C23" s="2"/>
      <c r="D23" s="2"/>
      <c r="E23" s="2"/>
      <c r="F23" s="1"/>
      <c r="G23" s="1"/>
      <c r="H23" s="1"/>
      <c r="I23" s="1"/>
    </row>
    <row r="24" spans="1:20" x14ac:dyDescent="0.3">
      <c r="A24" s="2"/>
      <c r="B24" s="2"/>
      <c r="C24" s="2"/>
      <c r="D24" s="2"/>
      <c r="E24" s="2"/>
      <c r="F24" s="1"/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ETF周行情数据 </vt:lpstr>
      <vt:lpstr>豆粕周行情数据 </vt:lpstr>
      <vt:lpstr>白糖周行情数据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2018-08-14T12:30:37Z</dcterms:modified>
</cp:coreProperties>
</file>