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codeName="ThisWorkbook"/>
  <xr:revisionPtr revIDLastSave="0" documentId="10_ncr:8100000_{BD2EDEF5-237B-41D2-AF83-AC33DDA190CA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ETF行情数据" sheetId="1" r:id="rId1"/>
    <sheet name="豆粕行情数据" sheetId="2" r:id="rId2"/>
    <sheet name="白糖行情数据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C10" i="3"/>
  <c r="C9" i="3"/>
  <c r="G9" i="3"/>
  <c r="G10" i="3"/>
  <c r="G11" i="3"/>
  <c r="F11" i="3"/>
  <c r="F10" i="3"/>
  <c r="F9" i="3"/>
  <c r="E11" i="3"/>
  <c r="E10" i="3"/>
  <c r="E9" i="3"/>
  <c r="D11" i="3"/>
  <c r="D10" i="3"/>
  <c r="D9" i="3"/>
  <c r="B11" i="3"/>
  <c r="B10" i="3"/>
  <c r="B9" i="3"/>
  <c r="A11" i="3"/>
  <c r="A10" i="3"/>
  <c r="A9" i="3"/>
  <c r="G13" i="2"/>
  <c r="F13" i="2"/>
  <c r="G12" i="2"/>
  <c r="F12" i="2"/>
  <c r="G11" i="2"/>
  <c r="F11" i="2"/>
  <c r="E12" i="2"/>
  <c r="E13" i="2"/>
  <c r="E11" i="2"/>
  <c r="D13" i="2"/>
  <c r="D12" i="2"/>
  <c r="D11" i="2"/>
  <c r="C13" i="2"/>
  <c r="C12" i="2"/>
  <c r="C11" i="2"/>
  <c r="B13" i="2"/>
  <c r="B12" i="2"/>
  <c r="B11" i="2"/>
  <c r="A13" i="2"/>
  <c r="A12" i="2"/>
  <c r="A11" i="2"/>
  <c r="F15" i="1"/>
  <c r="F14" i="1"/>
  <c r="E15" i="1"/>
  <c r="E14" i="1"/>
  <c r="D15" i="1"/>
  <c r="D14" i="1"/>
  <c r="C15" i="1"/>
  <c r="C14" i="1"/>
  <c r="F13" i="1"/>
  <c r="E13" i="1"/>
  <c r="D13" i="1"/>
  <c r="C13" i="1"/>
  <c r="P5" i="3"/>
  <c r="I5" i="3"/>
  <c r="B5" i="3"/>
  <c r="P1" i="3"/>
  <c r="I1" i="3"/>
  <c r="B1" i="3"/>
  <c r="N5" i="2"/>
  <c r="H5" i="2"/>
  <c r="B5" i="2"/>
  <c r="N1" i="2"/>
  <c r="H1" i="2"/>
  <c r="B1" i="2"/>
  <c r="L5" i="1" l="1"/>
  <c r="G5" i="1"/>
  <c r="B5" i="1"/>
  <c r="L1" i="1"/>
  <c r="G1" i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547646AE-1AA1-4900-BEFB-7FB51830AD7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G5" authorId="0" shapeId="0" xr:uid="{004EAF27-FB63-4FE0-9E7F-777CBEFEE128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L5" authorId="0" shapeId="0" xr:uid="{A9766425-4AE0-4295-B3DC-B0ACEEFE465F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3C736CCD-6C69-4444-94B5-7A7D0F55E07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H5" authorId="0" shapeId="0" xr:uid="{C10C78F8-EEAC-49F4-85DD-1784791BDAE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N5" authorId="0" shapeId="0" xr:uid="{E82B14E4-DC52-4438-9343-4F8BD1CE7D9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5" authorId="0" shapeId="0" xr:uid="{34867A90-CFA5-431F-B0A1-C3C7CAA171F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I5" authorId="0" shapeId="0" xr:uid="{F3ADD241-E39F-43D8-8F84-0A4B22409251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P5" authorId="0" shapeId="0" xr:uid="{46E7779C-422F-492E-961E-BD3D7D491174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<sst xmlns="http://schemas.openxmlformats.org/spreadsheetml/2006/main" count="121" uniqueCount="35">
  <si>
    <t>Date</t>
  </si>
  <si>
    <r>
      <rPr>
        <sz val="9"/>
        <color theme="1"/>
        <rFont val="等线"/>
        <family val="2"/>
      </rPr>
      <t>日期</t>
    </r>
  </si>
  <si>
    <t>close</t>
  </si>
  <si>
    <t>volume</t>
  </si>
  <si>
    <t>pct_chg</t>
  </si>
  <si>
    <r>
      <rPr>
        <sz val="9"/>
        <color theme="1"/>
        <rFont val="等线"/>
        <family val="2"/>
      </rPr>
      <t>收盘价</t>
    </r>
  </si>
  <si>
    <r>
      <rPr>
        <sz val="9"/>
        <color theme="1"/>
        <rFont val="等线"/>
        <family val="2"/>
      </rPr>
      <t>成交量</t>
    </r>
  </si>
  <si>
    <r>
      <rPr>
        <sz val="9"/>
        <color theme="1"/>
        <rFont val="等线"/>
        <family val="2"/>
      </rPr>
      <t>涨跌幅</t>
    </r>
  </si>
  <si>
    <t>000001.SH</t>
  </si>
  <si>
    <t>000016.SH</t>
  </si>
  <si>
    <t>510050.SH</t>
  </si>
  <si>
    <t>上证综指</t>
  </si>
  <si>
    <t>上证50</t>
  </si>
  <si>
    <t>50ETF</t>
  </si>
  <si>
    <t>收盘价</t>
    <phoneticPr fontId="1" type="noConversion"/>
  </si>
  <si>
    <t>涨跌幅</t>
    <phoneticPr fontId="1" type="noConversion"/>
  </si>
  <si>
    <t>成交量(亿)</t>
    <phoneticPr fontId="1" type="noConversion"/>
  </si>
  <si>
    <t>变化(亿)</t>
    <phoneticPr fontId="1" type="noConversion"/>
  </si>
  <si>
    <t>M1809.DCE</t>
  </si>
  <si>
    <t>oi</t>
  </si>
  <si>
    <t>oi_chg</t>
  </si>
  <si>
    <r>
      <rPr>
        <sz val="9"/>
        <color theme="1"/>
        <rFont val="等线"/>
        <family val="2"/>
      </rPr>
      <t>持仓量</t>
    </r>
  </si>
  <si>
    <r>
      <rPr>
        <sz val="9"/>
        <color theme="1"/>
        <rFont val="等线"/>
        <family val="2"/>
      </rPr>
      <t>持仓量变化</t>
    </r>
  </si>
  <si>
    <t>M1901.DCE</t>
  </si>
  <si>
    <t>M1905.DCE</t>
  </si>
  <si>
    <t>涨跌</t>
    <phoneticPr fontId="1" type="noConversion"/>
  </si>
  <si>
    <t>pct_chg</t>
    <phoneticPr fontId="1" type="noConversion"/>
  </si>
  <si>
    <t>成交量</t>
    <phoneticPr fontId="1" type="noConversion"/>
  </si>
  <si>
    <t>变化</t>
    <phoneticPr fontId="1" type="noConversion"/>
  </si>
  <si>
    <t>持仓量</t>
    <phoneticPr fontId="1" type="noConversion"/>
  </si>
  <si>
    <t>收盘价</t>
    <phoneticPr fontId="1" type="noConversion"/>
  </si>
  <si>
    <t>SR809.CZC</t>
  </si>
  <si>
    <t>SR901.CZC</t>
  </si>
  <si>
    <t>SR905.CZC</t>
  </si>
  <si>
    <t>涨跌幅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</si>
</sst>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/>
    </xf>
    <xf numFmtId="176" fontId="2" fillId="0" borderId="0" xfId="0" applyNumberFormat="1" applyFont="1" applyAlignment="1">
      <alignment horizontal="right"/>
    </xf>
    <xf numFmtId="177" fontId="2" fillId="0" borderId="0" xfId="0" applyNumberFormat="1" applyFont="1" applyAlignment="1">
      <alignment horizontal="right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stall/wind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15"/>
  <sheetViews>
    <sheetView tabSelected="1" workbookViewId="0">
      <selection activeCell="E17" sqref="E17"/>
    </sheetView>
  </sheetViews>
  <sheetFormatPr defaultRowHeight="14" x14ac:dyDescent="0.3"/>
  <cols>
    <col min="1" max="1" width="11.08203125" bestFit="1" customWidth="1"/>
    <col min="2" max="3" width="9.1640625" customWidth="1"/>
    <col min="4" max="4" width="8.58203125" customWidth="1"/>
    <col min="5" max="5" width="9.4140625" customWidth="1"/>
    <col min="6" max="6" width="8.1640625" customWidth="1"/>
    <col min="7" max="9" width="17.08203125" bestFit="1" customWidth="1"/>
    <col min="11" max="11" width="11.08203125" bestFit="1" customWidth="1"/>
    <col min="13" max="13" width="14.9140625" bestFit="1" customWidth="1"/>
  </cols>
  <sheetData>
    <row r="1" spans="1:14" x14ac:dyDescent="0.3">
      <c r="B1" s="1" t="str">
        <f>[1]!WSS(B2,"sec_name","ShowCodes=N","cols=1;rows=1")</f>
        <v>上证综指</v>
      </c>
      <c r="G1" s="1" t="str">
        <f>[1]!WSS(G2,"sec_name","ShowCodes=N","cols=1;rows=1")</f>
        <v>上证50</v>
      </c>
      <c r="L1" s="1" t="str">
        <f>[1]!WSS(L2,"sec_name","ShowCodes=N","cols=1;rows=1")</f>
        <v>50ETF</v>
      </c>
    </row>
    <row r="2" spans="1:14" x14ac:dyDescent="0.3">
      <c r="B2" s="1" t="s">
        <v>8</v>
      </c>
      <c r="G2" s="1" t="s">
        <v>9</v>
      </c>
      <c r="L2" s="1" t="s">
        <v>10</v>
      </c>
    </row>
    <row r="3" spans="1:14" x14ac:dyDescent="0.3">
      <c r="A3" s="1" t="s">
        <v>1</v>
      </c>
      <c r="B3" s="1" t="s">
        <v>5</v>
      </c>
      <c r="C3" s="1" t="s">
        <v>6</v>
      </c>
      <c r="D3" s="1" t="s">
        <v>7</v>
      </c>
      <c r="F3" s="1" t="s">
        <v>1</v>
      </c>
      <c r="G3" s="1" t="s">
        <v>5</v>
      </c>
      <c r="H3" s="1" t="s">
        <v>6</v>
      </c>
      <c r="I3" s="1" t="s">
        <v>7</v>
      </c>
      <c r="K3" s="1" t="s">
        <v>1</v>
      </c>
      <c r="L3" s="1" t="s">
        <v>5</v>
      </c>
      <c r="M3" s="1" t="s">
        <v>6</v>
      </c>
      <c r="N3" s="1" t="s">
        <v>7</v>
      </c>
    </row>
    <row r="4" spans="1:14" x14ac:dyDescent="0.3">
      <c r="A4" s="1" t="s">
        <v>0</v>
      </c>
      <c r="B4" s="1" t="s">
        <v>2</v>
      </c>
      <c r="C4" s="1" t="s">
        <v>3</v>
      </c>
      <c r="D4" s="1" t="s">
        <v>4</v>
      </c>
      <c r="F4" s="1" t="s">
        <v>0</v>
      </c>
      <c r="G4" s="1" t="s">
        <v>2</v>
      </c>
      <c r="H4" s="1" t="s">
        <v>3</v>
      </c>
      <c r="I4" s="1" t="s">
        <v>4</v>
      </c>
      <c r="K4" s="1" t="s">
        <v>0</v>
      </c>
      <c r="L4" s="1" t="s">
        <v>2</v>
      </c>
      <c r="M4" s="1" t="s">
        <v>3</v>
      </c>
      <c r="N4" s="1" t="s">
        <v>4</v>
      </c>
    </row>
    <row r="5" spans="1:14" x14ac:dyDescent="0.3">
      <c r="A5" s="2">
        <v>43313</v>
      </c>
      <c r="B5" s="3">
        <f>[1]!WSD(B2,B4:D4,"2018-08-01","","TradingCalendar=SSE","PriceAdj=F","rptType=1","ShowParams=Y","cols=3;rows=5")</f>
        <v>2824.5337</v>
      </c>
      <c r="C5" s="3">
        <v>14951434800</v>
      </c>
      <c r="D5" s="3">
        <v>-1.8031978782929836</v>
      </c>
      <c r="F5" s="2">
        <v>43313</v>
      </c>
      <c r="G5" s="3">
        <f>[1]!WSD(G2,G4:I4,"2018-08-01","","TradingCalendar=SSE","PriceAdj=F","rptType=1","ShowParams=Y","cols=3;rows=5")</f>
        <v>2490.2453999999998</v>
      </c>
      <c r="H5" s="3">
        <v>2737226900</v>
      </c>
      <c r="I5" s="3">
        <v>-2.1562365343020806</v>
      </c>
      <c r="K5" s="2">
        <v>43313</v>
      </c>
      <c r="L5" s="3">
        <f>[1]!WSD(L2,L4:N4,"2018-08-01","","TradingCalendar=SSE","PriceAdj=F","rptType=1","ShowParams=Y","cols=3;rows=5")</f>
        <v>2.5369999999999999</v>
      </c>
      <c r="M5" s="3">
        <v>628102705</v>
      </c>
      <c r="N5" s="3">
        <v>-2.2350674373795862</v>
      </c>
    </row>
    <row r="6" spans="1:14" x14ac:dyDescent="0.3">
      <c r="A6" s="2">
        <v>43314</v>
      </c>
      <c r="B6" s="3">
        <v>2768.0239000000001</v>
      </c>
      <c r="C6" s="3">
        <v>17417900300</v>
      </c>
      <c r="D6" s="3">
        <v>-2.0006771383184296</v>
      </c>
      <c r="F6" s="2">
        <v>43314</v>
      </c>
      <c r="G6" s="3">
        <v>2440.3126999999999</v>
      </c>
      <c r="H6" s="3">
        <v>2960110900</v>
      </c>
      <c r="I6" s="3">
        <v>-2.0051317030843618</v>
      </c>
      <c r="K6" s="2">
        <v>43314</v>
      </c>
      <c r="L6" s="3">
        <v>2.484</v>
      </c>
      <c r="M6" s="3">
        <v>721197256</v>
      </c>
      <c r="N6" s="3">
        <v>-2.0890815924320036</v>
      </c>
    </row>
    <row r="7" spans="1:14" x14ac:dyDescent="0.3">
      <c r="A7" s="2">
        <v>43315</v>
      </c>
      <c r="B7" s="3">
        <v>2740.4429</v>
      </c>
      <c r="C7" s="3">
        <v>12700636300</v>
      </c>
      <c r="D7" s="3">
        <v>-0.99641480696752716</v>
      </c>
      <c r="F7" s="2">
        <v>43315</v>
      </c>
      <c r="G7" s="3">
        <v>2413.5032000000001</v>
      </c>
      <c r="H7" s="3">
        <v>2154621300</v>
      </c>
      <c r="I7" s="3">
        <v>-1.0986092069266262</v>
      </c>
      <c r="K7" s="2">
        <v>43315</v>
      </c>
      <c r="L7" s="3">
        <v>2.4569999999999999</v>
      </c>
      <c r="M7" s="3">
        <v>449223512</v>
      </c>
      <c r="N7" s="3">
        <v>-1.0869565217391359</v>
      </c>
    </row>
    <row r="8" spans="1:14" x14ac:dyDescent="0.3">
      <c r="A8" s="2">
        <v>43318</v>
      </c>
      <c r="B8" s="3">
        <v>2705.1565000000001</v>
      </c>
      <c r="C8" s="3">
        <v>12975305800</v>
      </c>
      <c r="D8" s="3">
        <v>-1.2876166841498504</v>
      </c>
      <c r="F8" s="2">
        <v>43318</v>
      </c>
      <c r="G8" s="3">
        <v>2406.5365000000002</v>
      </c>
      <c r="H8" s="3">
        <v>2572304100</v>
      </c>
      <c r="I8" s="3">
        <v>-0.28865509687329149</v>
      </c>
      <c r="K8" s="2">
        <v>43318</v>
      </c>
      <c r="L8" s="3">
        <v>2.4550000000000001</v>
      </c>
      <c r="M8" s="3">
        <v>610752393</v>
      </c>
      <c r="N8" s="3">
        <v>-8.1400081400072447E-2</v>
      </c>
    </row>
    <row r="9" spans="1:14" x14ac:dyDescent="0.3">
      <c r="A9" s="2">
        <v>43319</v>
      </c>
      <c r="B9" s="3">
        <v>2779.3739999999998</v>
      </c>
      <c r="C9" s="3">
        <v>14957974300</v>
      </c>
      <c r="D9" s="3">
        <v>2.7435566112348653</v>
      </c>
      <c r="F9" s="2">
        <v>43319</v>
      </c>
      <c r="G9" s="3">
        <v>2479.7795999999998</v>
      </c>
      <c r="H9" s="3">
        <v>2975211000</v>
      </c>
      <c r="I9" s="3">
        <v>3.0435067159795715</v>
      </c>
      <c r="K9" s="2">
        <v>43319</v>
      </c>
      <c r="L9" s="3">
        <v>2.5299999999999998</v>
      </c>
      <c r="M9" s="3">
        <v>674778966</v>
      </c>
      <c r="N9" s="3">
        <v>3.0549898167006</v>
      </c>
    </row>
    <row r="12" spans="1:14" x14ac:dyDescent="0.3">
      <c r="B12" s="4">
        <v>43319</v>
      </c>
      <c r="C12" s="5" t="s">
        <v>14</v>
      </c>
      <c r="D12" s="5" t="s">
        <v>15</v>
      </c>
      <c r="E12" s="5" t="s">
        <v>16</v>
      </c>
      <c r="F12" s="5" t="s">
        <v>17</v>
      </c>
    </row>
    <row r="13" spans="1:14" x14ac:dyDescent="0.3">
      <c r="B13" s="5" t="s">
        <v>11</v>
      </c>
      <c r="C13" s="5">
        <f>VLOOKUP($B$12,$A$9:$D$9,2,FALSE)</f>
        <v>2779.3739999999998</v>
      </c>
      <c r="D13" s="6">
        <f>VLOOKUP($B$12,$A$9:$D$9,4,FALSE)/100</f>
        <v>2.7435566112348653E-2</v>
      </c>
      <c r="E13" s="7">
        <f>VLOOKUP($B$12,$A$9:$D$9,3,FALSE)/100000000</f>
        <v>149.57974300000001</v>
      </c>
      <c r="F13" s="7">
        <f>E13-VLOOKUP(A8,A8:C8,3,FALSE)/100000000</f>
        <v>19.826684999999998</v>
      </c>
    </row>
    <row r="14" spans="1:14" x14ac:dyDescent="0.3">
      <c r="B14" s="5" t="s">
        <v>12</v>
      </c>
      <c r="C14" s="5">
        <f>VLOOKUP($B$12,F9:I9,2,FALSE)</f>
        <v>2479.7795999999998</v>
      </c>
      <c r="D14" s="6">
        <f>VLOOKUP($B$12,F9:I9,4,FALSE)/100</f>
        <v>3.0435067159795715E-2</v>
      </c>
      <c r="E14" s="7">
        <f>VLOOKUP($B$12,F9:I9,3,FALSE)/100000000</f>
        <v>29.752109999999998</v>
      </c>
      <c r="F14" s="7">
        <f>E14-VLOOKUP(A8,F8:I8,3,FALSE)/100000000</f>
        <v>4.0290689999999998</v>
      </c>
    </row>
    <row r="15" spans="1:14" x14ac:dyDescent="0.3">
      <c r="B15" s="5" t="s">
        <v>13</v>
      </c>
      <c r="C15" s="5">
        <f>VLOOKUP($B$12,K9:N9,2,FALSE)</f>
        <v>2.5299999999999998</v>
      </c>
      <c r="D15" s="6">
        <f>VLOOKUP($B$12,K9:N9,4,FALSE)/100</f>
        <v>3.0549898167005998E-2</v>
      </c>
      <c r="E15" s="7">
        <f>VLOOKUP($B$12,K9:N9,3,FALSE)/100000000</f>
        <v>6.7477896599999996</v>
      </c>
      <c r="F15" s="7">
        <f>E15-VLOOKUP(A8,K8:N8,3,FALSE)/100000000</f>
        <v>0.64026572999999942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F13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E20AD-C9A5-4A4C-84F8-C19B366F41F5}">
  <dimension ref="A1:R13"/>
  <sheetViews>
    <sheetView workbookViewId="0">
      <selection activeCell="A10" sqref="A10:G13"/>
    </sheetView>
  </sheetViews>
  <sheetFormatPr defaultRowHeight="14" x14ac:dyDescent="0.3"/>
  <cols>
    <col min="1" max="1" width="11.08203125" bestFit="1" customWidth="1"/>
    <col min="2" max="2" width="7.6640625" customWidth="1"/>
    <col min="3" max="4" width="9.9140625" bestFit="1" customWidth="1"/>
    <col min="5" max="5" width="9.58203125" bestFit="1" customWidth="1"/>
    <col min="6" max="6" width="8.1640625" bestFit="1" customWidth="1"/>
    <col min="7" max="7" width="8.83203125" bestFit="1" customWidth="1"/>
    <col min="8" max="8" width="9.58203125" bestFit="1" customWidth="1"/>
    <col min="9" max="10" width="12.9140625" bestFit="1" customWidth="1"/>
    <col min="11" max="11" width="11.6640625" bestFit="1" customWidth="1"/>
    <col min="13" max="13" width="11.08203125" bestFit="1" customWidth="1"/>
    <col min="14" max="14" width="9.58203125" bestFit="1" customWidth="1"/>
    <col min="15" max="16" width="11.75" bestFit="1" customWidth="1"/>
    <col min="17" max="17" width="11.6640625" bestFit="1" customWidth="1"/>
  </cols>
  <sheetData>
    <row r="1" spans="1:18" x14ac:dyDescent="0.3">
      <c r="B1" s="1" t="str">
        <f>[1]!WSS(B2,"sec_name","ShowCodes=N","cols=1;rows=1")</f>
        <v>豆粕1809</v>
      </c>
      <c r="H1" s="1" t="str">
        <f>[1]!WSS(H2,"sec_name","ShowCodes=N","cols=1;rows=1")</f>
        <v>豆粕1901</v>
      </c>
      <c r="N1" s="1" t="str">
        <f>[1]!WSS(N2,"sec_name","ShowCodes=N","cols=1;rows=1")</f>
        <v>豆粕1905</v>
      </c>
    </row>
    <row r="2" spans="1:18" x14ac:dyDescent="0.3">
      <c r="B2" s="1" t="s">
        <v>18</v>
      </c>
      <c r="H2" s="1" t="s">
        <v>23</v>
      </c>
      <c r="N2" s="1" t="s">
        <v>24</v>
      </c>
    </row>
    <row r="3" spans="1:18" x14ac:dyDescent="0.3">
      <c r="A3" s="1" t="s">
        <v>1</v>
      </c>
      <c r="B3" s="1" t="s">
        <v>5</v>
      </c>
      <c r="C3" s="1" t="s">
        <v>6</v>
      </c>
      <c r="D3" s="1" t="s">
        <v>21</v>
      </c>
      <c r="E3" s="1" t="s">
        <v>22</v>
      </c>
      <c r="G3" s="1" t="s">
        <v>1</v>
      </c>
      <c r="H3" s="1" t="s">
        <v>5</v>
      </c>
      <c r="I3" s="1" t="s">
        <v>6</v>
      </c>
      <c r="J3" s="1" t="s">
        <v>21</v>
      </c>
      <c r="K3" s="1" t="s">
        <v>22</v>
      </c>
      <c r="M3" s="1" t="s">
        <v>1</v>
      </c>
      <c r="N3" s="1" t="s">
        <v>5</v>
      </c>
      <c r="O3" s="1" t="s">
        <v>6</v>
      </c>
      <c r="P3" s="1" t="s">
        <v>21</v>
      </c>
      <c r="Q3" s="1" t="s">
        <v>22</v>
      </c>
    </row>
    <row r="4" spans="1:18" x14ac:dyDescent="0.3">
      <c r="A4" s="1" t="s">
        <v>0</v>
      </c>
      <c r="B4" s="1" t="s">
        <v>2</v>
      </c>
      <c r="C4" s="1" t="s">
        <v>3</v>
      </c>
      <c r="D4" s="1" t="s">
        <v>19</v>
      </c>
      <c r="E4" s="1" t="s">
        <v>20</v>
      </c>
      <c r="F4" s="1" t="s">
        <v>26</v>
      </c>
      <c r="G4" s="1" t="s">
        <v>0</v>
      </c>
      <c r="H4" s="1" t="s">
        <v>2</v>
      </c>
      <c r="I4" s="1" t="s">
        <v>3</v>
      </c>
      <c r="J4" s="1" t="s">
        <v>19</v>
      </c>
      <c r="K4" s="1" t="s">
        <v>20</v>
      </c>
      <c r="L4" s="1" t="s">
        <v>26</v>
      </c>
      <c r="M4" s="1" t="s">
        <v>0</v>
      </c>
      <c r="N4" s="1" t="s">
        <v>2</v>
      </c>
      <c r="O4" s="1" t="s">
        <v>3</v>
      </c>
      <c r="P4" s="1" t="s">
        <v>19</v>
      </c>
      <c r="Q4" s="1" t="s">
        <v>20</v>
      </c>
      <c r="R4" s="1" t="s">
        <v>26</v>
      </c>
    </row>
    <row r="5" spans="1:18" x14ac:dyDescent="0.3">
      <c r="A5" s="2">
        <v>43318</v>
      </c>
      <c r="B5" s="3">
        <f>[1]!WSD(B2,B4:F4,"2018-08-06","","TradingCalendar=SSE","PriceAdj=F","rptType=1","ShowParams=Y","cols=5;rows=2")</f>
        <v>3172</v>
      </c>
      <c r="C5" s="3">
        <v>250156</v>
      </c>
      <c r="D5" s="3">
        <v>784236</v>
      </c>
      <c r="E5" s="3">
        <v>-57118</v>
      </c>
      <c r="F5" s="3">
        <v>0.53882725832012679</v>
      </c>
      <c r="G5" s="2">
        <v>43318</v>
      </c>
      <c r="H5" s="3">
        <f>[1]!WSD(H2,H4:L4,"2018-08-06","","TradingCalendar=SSE","PriceAdj=F","rptType=1","ShowParams=Y","cols=5;rows=2")</f>
        <v>3203</v>
      </c>
      <c r="I5" s="3">
        <v>1022506</v>
      </c>
      <c r="J5" s="3">
        <v>1930268</v>
      </c>
      <c r="K5" s="3">
        <v>-10086</v>
      </c>
      <c r="L5" s="3">
        <v>0.59673366834170849</v>
      </c>
      <c r="M5" s="2">
        <v>43318</v>
      </c>
      <c r="N5" s="3">
        <f>[1]!WSD(N2,N4:R4,"2018-08-06","","TradingCalendar=SSE","PriceAdj=F","rptType=1","ShowParams=Y","cols=5;rows=2")</f>
        <v>2918</v>
      </c>
      <c r="O5" s="3">
        <v>132426</v>
      </c>
      <c r="P5" s="3">
        <v>579118</v>
      </c>
      <c r="Q5" s="3">
        <v>-13272</v>
      </c>
      <c r="R5" s="3">
        <v>0.27491408934707906</v>
      </c>
    </row>
    <row r="6" spans="1:18" x14ac:dyDescent="0.3">
      <c r="A6" s="2">
        <v>43319</v>
      </c>
      <c r="B6" s="3">
        <v>3197</v>
      </c>
      <c r="C6" s="3">
        <v>267378</v>
      </c>
      <c r="D6" s="3">
        <v>749606</v>
      </c>
      <c r="E6" s="3">
        <v>-34630</v>
      </c>
      <c r="F6" s="3">
        <v>1.2991128010139417</v>
      </c>
      <c r="G6" s="2">
        <v>43319</v>
      </c>
      <c r="H6" s="3">
        <v>3224</v>
      </c>
      <c r="I6" s="3">
        <v>1034680</v>
      </c>
      <c r="J6" s="3">
        <v>1964822</v>
      </c>
      <c r="K6" s="3">
        <v>34554</v>
      </c>
      <c r="L6" s="3">
        <v>1.3199245757385292</v>
      </c>
      <c r="M6" s="2">
        <v>43319</v>
      </c>
      <c r="N6" s="3">
        <v>2932</v>
      </c>
      <c r="O6" s="3">
        <v>119584</v>
      </c>
      <c r="P6" s="3">
        <v>579786</v>
      </c>
      <c r="Q6" s="3">
        <v>668</v>
      </c>
      <c r="R6" s="3">
        <v>1.2081463583016916</v>
      </c>
    </row>
    <row r="10" spans="1:18" x14ac:dyDescent="0.3">
      <c r="A10" s="4">
        <v>43319</v>
      </c>
      <c r="B10" s="5" t="s">
        <v>30</v>
      </c>
      <c r="C10" s="5" t="s">
        <v>25</v>
      </c>
      <c r="D10" s="5" t="s">
        <v>27</v>
      </c>
      <c r="E10" s="5" t="s">
        <v>28</v>
      </c>
      <c r="F10" s="5" t="s">
        <v>29</v>
      </c>
      <c r="G10" s="5" t="s">
        <v>28</v>
      </c>
    </row>
    <row r="11" spans="1:18" x14ac:dyDescent="0.3">
      <c r="A11" s="5" t="str">
        <f>$B$1</f>
        <v>豆粕1809</v>
      </c>
      <c r="B11" s="8">
        <f>B6</f>
        <v>3197</v>
      </c>
      <c r="C11" s="6">
        <f>F6/100</f>
        <v>1.2991128010139416E-2</v>
      </c>
      <c r="D11" s="8">
        <f>C6</f>
        <v>267378</v>
      </c>
      <c r="E11" s="8">
        <f>D11-C5</f>
        <v>17222</v>
      </c>
      <c r="F11" s="8">
        <f>D6</f>
        <v>749606</v>
      </c>
      <c r="G11" s="8">
        <f>E6</f>
        <v>-34630</v>
      </c>
    </row>
    <row r="12" spans="1:18" x14ac:dyDescent="0.3">
      <c r="A12" s="5" t="str">
        <f>$H$1</f>
        <v>豆粕1901</v>
      </c>
      <c r="B12" s="8">
        <f>H6</f>
        <v>3224</v>
      </c>
      <c r="C12" s="6">
        <f>L6/100</f>
        <v>1.3199245757385292E-2</v>
      </c>
      <c r="D12" s="8">
        <f>I6</f>
        <v>1034680</v>
      </c>
      <c r="E12" s="8">
        <f>D12-I5</f>
        <v>12174</v>
      </c>
      <c r="F12" s="8">
        <f>J6</f>
        <v>1964822</v>
      </c>
      <c r="G12" s="8">
        <f>K6</f>
        <v>34554</v>
      </c>
    </row>
    <row r="13" spans="1:18" x14ac:dyDescent="0.3">
      <c r="A13" s="5" t="str">
        <f>$N$1</f>
        <v>豆粕1905</v>
      </c>
      <c r="B13" s="8">
        <f>N6</f>
        <v>2932</v>
      </c>
      <c r="C13" s="6">
        <f>R6/100</f>
        <v>1.2081463583016917E-2</v>
      </c>
      <c r="D13" s="8">
        <f>O6</f>
        <v>119584</v>
      </c>
      <c r="E13" s="8">
        <f>D13-O5</f>
        <v>-12842</v>
      </c>
      <c r="F13" s="8">
        <f>P6</f>
        <v>579786</v>
      </c>
      <c r="G13" s="8">
        <f>Q6</f>
        <v>668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3AB52-8895-463F-A3A1-700EFEF94AC4}">
  <dimension ref="A1:T11"/>
  <sheetViews>
    <sheetView workbookViewId="0">
      <selection activeCell="J16" sqref="J16"/>
    </sheetView>
  </sheetViews>
  <sheetFormatPr defaultRowHeight="14" x14ac:dyDescent="0.3"/>
  <cols>
    <col min="1" max="1" width="9.9140625" customWidth="1"/>
    <col min="2" max="2" width="7.83203125" customWidth="1"/>
    <col min="3" max="3" width="8.1640625" customWidth="1"/>
    <col min="4" max="4" width="7.83203125" customWidth="1"/>
    <col min="5" max="5" width="8.08203125" customWidth="1"/>
    <col min="6" max="6" width="7.6640625" customWidth="1"/>
    <col min="7" max="7" width="7.5" customWidth="1"/>
    <col min="8" max="8" width="11.08203125" bestFit="1" customWidth="1"/>
    <col min="9" max="9" width="9.58203125" bestFit="1" customWidth="1"/>
    <col min="10" max="11" width="11.75" bestFit="1" customWidth="1"/>
    <col min="12" max="12" width="11.6640625" bestFit="1" customWidth="1"/>
    <col min="15" max="15" width="11.08203125" bestFit="1" customWidth="1"/>
    <col min="16" max="16" width="9.58203125" bestFit="1" customWidth="1"/>
    <col min="17" max="18" width="10.6640625" bestFit="1" customWidth="1"/>
    <col min="19" max="19" width="10.58203125" bestFit="1" customWidth="1"/>
  </cols>
  <sheetData>
    <row r="1" spans="1:20" x14ac:dyDescent="0.3">
      <c r="B1" s="1" t="str">
        <f>[1]!WSS(B2,"sec_name","ShowCodes=N","cols=1;rows=1")</f>
        <v>白糖1809</v>
      </c>
      <c r="I1" s="1" t="str">
        <f>[1]!WSS(I2,"sec_name","ShowCodes=N","cols=1;rows=1")</f>
        <v>白糖1901</v>
      </c>
      <c r="P1" s="1" t="str">
        <f>[1]!WSS(P2,"sec_name","ShowCodes=N","cols=1;rows=1")</f>
        <v>白糖1905</v>
      </c>
    </row>
    <row r="2" spans="1:20" x14ac:dyDescent="0.3">
      <c r="B2" s="1" t="s">
        <v>31</v>
      </c>
      <c r="I2" s="1" t="s">
        <v>32</v>
      </c>
      <c r="P2" s="1" t="s">
        <v>33</v>
      </c>
    </row>
    <row r="3" spans="1:20" x14ac:dyDescent="0.3">
      <c r="A3" s="1" t="s">
        <v>1</v>
      </c>
      <c r="B3" s="1" t="s">
        <v>5</v>
      </c>
      <c r="C3" s="1" t="s">
        <v>6</v>
      </c>
      <c r="D3" s="1" t="s">
        <v>21</v>
      </c>
      <c r="E3" s="1" t="s">
        <v>22</v>
      </c>
      <c r="F3" s="1" t="s">
        <v>7</v>
      </c>
      <c r="H3" s="1" t="s">
        <v>1</v>
      </c>
      <c r="I3" s="1" t="s">
        <v>5</v>
      </c>
      <c r="J3" s="1" t="s">
        <v>6</v>
      </c>
      <c r="K3" s="1" t="s">
        <v>21</v>
      </c>
      <c r="L3" s="1" t="s">
        <v>22</v>
      </c>
      <c r="M3" s="1" t="s">
        <v>7</v>
      </c>
      <c r="O3" s="1" t="s">
        <v>1</v>
      </c>
      <c r="P3" s="1" t="s">
        <v>5</v>
      </c>
      <c r="Q3" s="1" t="s">
        <v>6</v>
      </c>
      <c r="R3" s="1" t="s">
        <v>21</v>
      </c>
      <c r="S3" s="1" t="s">
        <v>22</v>
      </c>
      <c r="T3" s="1" t="s">
        <v>7</v>
      </c>
    </row>
    <row r="4" spans="1:20" x14ac:dyDescent="0.3">
      <c r="A4" s="1" t="s">
        <v>0</v>
      </c>
      <c r="B4" s="1" t="s">
        <v>2</v>
      </c>
      <c r="C4" s="1" t="s">
        <v>3</v>
      </c>
      <c r="D4" s="1" t="s">
        <v>19</v>
      </c>
      <c r="E4" s="1" t="s">
        <v>20</v>
      </c>
      <c r="F4" s="1" t="s">
        <v>4</v>
      </c>
      <c r="H4" s="1" t="s">
        <v>0</v>
      </c>
      <c r="I4" s="1" t="s">
        <v>2</v>
      </c>
      <c r="J4" s="1" t="s">
        <v>3</v>
      </c>
      <c r="K4" s="1" t="s">
        <v>19</v>
      </c>
      <c r="L4" s="1" t="s">
        <v>20</v>
      </c>
      <c r="M4" s="1" t="s">
        <v>4</v>
      </c>
      <c r="O4" s="1" t="s">
        <v>0</v>
      </c>
      <c r="P4" s="1" t="s">
        <v>2</v>
      </c>
      <c r="Q4" s="1" t="s">
        <v>3</v>
      </c>
      <c r="R4" s="1" t="s">
        <v>19</v>
      </c>
      <c r="S4" s="1" t="s">
        <v>20</v>
      </c>
      <c r="T4" s="1" t="s">
        <v>4</v>
      </c>
    </row>
    <row r="5" spans="1:20" x14ac:dyDescent="0.3">
      <c r="A5" s="2">
        <v>43318</v>
      </c>
      <c r="B5" s="3">
        <f>[1]!WSD(B2,B4:F4,"2018-08-06","","TradingCalendar=SSE","PriceAdj=F","rptType=1","ShowParams=Y","cols=5;rows=2")</f>
        <v>4948</v>
      </c>
      <c r="C5" s="3">
        <v>145156</v>
      </c>
      <c r="D5" s="3">
        <v>222556</v>
      </c>
      <c r="E5" s="3">
        <v>-19874</v>
      </c>
      <c r="F5" s="3">
        <v>0.6304657311368721</v>
      </c>
      <c r="H5" s="2">
        <v>43318</v>
      </c>
      <c r="I5" s="3">
        <f>[1]!WSD(I2,I4:M4,"2018-08-06","","TradingCalendar=SSE","PriceAdj=F","rptType=1","ShowParams=Y","cols=5;rows=2")</f>
        <v>5164</v>
      </c>
      <c r="J5" s="3">
        <v>827554</v>
      </c>
      <c r="K5" s="3">
        <v>394690</v>
      </c>
      <c r="L5" s="3">
        <v>814</v>
      </c>
      <c r="M5" s="3">
        <v>1.6135379771743408</v>
      </c>
      <c r="O5" s="2">
        <v>43318</v>
      </c>
      <c r="P5" s="3">
        <f>[1]!WSD(P2,P4:T4,"2018-08-06","","TradingCalendar=SSE","PriceAdj=F","rptType=1","ShowParams=Y","cols=5;rows=2")</f>
        <v>5074</v>
      </c>
      <c r="Q5" s="3">
        <v>51046</v>
      </c>
      <c r="R5" s="3">
        <v>84796</v>
      </c>
      <c r="S5" s="3">
        <v>-1432</v>
      </c>
      <c r="T5" s="3">
        <v>1.3178913738019169</v>
      </c>
    </row>
    <row r="6" spans="1:20" x14ac:dyDescent="0.3">
      <c r="A6" s="2">
        <v>43319</v>
      </c>
      <c r="B6" s="3">
        <v>4931</v>
      </c>
      <c r="C6" s="3">
        <v>87390</v>
      </c>
      <c r="D6" s="3">
        <v>214084</v>
      </c>
      <c r="E6" s="3">
        <v>-8472</v>
      </c>
      <c r="F6" s="3">
        <v>-0.44417524732485358</v>
      </c>
      <c r="H6" s="2">
        <v>43319</v>
      </c>
      <c r="I6" s="3">
        <v>5138</v>
      </c>
      <c r="J6" s="3">
        <v>599918</v>
      </c>
      <c r="K6" s="3">
        <v>384176</v>
      </c>
      <c r="L6" s="3">
        <v>-10514</v>
      </c>
      <c r="M6" s="3">
        <v>-0.13605442176870747</v>
      </c>
      <c r="O6" s="2">
        <v>43319</v>
      </c>
      <c r="P6" s="3">
        <v>5062</v>
      </c>
      <c r="Q6" s="3">
        <v>29856</v>
      </c>
      <c r="R6" s="3">
        <v>84416</v>
      </c>
      <c r="S6" s="3">
        <v>-380</v>
      </c>
      <c r="T6" s="3">
        <v>-3.9494470774091628E-2</v>
      </c>
    </row>
    <row r="8" spans="1:20" x14ac:dyDescent="0.3">
      <c r="A8" s="4">
        <v>43319</v>
      </c>
      <c r="B8" s="5" t="s">
        <v>30</v>
      </c>
      <c r="C8" s="5" t="s">
        <v>34</v>
      </c>
      <c r="D8" s="5" t="s">
        <v>27</v>
      </c>
      <c r="E8" s="5" t="s">
        <v>28</v>
      </c>
      <c r="F8" s="5" t="s">
        <v>29</v>
      </c>
      <c r="G8" s="5" t="s">
        <v>28</v>
      </c>
    </row>
    <row r="9" spans="1:20" x14ac:dyDescent="0.3">
      <c r="A9" s="5" t="str">
        <f>$B$1</f>
        <v>白糖1809</v>
      </c>
      <c r="B9" s="8">
        <f>B6</f>
        <v>4931</v>
      </c>
      <c r="C9" s="6">
        <f>F6/100</f>
        <v>-4.441752473248536E-3</v>
      </c>
      <c r="D9" s="8">
        <f>C6</f>
        <v>87390</v>
      </c>
      <c r="E9" s="8">
        <f>D9-C5</f>
        <v>-57766</v>
      </c>
      <c r="F9" s="8">
        <f>D6</f>
        <v>214084</v>
      </c>
      <c r="G9" s="8">
        <f>E6</f>
        <v>-8472</v>
      </c>
    </row>
    <row r="10" spans="1:20" x14ac:dyDescent="0.3">
      <c r="A10" s="5" t="str">
        <f>$I$1</f>
        <v>白糖1901</v>
      </c>
      <c r="B10" s="8">
        <f>I6</f>
        <v>5138</v>
      </c>
      <c r="C10" s="6">
        <f>M6/100</f>
        <v>-1.3605442176870747E-3</v>
      </c>
      <c r="D10" s="8">
        <f>J6</f>
        <v>599918</v>
      </c>
      <c r="E10" s="8">
        <f>D10-J5</f>
        <v>-227636</v>
      </c>
      <c r="F10" s="8">
        <f>K6</f>
        <v>384176</v>
      </c>
      <c r="G10" s="8">
        <f>L6</f>
        <v>-10514</v>
      </c>
    </row>
    <row r="11" spans="1:20" x14ac:dyDescent="0.3">
      <c r="A11" s="5" t="str">
        <f>$P$1</f>
        <v>白糖1905</v>
      </c>
      <c r="B11" s="8">
        <f>P6</f>
        <v>5062</v>
      </c>
      <c r="C11" s="6">
        <f>T6/100</f>
        <v>-3.9494470774091627E-4</v>
      </c>
      <c r="D11" s="8">
        <f>Q6</f>
        <v>29856</v>
      </c>
      <c r="E11" s="8">
        <f>D11-Q5</f>
        <v>-21190</v>
      </c>
      <c r="F11" s="8">
        <f>R6</f>
        <v>84416</v>
      </c>
      <c r="G11" s="8">
        <f>S6</f>
        <v>-380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ETF行情数据</vt:lpstr>
      <vt:lpstr>豆粕行情数据</vt:lpstr>
      <vt:lpstr>白糖行情数据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2018-08-07T15:22:52Z</dcterms:modified>
</cp:coreProperties>
</file>