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340" yWindow="780" windowWidth="28160" windowHeight="15740" tabRatio="500" activeTab="1"/>
  </bookViews>
  <sheets>
    <sheet name="KD金叉" sheetId="1" r:id="rId1"/>
    <sheet name="JV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2" l="1"/>
  <c r="J26" i="2"/>
  <c r="H26" i="2"/>
  <c r="F26" i="2"/>
  <c r="L25" i="2"/>
  <c r="J25" i="2"/>
  <c r="H25" i="2"/>
  <c r="F25" i="2"/>
  <c r="L24" i="2"/>
  <c r="J24" i="2"/>
  <c r="H24" i="2"/>
  <c r="F24" i="2"/>
  <c r="L23" i="2"/>
  <c r="J23" i="2"/>
  <c r="H23" i="2"/>
  <c r="F23" i="2"/>
  <c r="L22" i="2"/>
  <c r="J22" i="2"/>
  <c r="H22" i="2"/>
  <c r="F22" i="2"/>
  <c r="L21" i="2"/>
  <c r="J21" i="2"/>
  <c r="H21" i="2"/>
  <c r="F21" i="2"/>
  <c r="L20" i="2"/>
  <c r="J20" i="2"/>
  <c r="H20" i="2"/>
  <c r="F20" i="2"/>
  <c r="L19" i="2"/>
  <c r="J19" i="2"/>
  <c r="H19" i="2"/>
  <c r="F19" i="2"/>
  <c r="L18" i="2"/>
  <c r="J18" i="2"/>
  <c r="H18" i="2"/>
  <c r="F18" i="2"/>
  <c r="L17" i="2"/>
  <c r="J17" i="2"/>
  <c r="H17" i="2"/>
  <c r="F17" i="2"/>
  <c r="L16" i="2"/>
  <c r="J16" i="2"/>
  <c r="H16" i="2"/>
  <c r="F16" i="2"/>
  <c r="L15" i="2"/>
  <c r="J15" i="2"/>
  <c r="H15" i="2"/>
  <c r="F15" i="2"/>
  <c r="L14" i="2"/>
  <c r="J14" i="2"/>
  <c r="H14" i="2"/>
  <c r="F14" i="2"/>
  <c r="L13" i="2"/>
  <c r="J13" i="2"/>
  <c r="H13" i="2"/>
  <c r="F13" i="2"/>
  <c r="L12" i="2"/>
  <c r="J12" i="2"/>
  <c r="H12" i="2"/>
  <c r="F12" i="2"/>
  <c r="L11" i="2"/>
  <c r="J11" i="2"/>
  <c r="H11" i="2"/>
  <c r="F11" i="2"/>
  <c r="L10" i="2"/>
  <c r="J10" i="2"/>
  <c r="H10" i="2"/>
  <c r="F10" i="2"/>
  <c r="L9" i="2"/>
  <c r="J9" i="2"/>
  <c r="H9" i="2"/>
  <c r="F9" i="2"/>
  <c r="L8" i="2"/>
  <c r="J8" i="2"/>
  <c r="H8" i="2"/>
  <c r="F8" i="2"/>
  <c r="L7" i="2"/>
  <c r="J7" i="2"/>
  <c r="H7" i="2"/>
  <c r="F7" i="2"/>
  <c r="L6" i="2"/>
  <c r="J6" i="2"/>
  <c r="H6" i="2"/>
  <c r="F6" i="2"/>
  <c r="L5" i="2"/>
  <c r="J5" i="2"/>
  <c r="H5" i="2"/>
  <c r="F5" i="2"/>
  <c r="L4" i="2"/>
  <c r="J4" i="2"/>
  <c r="H4" i="2"/>
  <c r="F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4" i="2"/>
  <c r="P25" i="2"/>
  <c r="P26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4" i="2"/>
  <c r="AD26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4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<sst xmlns="http://schemas.openxmlformats.org/spreadsheetml/2006/main" count="88" uniqueCount="59">
  <si>
    <t>交易总数</t>
    <rPh sb="0" eb="1">
      <t>jiao'yi</t>
    </rPh>
    <rPh sb="2" eb="3">
      <t>zong'hsu</t>
    </rPh>
    <phoneticPr fontId="1" type="noConversion"/>
  </si>
  <si>
    <t>日均交易数</t>
    <rPh sb="0" eb="1">
      <t>ri'jun</t>
    </rPh>
    <rPh sb="2" eb="3">
      <t>jiao'yi'shu</t>
    </rPh>
    <phoneticPr fontId="1" type="noConversion"/>
  </si>
  <si>
    <t>最低价区间</t>
    <rPh sb="0" eb="1">
      <t>zui'di'j</t>
    </rPh>
    <rPh sb="3" eb="4">
      <t>qu'j</t>
    </rPh>
    <phoneticPr fontId="1" type="noConversion"/>
  </si>
  <si>
    <t>[,-20%)</t>
    <phoneticPr fontId="1" type="noConversion"/>
  </si>
  <si>
    <t>[-20%,-18%)</t>
    <phoneticPr fontId="1" type="noConversion"/>
  </si>
  <si>
    <t>[-18%,-16%)</t>
    <phoneticPr fontId="1" type="noConversion"/>
  </si>
  <si>
    <t>[-16%,-14%)</t>
    <phoneticPr fontId="1" type="noConversion"/>
  </si>
  <si>
    <t>[-14%,-12%)</t>
    <phoneticPr fontId="1" type="noConversion"/>
  </si>
  <si>
    <t>[-12%,-10%)</t>
    <phoneticPr fontId="1" type="noConversion"/>
  </si>
  <si>
    <t>[-10%,-8%)</t>
    <phoneticPr fontId="1" type="noConversion"/>
  </si>
  <si>
    <t>[-8%,-6%)</t>
    <phoneticPr fontId="1" type="noConversion"/>
  </si>
  <si>
    <t>[-6%,-4%)</t>
    <phoneticPr fontId="1" type="noConversion"/>
  </si>
  <si>
    <t>[-4%,-2%)</t>
    <phoneticPr fontId="1" type="noConversion"/>
  </si>
  <si>
    <t>[-2%,0%)</t>
    <phoneticPr fontId="1" type="noConversion"/>
  </si>
  <si>
    <t>[0%,2%)</t>
    <phoneticPr fontId="1" type="noConversion"/>
  </si>
  <si>
    <t>最高价区间</t>
    <rPh sb="0" eb="1">
      <t>zui'gao'j</t>
    </rPh>
    <rPh sb="3" eb="4">
      <t>qu'j</t>
    </rPh>
    <phoneticPr fontId="1" type="noConversion"/>
  </si>
  <si>
    <t>[2%,4%)</t>
    <phoneticPr fontId="1" type="noConversion"/>
  </si>
  <si>
    <t>[4%,6%)</t>
    <phoneticPr fontId="1" type="noConversion"/>
  </si>
  <si>
    <t>[6%,8%)</t>
    <phoneticPr fontId="1" type="noConversion"/>
  </si>
  <si>
    <t>[8%,10%)</t>
    <phoneticPr fontId="1" type="noConversion"/>
  </si>
  <si>
    <t>[10%,12%)</t>
    <phoneticPr fontId="1" type="noConversion"/>
  </si>
  <si>
    <t>[12%,14%)</t>
    <phoneticPr fontId="1" type="noConversion"/>
  </si>
  <si>
    <t>[14%,16%)</t>
    <phoneticPr fontId="1" type="noConversion"/>
  </si>
  <si>
    <t>[16%,18%)</t>
    <phoneticPr fontId="1" type="noConversion"/>
  </si>
  <si>
    <t>[18%,20%)</t>
    <phoneticPr fontId="1" type="noConversion"/>
  </si>
  <si>
    <t>[20%,)</t>
    <phoneticPr fontId="1" type="noConversion"/>
  </si>
  <si>
    <t>KD金叉</t>
    <rPh sb="2" eb="3">
      <t>jin'c</t>
    </rPh>
    <phoneticPr fontId="1" type="noConversion"/>
  </si>
  <si>
    <t>2018/01/02-2018/10/31
持股20日</t>
    <rPh sb="22" eb="23">
      <t>chi'gu</t>
    </rPh>
    <rPh sb="26" eb="27">
      <t>ri</t>
    </rPh>
    <phoneticPr fontId="1" type="noConversion"/>
  </si>
  <si>
    <t>KD金叉
40 &lt; D &lt; 60</t>
    <rPh sb="2" eb="3">
      <t>jin'c</t>
    </rPh>
    <phoneticPr fontId="1" type="noConversion"/>
  </si>
  <si>
    <t>KD金叉
D &gt; 70</t>
    <rPh sb="2" eb="3">
      <t>jin'c</t>
    </rPh>
    <phoneticPr fontId="1" type="noConversion"/>
  </si>
  <si>
    <t>J向上反转</t>
    <rPh sb="1" eb="2">
      <t>xiang's</t>
    </rPh>
    <rPh sb="3" eb="4">
      <t>fan'z</t>
    </rPh>
    <phoneticPr fontId="1" type="noConversion"/>
  </si>
  <si>
    <t>J向上反转
J &gt; D</t>
    <rPh sb="1" eb="2">
      <t>xiang's</t>
    </rPh>
    <rPh sb="3" eb="4">
      <t>fan'z</t>
    </rPh>
    <phoneticPr fontId="1" type="noConversion"/>
  </si>
  <si>
    <t>J向上反转
J &lt; 0</t>
    <rPh sb="1" eb="2">
      <t>xiang's</t>
    </rPh>
    <rPh sb="3" eb="4">
      <t>fan'z</t>
    </rPh>
    <phoneticPr fontId="1" type="noConversion"/>
  </si>
  <si>
    <t>J向上反转
5日线下阳线</t>
    <rPh sb="1" eb="2">
      <t>xiang's</t>
    </rPh>
    <rPh sb="3" eb="4">
      <t>fan'z</t>
    </rPh>
    <rPh sb="7" eb="8">
      <t>ri</t>
    </rPh>
    <rPh sb="8" eb="9">
      <t>xian</t>
    </rPh>
    <rPh sb="9" eb="10">
      <t>xia</t>
    </rPh>
    <rPh sb="10" eb="11">
      <t>yang'x</t>
    </rPh>
    <phoneticPr fontId="1" type="noConversion"/>
  </si>
  <si>
    <t>J向上反转
振幅大于7%</t>
    <rPh sb="1" eb="2">
      <t>xiang's</t>
    </rPh>
    <rPh sb="3" eb="4">
      <t>fan'z</t>
    </rPh>
    <rPh sb="6" eb="7">
      <t>zhen'fu</t>
    </rPh>
    <rPh sb="8" eb="9">
      <t>da'yu</t>
    </rPh>
    <phoneticPr fontId="1" type="noConversion"/>
  </si>
  <si>
    <t>J向上反转
J &lt; -10</t>
    <rPh sb="1" eb="2">
      <t>xiang's</t>
    </rPh>
    <rPh sb="3" eb="4">
      <t>fan'z</t>
    </rPh>
    <phoneticPr fontId="1" type="noConversion"/>
  </si>
  <si>
    <t>J向上反转
阴线</t>
    <rPh sb="1" eb="2">
      <t>xiang's</t>
    </rPh>
    <rPh sb="3" eb="4">
      <t>fan'z</t>
    </rPh>
    <rPh sb="6" eb="7">
      <t>yin'x</t>
    </rPh>
    <phoneticPr fontId="1" type="noConversion"/>
  </si>
  <si>
    <t>J向上反转
振幅5日最大</t>
    <rPh sb="1" eb="2">
      <t>xiang's</t>
    </rPh>
    <rPh sb="3" eb="4">
      <t>fan'z</t>
    </rPh>
    <rPh sb="6" eb="7">
      <t>zhen'fu</t>
    </rPh>
    <rPh sb="9" eb="10">
      <t>ri</t>
    </rPh>
    <rPh sb="10" eb="11">
      <t>zui'da</t>
    </rPh>
    <phoneticPr fontId="1" type="noConversion"/>
  </si>
  <si>
    <t>J向上反转
D &lt; 20
振幅 &gt; 5%</t>
    <rPh sb="1" eb="2">
      <t>xiang's</t>
    </rPh>
    <rPh sb="3" eb="4">
      <t>fan'z</t>
    </rPh>
    <rPh sb="13" eb="14">
      <t>zhen'f</t>
    </rPh>
    <phoneticPr fontId="1" type="noConversion"/>
  </si>
  <si>
    <t>J向上反转
D &lt; 20
振幅 &gt; 7%</t>
    <rPh sb="1" eb="2">
      <t>xiang's</t>
    </rPh>
    <rPh sb="3" eb="4">
      <t>fan'z</t>
    </rPh>
    <phoneticPr fontId="1" type="noConversion"/>
  </si>
  <si>
    <r>
      <t xml:space="preserve">J向上反转
</t>
    </r>
    <r>
      <rPr>
        <b/>
        <sz val="12"/>
        <color rgb="FFFF0000"/>
        <rFont val="DengXian (正文)"/>
        <family val="3"/>
        <charset val="134"/>
      </rPr>
      <t xml:space="preserve">振幅/D </t>
    </r>
    <r>
      <rPr>
        <b/>
        <sz val="12"/>
        <color theme="1"/>
        <rFont val="DengXian"/>
        <family val="2"/>
        <charset val="134"/>
        <scheme val="minor"/>
      </rPr>
      <t>值最大</t>
    </r>
    <rPh sb="1" eb="2">
      <t>xiang's</t>
    </rPh>
    <rPh sb="3" eb="4">
      <t>fan'z</t>
    </rPh>
    <rPh sb="6" eb="7">
      <t>zhen'fu</t>
    </rPh>
    <rPh sb="11" eb="12">
      <t>zhi</t>
    </rPh>
    <rPh sb="12" eb="13">
      <t>zui'da</t>
    </rPh>
    <phoneticPr fontId="1" type="noConversion"/>
  </si>
  <si>
    <r>
      <t xml:space="preserve">J向上反转
</t>
    </r>
    <r>
      <rPr>
        <b/>
        <sz val="12"/>
        <color rgb="FFFF0000"/>
        <rFont val="DengXian (正文)"/>
        <family val="3"/>
        <charset val="134"/>
      </rPr>
      <t xml:space="preserve">振幅/D </t>
    </r>
    <r>
      <rPr>
        <b/>
        <sz val="12"/>
        <color theme="1"/>
        <rFont val="DengXian"/>
        <family val="2"/>
        <charset val="134"/>
        <scheme val="minor"/>
      </rPr>
      <t>值前5</t>
    </r>
    <rPh sb="1" eb="2">
      <t>xiang's</t>
    </rPh>
    <rPh sb="3" eb="4">
      <t>fan'z</t>
    </rPh>
    <rPh sb="6" eb="7">
      <t>zhen'fu</t>
    </rPh>
    <rPh sb="11" eb="12">
      <t>zhi</t>
    </rPh>
    <rPh sb="12" eb="13">
      <t>qian'wu</t>
    </rPh>
    <phoneticPr fontId="1" type="noConversion"/>
  </si>
  <si>
    <r>
      <t xml:space="preserve">J向上反转
</t>
    </r>
    <r>
      <rPr>
        <b/>
        <sz val="12"/>
        <color rgb="FFFF0000"/>
        <rFont val="DengXian (正文)"/>
        <family val="3"/>
        <charset val="134"/>
      </rPr>
      <t xml:space="preserve">振幅/D </t>
    </r>
    <r>
      <rPr>
        <b/>
        <sz val="12"/>
        <color theme="1"/>
        <rFont val="DengXian"/>
        <family val="2"/>
        <charset val="134"/>
        <scheme val="minor"/>
      </rPr>
      <t>值前10</t>
    </r>
    <rPh sb="1" eb="2">
      <t>xiang's</t>
    </rPh>
    <rPh sb="3" eb="4">
      <t>fan'z</t>
    </rPh>
    <rPh sb="6" eb="7">
      <t>zhen'fu</t>
    </rPh>
    <rPh sb="11" eb="12">
      <t>zhi</t>
    </rPh>
    <rPh sb="12" eb="13">
      <t>qian'wu</t>
    </rPh>
    <phoneticPr fontId="1" type="noConversion"/>
  </si>
  <si>
    <r>
      <t xml:space="preserve">J向上反转
</t>
    </r>
    <r>
      <rPr>
        <b/>
        <sz val="12"/>
        <color rgb="FFFF0000"/>
        <rFont val="DengXian (正文)"/>
        <family val="3"/>
        <charset val="134"/>
      </rPr>
      <t xml:space="preserve">振幅/D </t>
    </r>
    <r>
      <rPr>
        <b/>
        <sz val="12"/>
        <color theme="1"/>
        <rFont val="DengXian"/>
        <family val="2"/>
        <charset val="134"/>
        <scheme val="minor"/>
      </rPr>
      <t>值前20</t>
    </r>
    <rPh sb="1" eb="2">
      <t>xiang's</t>
    </rPh>
    <rPh sb="3" eb="4">
      <t>fan'z</t>
    </rPh>
    <rPh sb="6" eb="7">
      <t>zhen'fu</t>
    </rPh>
    <rPh sb="11" eb="12">
      <t>zhi</t>
    </rPh>
    <rPh sb="12" eb="13">
      <t>qian'wu</t>
    </rPh>
    <phoneticPr fontId="1" type="noConversion"/>
  </si>
  <si>
    <r>
      <t xml:space="preserve">J向上反转
</t>
    </r>
    <r>
      <rPr>
        <b/>
        <sz val="12"/>
        <color rgb="FFFF0000"/>
        <rFont val="DengXian (正文)"/>
        <family val="3"/>
        <charset val="134"/>
      </rPr>
      <t xml:space="preserve">振幅 </t>
    </r>
    <r>
      <rPr>
        <b/>
        <sz val="12"/>
        <color theme="1"/>
        <rFont val="DengXian"/>
        <family val="2"/>
        <charset val="134"/>
        <scheme val="minor"/>
      </rPr>
      <t>最大</t>
    </r>
    <rPh sb="1" eb="2">
      <t>xiang's</t>
    </rPh>
    <rPh sb="3" eb="4">
      <t>fan'z</t>
    </rPh>
    <rPh sb="6" eb="7">
      <t>zhen'fu</t>
    </rPh>
    <rPh sb="9" eb="10">
      <t>zui'da</t>
    </rPh>
    <phoneticPr fontId="1" type="noConversion"/>
  </si>
  <si>
    <r>
      <t xml:space="preserve">J向上反转
</t>
    </r>
    <r>
      <rPr>
        <b/>
        <sz val="12"/>
        <color rgb="FFFF0000"/>
        <rFont val="DengXian (正文)"/>
        <family val="3"/>
        <charset val="134"/>
      </rPr>
      <t xml:space="preserve">D </t>
    </r>
    <r>
      <rPr>
        <b/>
        <sz val="12"/>
        <color theme="1"/>
        <rFont val="DengXian"/>
        <family val="2"/>
        <charset val="134"/>
        <scheme val="minor"/>
      </rPr>
      <t>最低</t>
    </r>
    <rPh sb="1" eb="2">
      <t>xiang's</t>
    </rPh>
    <rPh sb="3" eb="4">
      <t>fan'z</t>
    </rPh>
    <rPh sb="8" eb="9">
      <t>zui'da</t>
    </rPh>
    <rPh sb="9" eb="10">
      <t>di</t>
    </rPh>
    <phoneticPr fontId="1" type="noConversion"/>
  </si>
  <si>
    <r>
      <t xml:space="preserve">J向上反转
</t>
    </r>
    <r>
      <rPr>
        <b/>
        <sz val="12"/>
        <color rgb="FFFF0000"/>
        <rFont val="DengXian (正文)"/>
        <family val="3"/>
        <charset val="134"/>
      </rPr>
      <t xml:space="preserve">振幅*2/D </t>
    </r>
    <r>
      <rPr>
        <b/>
        <sz val="12"/>
        <color theme="1"/>
        <rFont val="DengXian"/>
        <family val="2"/>
        <charset val="134"/>
        <scheme val="minor"/>
      </rPr>
      <t>值最大</t>
    </r>
    <rPh sb="1" eb="2">
      <t>xiang's</t>
    </rPh>
    <rPh sb="3" eb="4">
      <t>fan'z</t>
    </rPh>
    <rPh sb="6" eb="7">
      <t>zhen'fu</t>
    </rPh>
    <rPh sb="13" eb="14">
      <t>zhi</t>
    </rPh>
    <rPh sb="14" eb="15">
      <t>zui'da</t>
    </rPh>
    <phoneticPr fontId="1" type="noConversion"/>
  </si>
  <si>
    <t>J向上反转
D &gt; 60
振幅 &gt; 5%</t>
    <rPh sb="1" eb="2">
      <t>xiang's</t>
    </rPh>
    <rPh sb="3" eb="4">
      <t>fan'z</t>
    </rPh>
    <rPh sb="13" eb="14">
      <t>zhen'f</t>
    </rPh>
    <phoneticPr fontId="1" type="noConversion"/>
  </si>
  <si>
    <t>J向上N形</t>
    <rPh sb="1" eb="2">
      <t>xiang's</t>
    </rPh>
    <rPh sb="2" eb="3">
      <t>shang</t>
    </rPh>
    <rPh sb="4" eb="5">
      <t>xing</t>
    </rPh>
    <phoneticPr fontId="1" type="noConversion"/>
  </si>
  <si>
    <t>J向上N形
D &lt; 20</t>
    <rPh sb="1" eb="2">
      <t>xiang's</t>
    </rPh>
    <rPh sb="2" eb="3">
      <t>shang</t>
    </rPh>
    <rPh sb="4" eb="5">
      <t>xing</t>
    </rPh>
    <phoneticPr fontId="1" type="noConversion"/>
  </si>
  <si>
    <t>J向上W形</t>
    <rPh sb="1" eb="2">
      <t>xiang's</t>
    </rPh>
    <rPh sb="2" eb="3">
      <t>shang</t>
    </rPh>
    <rPh sb="4" eb="5">
      <t>xing</t>
    </rPh>
    <phoneticPr fontId="1" type="noConversion"/>
  </si>
  <si>
    <t>J向上W形
D &lt; 20</t>
    <rPh sb="1" eb="2">
      <t>xiang's</t>
    </rPh>
    <rPh sb="2" eb="3">
      <t>shang</t>
    </rPh>
    <rPh sb="4" eb="5">
      <t>xing</t>
    </rPh>
    <phoneticPr fontId="1" type="noConversion"/>
  </si>
  <si>
    <r>
      <t xml:space="preserve">J向上反转
</t>
    </r>
    <r>
      <rPr>
        <b/>
        <sz val="12"/>
        <color rgb="FFFF0000"/>
        <rFont val="DengXian (正文)"/>
        <family val="3"/>
        <charset val="134"/>
      </rPr>
      <t>D &lt; 20</t>
    </r>
    <rPh sb="1" eb="2">
      <t>xiang's</t>
    </rPh>
    <rPh sb="3" eb="4">
      <t>fan'z</t>
    </rPh>
    <phoneticPr fontId="1" type="noConversion"/>
  </si>
  <si>
    <r>
      <t xml:space="preserve">J向上反转
</t>
    </r>
    <r>
      <rPr>
        <b/>
        <sz val="12"/>
        <color rgb="FFFF0000"/>
        <rFont val="DengXian (正文)"/>
        <family val="3"/>
        <charset val="134"/>
      </rPr>
      <t>振幅 &gt; 5%</t>
    </r>
    <rPh sb="1" eb="2">
      <t>xiang's</t>
    </rPh>
    <rPh sb="3" eb="4">
      <t>fan'z</t>
    </rPh>
    <rPh sb="6" eb="7">
      <t>zhen'fu</t>
    </rPh>
    <phoneticPr fontId="1" type="noConversion"/>
  </si>
  <si>
    <r>
      <t xml:space="preserve">KD金叉
</t>
    </r>
    <r>
      <rPr>
        <b/>
        <sz val="12"/>
        <color rgb="FFFF0000"/>
        <rFont val="DengXian (正文)"/>
        <family val="3"/>
        <charset val="134"/>
      </rPr>
      <t>D &lt; 20</t>
    </r>
    <rPh sb="2" eb="3">
      <t>jin'c</t>
    </rPh>
    <phoneticPr fontId="1" type="noConversion"/>
  </si>
  <si>
    <t>J向上反转
5日量比 &gt; 2</t>
    <rPh sb="1" eb="2">
      <t>xiang's</t>
    </rPh>
    <rPh sb="3" eb="4">
      <t>fan'z</t>
    </rPh>
    <rPh sb="7" eb="8">
      <t>ri</t>
    </rPh>
    <rPh sb="8" eb="9">
      <t>liang'bi</t>
    </rPh>
    <phoneticPr fontId="1" type="noConversion"/>
  </si>
  <si>
    <t>J向上反转
5日量比 &lt; 0.5</t>
    <rPh sb="1" eb="2">
      <t>xiang's</t>
    </rPh>
    <rPh sb="3" eb="4">
      <t>fan'z</t>
    </rPh>
    <rPh sb="7" eb="8">
      <t>ri</t>
    </rPh>
    <rPh sb="8" eb="9">
      <t>liang'bi</t>
    </rPh>
    <phoneticPr fontId="1" type="noConversion"/>
  </si>
  <si>
    <t>J向上反转
近20日上涨</t>
    <rPh sb="1" eb="2">
      <t>xiang's</t>
    </rPh>
    <rPh sb="3" eb="4">
      <t>fan'z</t>
    </rPh>
    <rPh sb="6" eb="7">
      <t>jin</t>
    </rPh>
    <rPh sb="9" eb="10">
      <t>ri</t>
    </rPh>
    <rPh sb="10" eb="11">
      <t>shang'z</t>
    </rPh>
    <phoneticPr fontId="1" type="noConversion"/>
  </si>
  <si>
    <t>J向上反转
近60日上涨</t>
    <rPh sb="1" eb="2">
      <t>xiang's</t>
    </rPh>
    <rPh sb="3" eb="4">
      <t>fan'z</t>
    </rPh>
    <rPh sb="6" eb="7">
      <t>jin</t>
    </rPh>
    <rPh sb="9" eb="10">
      <t>ri</t>
    </rPh>
    <rPh sb="10" eb="11">
      <t>shang'z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</si>
</sst>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STHeiti"/>
      <family val="3"/>
      <charset val="134"/>
    </font>
    <font>
      <sz val="12"/>
      <color rgb="FF4F6B72"/>
      <name val="STHeiti"/>
      <family val="3"/>
      <charset val="134"/>
    </font>
    <font>
      <b/>
      <sz val="12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name val="STHeiti"/>
      <family val="3"/>
      <charset val="134"/>
    </font>
    <font>
      <sz val="12"/>
      <color rgb="FFFF0000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color theme="9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DengXian (正文)"/>
      <family val="3"/>
      <charset val="134"/>
    </font>
    <font>
      <sz val="12"/>
      <color theme="9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4" fillId="0" borderId="1" xfId="0" applyFont="1" applyBorder="1"/>
    <xf numFmtId="176" fontId="0" fillId="0" borderId="1" xfId="0" applyNumberFormat="1" applyBorder="1"/>
    <xf numFmtId="0" fontId="4" fillId="2" borderId="1" xfId="0" applyFont="1" applyFill="1" applyBorder="1"/>
    <xf numFmtId="176" fontId="2" fillId="2" borderId="1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/>
    <xf numFmtId="0" fontId="7" fillId="0" borderId="1" xfId="0" applyFont="1" applyFill="1" applyBorder="1"/>
    <xf numFmtId="176" fontId="6" fillId="0" borderId="1" xfId="0" applyNumberFormat="1" applyFont="1" applyFill="1" applyBorder="1"/>
    <xf numFmtId="0" fontId="6" fillId="0" borderId="0" xfId="0" applyFont="1" applyFill="1"/>
    <xf numFmtId="176" fontId="5" fillId="0" borderId="1" xfId="0" applyNumberFormat="1" applyFont="1" applyFill="1" applyBorder="1"/>
    <xf numFmtId="0" fontId="7" fillId="2" borderId="1" xfId="0" applyFont="1" applyFill="1" applyBorder="1"/>
    <xf numFmtId="176" fontId="5" fillId="2" borderId="1" xfId="0" applyNumberFormat="1" applyFont="1" applyFill="1" applyBorder="1"/>
    <xf numFmtId="176" fontId="6" fillId="2" borderId="1" xfId="0" applyNumberFormat="1" applyFont="1" applyFill="1" applyBorder="1"/>
    <xf numFmtId="0" fontId="6" fillId="2" borderId="0" xfId="0" applyFont="1" applyFill="1" applyBorder="1"/>
    <xf numFmtId="0" fontId="7" fillId="2" borderId="0" xfId="0" applyFont="1" applyFill="1"/>
    <xf numFmtId="0" fontId="4" fillId="0" borderId="0" xfId="0" applyFo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176" fontId="0" fillId="0" borderId="1" xfId="0" applyNumberFormat="1" applyFill="1" applyBorder="1"/>
    <xf numFmtId="0" fontId="0" fillId="0" borderId="0" xfId="0" applyFill="1" applyBorder="1"/>
    <xf numFmtId="0" fontId="0" fillId="2" borderId="0" xfId="0" applyFill="1"/>
    <xf numFmtId="176" fontId="9" fillId="2" borderId="1" xfId="0" applyNumberFormat="1" applyFont="1" applyFill="1" applyBorder="1"/>
    <xf numFmtId="176" fontId="10" fillId="2" borderId="1" xfId="0" applyNumberFormat="1" applyFont="1" applyFill="1" applyBorder="1"/>
    <xf numFmtId="176" fontId="9" fillId="0" borderId="1" xfId="0" applyNumberFormat="1" applyFont="1" applyFill="1" applyBorder="1"/>
    <xf numFmtId="0" fontId="4" fillId="2" borderId="0" xfId="0" applyFont="1" applyFill="1"/>
    <xf numFmtId="176" fontId="8" fillId="2" borderId="1" xfId="0" applyNumberFormat="1" applyFont="1" applyFill="1" applyBorder="1"/>
    <xf numFmtId="176" fontId="14" fillId="2" borderId="1" xfId="0" applyNumberFormat="1" applyFont="1" applyFill="1" applyBorder="1"/>
    <xf numFmtId="176" fontId="10" fillId="0" borderId="1" xfId="0" applyNumberFormat="1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workbookViewId="0">
      <selection activeCell="E28" sqref="E28"/>
    </sheetView>
  </sheetViews>
  <sheetFormatPr baseColWidth="10" defaultRowHeight="16" x14ac:dyDescent="0.2"/>
  <cols>
    <col min="1" max="1" width="13.6640625" style="4" customWidth="1"/>
    <col min="2" max="2" width="17.6640625" style="4" customWidth="1"/>
    <col min="3" max="4" width="10.83203125" style="2"/>
    <col min="5" max="24" width="10.83203125" style="10"/>
    <col min="25" max="16384" width="10.83203125" style="2"/>
  </cols>
  <sheetData>
    <row r="1" spans="1:24" ht="55" customHeight="1" x14ac:dyDescent="0.2">
      <c r="A1" s="39" t="s">
        <v>27</v>
      </c>
      <c r="B1" s="40"/>
      <c r="C1" s="36" t="s">
        <v>26</v>
      </c>
      <c r="D1" s="37"/>
      <c r="E1" s="36" t="s">
        <v>54</v>
      </c>
      <c r="F1" s="37"/>
      <c r="G1" s="36" t="s">
        <v>28</v>
      </c>
      <c r="H1" s="37"/>
      <c r="I1" s="36" t="s">
        <v>29</v>
      </c>
      <c r="J1" s="37"/>
      <c r="K1" s="34"/>
      <c r="L1" s="35"/>
      <c r="M1" s="34"/>
      <c r="N1" s="35"/>
      <c r="O1" s="34"/>
      <c r="P1" s="35"/>
      <c r="Q1" s="34"/>
      <c r="R1" s="35"/>
    </row>
    <row r="2" spans="1:24" x14ac:dyDescent="0.2">
      <c r="A2" s="37" t="s">
        <v>0</v>
      </c>
      <c r="B2" s="37"/>
      <c r="C2" s="37">
        <v>99141</v>
      </c>
      <c r="D2" s="37"/>
      <c r="E2" s="35">
        <v>19175</v>
      </c>
      <c r="F2" s="35"/>
      <c r="G2" s="35">
        <v>22225</v>
      </c>
      <c r="H2" s="35"/>
      <c r="I2" s="35">
        <v>6578</v>
      </c>
      <c r="J2" s="35"/>
      <c r="K2" s="35"/>
      <c r="L2" s="35"/>
      <c r="M2" s="35"/>
      <c r="N2" s="35"/>
      <c r="O2" s="35"/>
      <c r="P2" s="35"/>
      <c r="Q2" s="35"/>
      <c r="R2" s="35"/>
    </row>
    <row r="3" spans="1:24" x14ac:dyDescent="0.2">
      <c r="A3" s="37" t="s">
        <v>1</v>
      </c>
      <c r="B3" s="37"/>
      <c r="C3" s="37">
        <v>493</v>
      </c>
      <c r="D3" s="37"/>
      <c r="E3" s="35">
        <v>95</v>
      </c>
      <c r="F3" s="35"/>
      <c r="G3" s="35">
        <v>110</v>
      </c>
      <c r="H3" s="35"/>
      <c r="I3" s="35">
        <v>32</v>
      </c>
      <c r="J3" s="35"/>
      <c r="K3" s="35"/>
      <c r="L3" s="35"/>
      <c r="M3" s="35"/>
      <c r="N3" s="35"/>
      <c r="O3" s="35"/>
      <c r="P3" s="35"/>
      <c r="Q3" s="35"/>
      <c r="R3" s="35"/>
      <c r="T3" s="11"/>
      <c r="U3" s="11"/>
      <c r="V3" s="11"/>
    </row>
    <row r="4" spans="1:24" s="25" customFormat="1" ht="16" customHeight="1" x14ac:dyDescent="0.2">
      <c r="A4" s="38" t="s">
        <v>2</v>
      </c>
      <c r="B4" s="22" t="s">
        <v>3</v>
      </c>
      <c r="C4" s="23">
        <v>15904</v>
      </c>
      <c r="D4" s="24">
        <f>C4/99141</f>
        <v>0.16041799053872768</v>
      </c>
      <c r="E4" s="23">
        <v>2408</v>
      </c>
      <c r="F4" s="13">
        <f>E4/19175</f>
        <v>0.12558018252933506</v>
      </c>
      <c r="G4" s="23">
        <v>4178</v>
      </c>
      <c r="H4" s="13">
        <f>G4/22225</f>
        <v>0.18798650168728909</v>
      </c>
      <c r="I4" s="6">
        <v>1116</v>
      </c>
      <c r="J4" s="13">
        <f>I4/6578</f>
        <v>0.16965643052599574</v>
      </c>
      <c r="K4" s="12"/>
      <c r="L4" s="13"/>
      <c r="M4" s="13"/>
      <c r="N4" s="13"/>
      <c r="O4" s="12"/>
      <c r="P4" s="13"/>
      <c r="Q4" s="12"/>
      <c r="R4" s="13"/>
      <c r="S4" s="10"/>
      <c r="T4" s="11"/>
      <c r="U4" s="11"/>
      <c r="V4" s="11"/>
      <c r="W4" s="10"/>
      <c r="X4" s="10"/>
    </row>
    <row r="5" spans="1:24" s="25" customFormat="1" ht="16" customHeight="1" x14ac:dyDescent="0.2">
      <c r="A5" s="38"/>
      <c r="B5" s="22" t="s">
        <v>4</v>
      </c>
      <c r="C5" s="23">
        <v>4583</v>
      </c>
      <c r="D5" s="24">
        <f t="shared" ref="D5:D26" si="0">C5/99141</f>
        <v>4.6227090709191961E-2</v>
      </c>
      <c r="E5" s="23">
        <v>725</v>
      </c>
      <c r="F5" s="13">
        <f t="shared" ref="F5:F26" si="1">E5/19175</f>
        <v>3.7809647979139507E-2</v>
      </c>
      <c r="G5" s="23">
        <v>1056</v>
      </c>
      <c r="H5" s="13">
        <f t="shared" ref="H5:H26" si="2">G5/22225</f>
        <v>4.7514060742407202E-2</v>
      </c>
      <c r="I5" s="6">
        <v>375</v>
      </c>
      <c r="J5" s="13">
        <f t="shared" ref="J5:J26" si="3">I5/6578</f>
        <v>5.7008209182122224E-2</v>
      </c>
      <c r="K5" s="12"/>
      <c r="L5" s="13"/>
      <c r="M5" s="13"/>
      <c r="N5" s="13"/>
      <c r="O5" s="12"/>
      <c r="P5" s="13"/>
      <c r="Q5" s="12"/>
      <c r="R5" s="13"/>
      <c r="S5" s="10"/>
      <c r="T5" s="11"/>
      <c r="U5" s="11"/>
      <c r="V5" s="14"/>
      <c r="W5" s="10"/>
      <c r="X5" s="10"/>
    </row>
    <row r="6" spans="1:24" s="25" customFormat="1" ht="16" customHeight="1" x14ac:dyDescent="0.2">
      <c r="A6" s="38"/>
      <c r="B6" s="22" t="s">
        <v>5</v>
      </c>
      <c r="C6" s="23">
        <v>5462</v>
      </c>
      <c r="D6" s="24">
        <f t="shared" si="0"/>
        <v>5.5093251026316056E-2</v>
      </c>
      <c r="E6" s="23">
        <v>823</v>
      </c>
      <c r="F6" s="13">
        <f t="shared" si="1"/>
        <v>4.292046936114733E-2</v>
      </c>
      <c r="G6" s="23">
        <v>1316</v>
      </c>
      <c r="H6" s="13">
        <f t="shared" si="2"/>
        <v>5.9212598425196848E-2</v>
      </c>
      <c r="I6" s="6">
        <v>495</v>
      </c>
      <c r="J6" s="13">
        <f t="shared" si="3"/>
        <v>7.5250836120401343E-2</v>
      </c>
      <c r="K6" s="12"/>
      <c r="L6" s="13"/>
      <c r="M6" s="13"/>
      <c r="N6" s="13"/>
      <c r="O6" s="12"/>
      <c r="P6" s="13"/>
      <c r="Q6" s="12"/>
      <c r="R6" s="13"/>
      <c r="S6" s="10"/>
      <c r="T6" s="11"/>
      <c r="U6" s="11"/>
      <c r="V6" s="11"/>
      <c r="W6" s="10"/>
      <c r="X6" s="10"/>
    </row>
    <row r="7" spans="1:24" s="25" customFormat="1" ht="16" customHeight="1" x14ac:dyDescent="0.2">
      <c r="A7" s="38"/>
      <c r="B7" s="22" t="s">
        <v>6</v>
      </c>
      <c r="C7" s="23">
        <v>5773</v>
      </c>
      <c r="D7" s="24">
        <f t="shared" si="0"/>
        <v>5.8230197395628451E-2</v>
      </c>
      <c r="E7" s="23">
        <v>878</v>
      </c>
      <c r="F7" s="13">
        <f t="shared" si="1"/>
        <v>4.5788787483702735E-2</v>
      </c>
      <c r="G7" s="23">
        <v>1387</v>
      </c>
      <c r="H7" s="13">
        <f t="shared" si="2"/>
        <v>6.2407199100112484E-2</v>
      </c>
      <c r="I7" s="6">
        <v>579</v>
      </c>
      <c r="J7" s="13">
        <f t="shared" si="3"/>
        <v>8.802067497719672E-2</v>
      </c>
      <c r="K7" s="12"/>
      <c r="L7" s="13"/>
      <c r="M7" s="13"/>
      <c r="N7" s="13"/>
      <c r="O7" s="12"/>
      <c r="P7" s="13"/>
      <c r="Q7" s="12"/>
      <c r="R7" s="13"/>
      <c r="S7" s="10"/>
      <c r="T7" s="11"/>
      <c r="U7" s="11"/>
      <c r="V7" s="11"/>
      <c r="W7" s="10"/>
      <c r="X7" s="10"/>
    </row>
    <row r="8" spans="1:24" s="25" customFormat="1" ht="16" customHeight="1" x14ac:dyDescent="0.2">
      <c r="A8" s="38"/>
      <c r="B8" s="22" t="s">
        <v>7</v>
      </c>
      <c r="C8" s="23">
        <v>6567</v>
      </c>
      <c r="D8" s="24">
        <f t="shared" si="0"/>
        <v>6.6238992949435652E-2</v>
      </c>
      <c r="E8" s="23">
        <v>901</v>
      </c>
      <c r="F8" s="13">
        <f t="shared" si="1"/>
        <v>4.698826597131682E-2</v>
      </c>
      <c r="G8" s="23">
        <v>1661</v>
      </c>
      <c r="H8" s="13">
        <f t="shared" si="2"/>
        <v>7.4735658042744652E-2</v>
      </c>
      <c r="I8" s="6">
        <v>719</v>
      </c>
      <c r="J8" s="13">
        <f t="shared" si="3"/>
        <v>0.10930373973852235</v>
      </c>
      <c r="K8" s="12"/>
      <c r="L8" s="13"/>
      <c r="M8" s="13"/>
      <c r="N8" s="13"/>
      <c r="O8" s="12"/>
      <c r="P8" s="13"/>
      <c r="Q8" s="12"/>
      <c r="R8" s="13"/>
      <c r="S8" s="10"/>
      <c r="T8" s="11"/>
      <c r="U8" s="11"/>
      <c r="V8" s="11"/>
      <c r="W8" s="10"/>
      <c r="X8" s="10"/>
    </row>
    <row r="9" spans="1:24" s="25" customFormat="1" ht="16" customHeight="1" x14ac:dyDescent="0.2">
      <c r="A9" s="38"/>
      <c r="B9" s="22" t="s">
        <v>8</v>
      </c>
      <c r="C9" s="23">
        <v>7690</v>
      </c>
      <c r="D9" s="24">
        <f t="shared" si="0"/>
        <v>7.7566294469492938E-2</v>
      </c>
      <c r="E9" s="23">
        <v>1143</v>
      </c>
      <c r="F9" s="13">
        <f t="shared" si="1"/>
        <v>5.9608865710560628E-2</v>
      </c>
      <c r="G9" s="23">
        <v>1875</v>
      </c>
      <c r="H9" s="13">
        <f t="shared" si="2"/>
        <v>8.4364454443194598E-2</v>
      </c>
      <c r="I9" s="6">
        <v>799</v>
      </c>
      <c r="J9" s="13">
        <f t="shared" si="3"/>
        <v>0.12146549103070842</v>
      </c>
      <c r="K9" s="12"/>
      <c r="L9" s="13"/>
      <c r="M9" s="13"/>
      <c r="N9" s="13"/>
      <c r="O9" s="12"/>
      <c r="P9" s="13"/>
      <c r="Q9" s="12"/>
      <c r="R9" s="13"/>
      <c r="S9" s="10"/>
      <c r="T9" s="11"/>
      <c r="U9" s="11"/>
      <c r="V9" s="11"/>
      <c r="W9" s="10"/>
      <c r="X9" s="10"/>
    </row>
    <row r="10" spans="1:24" s="25" customFormat="1" ht="16" customHeight="1" x14ac:dyDescent="0.2">
      <c r="A10" s="38"/>
      <c r="B10" s="22" t="s">
        <v>9</v>
      </c>
      <c r="C10" s="23">
        <v>8711</v>
      </c>
      <c r="D10" s="24">
        <f t="shared" si="0"/>
        <v>8.7864758273569959E-2</v>
      </c>
      <c r="E10" s="23">
        <v>1369</v>
      </c>
      <c r="F10" s="13">
        <f t="shared" si="1"/>
        <v>7.1395045632333773E-2</v>
      </c>
      <c r="G10" s="23">
        <v>2139</v>
      </c>
      <c r="H10" s="13">
        <f t="shared" si="2"/>
        <v>9.6242969628796401E-2</v>
      </c>
      <c r="I10" s="6">
        <v>756</v>
      </c>
      <c r="J10" s="13">
        <f t="shared" si="3"/>
        <v>0.1149285497111584</v>
      </c>
      <c r="K10" s="12"/>
      <c r="L10" s="13"/>
      <c r="M10" s="13"/>
      <c r="N10" s="13"/>
      <c r="O10" s="12"/>
      <c r="P10" s="13"/>
      <c r="Q10" s="12"/>
      <c r="R10" s="13"/>
      <c r="S10" s="10"/>
      <c r="T10" s="11"/>
      <c r="U10" s="11"/>
      <c r="V10" s="11"/>
      <c r="W10" s="10"/>
      <c r="X10" s="10"/>
    </row>
    <row r="11" spans="1:24" s="25" customFormat="1" ht="16" customHeight="1" x14ac:dyDescent="0.2">
      <c r="A11" s="38"/>
      <c r="B11" s="22" t="s">
        <v>10</v>
      </c>
      <c r="C11" s="23">
        <v>10340</v>
      </c>
      <c r="D11" s="24">
        <f t="shared" si="0"/>
        <v>0.10429590179643135</v>
      </c>
      <c r="E11" s="23">
        <v>1903</v>
      </c>
      <c r="F11" s="13">
        <f t="shared" si="1"/>
        <v>9.9243807040417215E-2</v>
      </c>
      <c r="G11" s="23">
        <v>2319</v>
      </c>
      <c r="H11" s="13">
        <f t="shared" si="2"/>
        <v>0.10434195725534308</v>
      </c>
      <c r="I11" s="6">
        <v>620</v>
      </c>
      <c r="J11" s="13">
        <f t="shared" si="3"/>
        <v>9.425357251444208E-2</v>
      </c>
      <c r="K11" s="12"/>
      <c r="L11" s="13"/>
      <c r="M11" s="13"/>
      <c r="N11" s="13"/>
      <c r="O11" s="12"/>
      <c r="P11" s="13"/>
      <c r="Q11" s="12"/>
      <c r="R11" s="13"/>
      <c r="S11" s="10"/>
      <c r="T11" s="11"/>
      <c r="U11" s="11"/>
      <c r="V11" s="11"/>
      <c r="W11" s="10"/>
      <c r="X11" s="10"/>
    </row>
    <row r="12" spans="1:24" s="25" customFormat="1" ht="16" customHeight="1" x14ac:dyDescent="0.2">
      <c r="A12" s="38"/>
      <c r="B12" s="22" t="s">
        <v>11</v>
      </c>
      <c r="C12" s="23">
        <v>11271</v>
      </c>
      <c r="D12" s="24">
        <f t="shared" si="0"/>
        <v>0.1136865676158199</v>
      </c>
      <c r="E12" s="23">
        <v>2433</v>
      </c>
      <c r="F12" s="13">
        <f t="shared" si="1"/>
        <v>0.12688396349413297</v>
      </c>
      <c r="G12" s="23">
        <v>2267</v>
      </c>
      <c r="H12" s="13">
        <f t="shared" si="2"/>
        <v>0.10200224971878515</v>
      </c>
      <c r="I12" s="6">
        <v>480</v>
      </c>
      <c r="J12" s="13">
        <f t="shared" si="3"/>
        <v>7.2970507753116448E-2</v>
      </c>
      <c r="K12" s="12"/>
      <c r="L12" s="13"/>
      <c r="M12" s="13"/>
      <c r="N12" s="13"/>
      <c r="O12" s="12"/>
      <c r="P12" s="13"/>
      <c r="Q12" s="12"/>
      <c r="R12" s="13"/>
      <c r="S12" s="10"/>
      <c r="T12" s="11"/>
      <c r="U12" s="11"/>
      <c r="V12" s="11"/>
      <c r="W12" s="10"/>
      <c r="X12" s="10"/>
    </row>
    <row r="13" spans="1:24" s="25" customFormat="1" ht="16" customHeight="1" x14ac:dyDescent="0.2">
      <c r="A13" s="38"/>
      <c r="B13" s="22" t="s">
        <v>12</v>
      </c>
      <c r="C13" s="23">
        <v>11137</v>
      </c>
      <c r="D13" s="24">
        <f t="shared" si="0"/>
        <v>0.1123349572830615</v>
      </c>
      <c r="E13" s="23">
        <v>2757</v>
      </c>
      <c r="F13" s="13">
        <f t="shared" si="1"/>
        <v>0.14378096479791394</v>
      </c>
      <c r="G13" s="23">
        <v>2177</v>
      </c>
      <c r="H13" s="13">
        <f t="shared" si="2"/>
        <v>9.7952755905511807E-2</v>
      </c>
      <c r="I13" s="6">
        <v>354</v>
      </c>
      <c r="J13" s="13">
        <f t="shared" si="3"/>
        <v>5.3815749467923384E-2</v>
      </c>
      <c r="K13" s="12"/>
      <c r="L13" s="13"/>
      <c r="M13" s="13"/>
      <c r="N13" s="13"/>
      <c r="O13" s="12"/>
      <c r="P13" s="13"/>
      <c r="Q13" s="12"/>
      <c r="R13" s="13"/>
      <c r="S13" s="10"/>
      <c r="T13" s="11"/>
      <c r="U13" s="11"/>
      <c r="V13" s="11"/>
      <c r="W13" s="10"/>
      <c r="X13" s="10"/>
    </row>
    <row r="14" spans="1:24" s="25" customFormat="1" ht="16" customHeight="1" x14ac:dyDescent="0.2">
      <c r="A14" s="38"/>
      <c r="B14" s="22" t="s">
        <v>13</v>
      </c>
      <c r="C14" s="23">
        <v>10428</v>
      </c>
      <c r="D14" s="24">
        <f t="shared" si="0"/>
        <v>0.10518352649257119</v>
      </c>
      <c r="E14" s="23">
        <v>3339</v>
      </c>
      <c r="F14" s="13">
        <f t="shared" si="1"/>
        <v>0.1741329856584094</v>
      </c>
      <c r="G14" s="23">
        <v>1654</v>
      </c>
      <c r="H14" s="13">
        <f t="shared" si="2"/>
        <v>7.4420697412823394E-2</v>
      </c>
      <c r="I14" s="6">
        <v>259</v>
      </c>
      <c r="J14" s="13">
        <f t="shared" si="3"/>
        <v>3.9373669808452416E-2</v>
      </c>
      <c r="K14" s="12"/>
      <c r="L14" s="13"/>
      <c r="M14" s="13"/>
      <c r="N14" s="13"/>
      <c r="O14" s="12"/>
      <c r="P14" s="13"/>
      <c r="Q14" s="12"/>
      <c r="R14" s="13"/>
      <c r="S14" s="10"/>
      <c r="T14" s="11"/>
      <c r="U14" s="11"/>
      <c r="V14" s="11"/>
      <c r="W14" s="10"/>
      <c r="X14" s="10"/>
    </row>
    <row r="15" spans="1:24" s="25" customFormat="1" ht="16" customHeight="1" x14ac:dyDescent="0.2">
      <c r="A15" s="38"/>
      <c r="B15" s="22" t="s">
        <v>14</v>
      </c>
      <c r="C15" s="23">
        <v>1275</v>
      </c>
      <c r="D15" s="24">
        <f t="shared" si="0"/>
        <v>1.2860471449753382E-2</v>
      </c>
      <c r="E15" s="23">
        <v>496</v>
      </c>
      <c r="F15" s="13">
        <f t="shared" si="1"/>
        <v>2.5867014341590614E-2</v>
      </c>
      <c r="G15" s="23">
        <v>196</v>
      </c>
      <c r="H15" s="13">
        <f t="shared" si="2"/>
        <v>8.8188976377952758E-3</v>
      </c>
      <c r="I15" s="6">
        <v>26</v>
      </c>
      <c r="J15" s="13">
        <f t="shared" si="3"/>
        <v>3.952569169960474E-3</v>
      </c>
      <c r="K15" s="12"/>
      <c r="L15" s="13"/>
      <c r="M15" s="13"/>
      <c r="N15" s="13"/>
      <c r="O15" s="12"/>
      <c r="P15" s="13"/>
      <c r="Q15" s="12"/>
      <c r="R15" s="13"/>
      <c r="S15" s="10"/>
      <c r="T15" s="11"/>
      <c r="U15" s="11"/>
      <c r="V15" s="11"/>
      <c r="W15" s="10"/>
      <c r="X15" s="10"/>
    </row>
    <row r="16" spans="1:24" s="5" customFormat="1" ht="16" customHeight="1" x14ac:dyDescent="0.2">
      <c r="A16" s="38" t="s">
        <v>15</v>
      </c>
      <c r="B16" s="1" t="s">
        <v>14</v>
      </c>
      <c r="C16" s="8">
        <v>20756</v>
      </c>
      <c r="D16" s="9">
        <f t="shared" si="0"/>
        <v>0.20935838855771075</v>
      </c>
      <c r="E16" s="8">
        <v>2887</v>
      </c>
      <c r="F16" s="27">
        <f t="shared" si="1"/>
        <v>0.1505606258148631</v>
      </c>
      <c r="G16" s="8">
        <v>5015</v>
      </c>
      <c r="H16" s="28">
        <f t="shared" si="2"/>
        <v>0.22564679415073116</v>
      </c>
      <c r="I16" s="8">
        <v>1406</v>
      </c>
      <c r="J16" s="28">
        <f t="shared" si="3"/>
        <v>0.21374277896017027</v>
      </c>
      <c r="K16" s="16"/>
      <c r="L16" s="17"/>
      <c r="M16" s="17"/>
      <c r="N16" s="17"/>
      <c r="O16" s="16"/>
      <c r="P16" s="17"/>
      <c r="Q16" s="16"/>
      <c r="R16" s="18"/>
      <c r="S16" s="19"/>
      <c r="T16" s="20"/>
      <c r="U16" s="20"/>
      <c r="V16" s="20"/>
      <c r="W16" s="19"/>
      <c r="X16" s="19"/>
    </row>
    <row r="17" spans="1:24" s="25" customFormat="1" ht="16" customHeight="1" x14ac:dyDescent="0.2">
      <c r="A17" s="38"/>
      <c r="B17" s="22" t="s">
        <v>16</v>
      </c>
      <c r="C17" s="23">
        <v>15333</v>
      </c>
      <c r="D17" s="24">
        <f t="shared" si="0"/>
        <v>0.15465851665809302</v>
      </c>
      <c r="E17" s="23">
        <v>2257</v>
      </c>
      <c r="F17" s="13">
        <f t="shared" si="1"/>
        <v>0.11770534550195567</v>
      </c>
      <c r="G17" s="23">
        <v>3623</v>
      </c>
      <c r="H17" s="13">
        <f t="shared" si="2"/>
        <v>0.1630146231721035</v>
      </c>
      <c r="I17" s="6">
        <v>1116</v>
      </c>
      <c r="J17" s="13">
        <f t="shared" si="3"/>
        <v>0.16965643052599574</v>
      </c>
      <c r="K17" s="12"/>
      <c r="L17" s="13"/>
      <c r="M17" s="13"/>
      <c r="N17" s="13"/>
      <c r="O17" s="12"/>
      <c r="P17" s="13"/>
      <c r="Q17" s="12"/>
      <c r="R17" s="13"/>
      <c r="S17" s="10"/>
      <c r="T17" s="11"/>
      <c r="U17" s="11"/>
      <c r="V17" s="11"/>
      <c r="W17" s="10"/>
      <c r="X17" s="10"/>
    </row>
    <row r="18" spans="1:24" s="25" customFormat="1" ht="16" customHeight="1" x14ac:dyDescent="0.2">
      <c r="A18" s="38"/>
      <c r="B18" s="22" t="s">
        <v>17</v>
      </c>
      <c r="C18" s="23">
        <v>12223</v>
      </c>
      <c r="D18" s="24">
        <f t="shared" si="0"/>
        <v>0.12328905296496909</v>
      </c>
      <c r="E18" s="23">
        <v>1909</v>
      </c>
      <c r="F18" s="13">
        <f t="shared" si="1"/>
        <v>9.9556714471968705E-2</v>
      </c>
      <c r="G18" s="23">
        <v>2925</v>
      </c>
      <c r="H18" s="13">
        <f t="shared" si="2"/>
        <v>0.13160854893138357</v>
      </c>
      <c r="I18" s="6">
        <v>924</v>
      </c>
      <c r="J18" s="13">
        <f t="shared" si="3"/>
        <v>0.14046822742474915</v>
      </c>
      <c r="K18" s="12"/>
      <c r="L18" s="13"/>
      <c r="M18" s="13"/>
      <c r="N18" s="13"/>
      <c r="O18" s="12"/>
      <c r="P18" s="13"/>
      <c r="Q18" s="12"/>
      <c r="R18" s="13"/>
      <c r="S18" s="10"/>
      <c r="T18" s="11"/>
      <c r="U18" s="11"/>
      <c r="V18" s="11"/>
      <c r="W18" s="10"/>
      <c r="X18" s="10"/>
    </row>
    <row r="19" spans="1:24" s="25" customFormat="1" ht="16" customHeight="1" x14ac:dyDescent="0.2">
      <c r="A19" s="38"/>
      <c r="B19" s="22" t="s">
        <v>18</v>
      </c>
      <c r="C19" s="23">
        <v>9792</v>
      </c>
      <c r="D19" s="24">
        <f t="shared" si="0"/>
        <v>9.8768420734105966E-2</v>
      </c>
      <c r="E19" s="23">
        <v>1722</v>
      </c>
      <c r="F19" s="13">
        <f t="shared" si="1"/>
        <v>8.9804432855280308E-2</v>
      </c>
      <c r="G19" s="23">
        <v>2283</v>
      </c>
      <c r="H19" s="13">
        <f t="shared" si="2"/>
        <v>0.10272215973003375</v>
      </c>
      <c r="I19" s="6">
        <v>716</v>
      </c>
      <c r="J19" s="13">
        <f t="shared" si="3"/>
        <v>0.10884767406506538</v>
      </c>
      <c r="K19" s="12"/>
      <c r="L19" s="13"/>
      <c r="M19" s="13"/>
      <c r="N19" s="13"/>
      <c r="O19" s="12"/>
      <c r="P19" s="13"/>
      <c r="Q19" s="12"/>
      <c r="R19" s="13"/>
      <c r="S19" s="10"/>
      <c r="T19" s="11"/>
      <c r="U19" s="11"/>
      <c r="V19" s="11"/>
      <c r="W19" s="10"/>
      <c r="X19" s="10"/>
    </row>
    <row r="20" spans="1:24" s="25" customFormat="1" ht="16" customHeight="1" x14ac:dyDescent="0.2">
      <c r="A20" s="38"/>
      <c r="B20" s="22" t="s">
        <v>19</v>
      </c>
      <c r="C20" s="23">
        <v>8221</v>
      </c>
      <c r="D20" s="24">
        <f t="shared" si="0"/>
        <v>8.2922302579154936E-2</v>
      </c>
      <c r="E20" s="23">
        <v>1607</v>
      </c>
      <c r="F20" s="13">
        <f t="shared" si="1"/>
        <v>8.3807040417209905E-2</v>
      </c>
      <c r="G20" s="23">
        <v>1862</v>
      </c>
      <c r="H20" s="13">
        <f t="shared" si="2"/>
        <v>8.3779527559055114E-2</v>
      </c>
      <c r="I20" s="6">
        <v>570</v>
      </c>
      <c r="J20" s="13">
        <f t="shared" si="3"/>
        <v>8.6652477956825777E-2</v>
      </c>
      <c r="K20" s="12"/>
      <c r="L20" s="13"/>
      <c r="M20" s="13"/>
      <c r="N20" s="13"/>
      <c r="O20" s="12"/>
      <c r="P20" s="13"/>
      <c r="Q20" s="12"/>
      <c r="R20" s="13"/>
      <c r="S20" s="10"/>
      <c r="T20" s="11"/>
      <c r="U20" s="11"/>
      <c r="V20" s="11"/>
      <c r="W20" s="10"/>
      <c r="X20" s="10"/>
    </row>
    <row r="21" spans="1:24" s="25" customFormat="1" ht="16" customHeight="1" x14ac:dyDescent="0.2">
      <c r="A21" s="38"/>
      <c r="B21" s="22" t="s">
        <v>20</v>
      </c>
      <c r="C21" s="23">
        <v>6754</v>
      </c>
      <c r="D21" s="24">
        <f t="shared" si="0"/>
        <v>6.8125195428732813E-2</v>
      </c>
      <c r="E21" s="23">
        <v>1389</v>
      </c>
      <c r="F21" s="13">
        <f t="shared" si="1"/>
        <v>7.2438070404172106E-2</v>
      </c>
      <c r="G21" s="23">
        <v>1580</v>
      </c>
      <c r="H21" s="13">
        <f t="shared" si="2"/>
        <v>7.1091113610798645E-2</v>
      </c>
      <c r="I21" s="6">
        <v>434</v>
      </c>
      <c r="J21" s="13">
        <f t="shared" si="3"/>
        <v>6.5977500760109456E-2</v>
      </c>
      <c r="K21" s="12"/>
      <c r="L21" s="13"/>
      <c r="M21" s="13"/>
      <c r="N21" s="13"/>
      <c r="O21" s="12"/>
      <c r="P21" s="13"/>
      <c r="Q21" s="12"/>
      <c r="R21" s="13"/>
      <c r="S21" s="10"/>
      <c r="T21" s="11"/>
      <c r="U21" s="11"/>
      <c r="V21" s="11"/>
      <c r="W21" s="10"/>
      <c r="X21" s="10"/>
    </row>
    <row r="22" spans="1:24" s="25" customFormat="1" ht="16" customHeight="1" x14ac:dyDescent="0.2">
      <c r="A22" s="38"/>
      <c r="B22" s="22" t="s">
        <v>21</v>
      </c>
      <c r="C22" s="23">
        <v>5191</v>
      </c>
      <c r="D22" s="24">
        <f t="shared" si="0"/>
        <v>5.2359770427976314E-2</v>
      </c>
      <c r="E22" s="23">
        <v>1207</v>
      </c>
      <c r="F22" s="13">
        <f t="shared" si="1"/>
        <v>6.2946544980443289E-2</v>
      </c>
      <c r="G22" s="23">
        <v>1100</v>
      </c>
      <c r="H22" s="13">
        <f t="shared" si="2"/>
        <v>4.9493813273340834E-2</v>
      </c>
      <c r="I22" s="6">
        <v>326</v>
      </c>
      <c r="J22" s="13">
        <f t="shared" si="3"/>
        <v>4.9559136515658256E-2</v>
      </c>
      <c r="K22" s="12"/>
      <c r="L22" s="13"/>
      <c r="M22" s="13"/>
      <c r="N22" s="13"/>
      <c r="O22" s="12"/>
      <c r="P22" s="13"/>
      <c r="Q22" s="12"/>
      <c r="R22" s="13"/>
      <c r="S22" s="10"/>
      <c r="T22" s="11"/>
      <c r="U22" s="11"/>
      <c r="V22" s="11"/>
      <c r="W22" s="10"/>
      <c r="X22" s="10"/>
    </row>
    <row r="23" spans="1:24" s="25" customFormat="1" ht="16" customHeight="1" x14ac:dyDescent="0.2">
      <c r="A23" s="38"/>
      <c r="B23" s="22" t="s">
        <v>22</v>
      </c>
      <c r="C23" s="23">
        <v>4103</v>
      </c>
      <c r="D23" s="24">
        <f t="shared" si="0"/>
        <v>4.1385501457520096E-2</v>
      </c>
      <c r="E23" s="23">
        <v>953</v>
      </c>
      <c r="F23" s="13">
        <f t="shared" si="1"/>
        <v>4.970013037809648E-2</v>
      </c>
      <c r="G23" s="23">
        <v>875</v>
      </c>
      <c r="H23" s="13">
        <f t="shared" si="2"/>
        <v>3.937007874015748E-2</v>
      </c>
      <c r="I23" s="6">
        <v>240</v>
      </c>
      <c r="J23" s="13">
        <f t="shared" si="3"/>
        <v>3.6485253876558224E-2</v>
      </c>
      <c r="K23" s="12"/>
      <c r="L23" s="13"/>
      <c r="M23" s="13"/>
      <c r="N23" s="13"/>
      <c r="O23" s="12"/>
      <c r="P23" s="13"/>
      <c r="Q23" s="12"/>
      <c r="R23" s="13"/>
      <c r="S23" s="10"/>
      <c r="T23" s="11"/>
      <c r="U23" s="11"/>
      <c r="V23" s="11"/>
      <c r="W23" s="10"/>
      <c r="X23" s="10"/>
    </row>
    <row r="24" spans="1:24" s="25" customFormat="1" ht="16" customHeight="1" x14ac:dyDescent="0.2">
      <c r="A24" s="38"/>
      <c r="B24" s="22" t="s">
        <v>23</v>
      </c>
      <c r="C24" s="23">
        <v>3406</v>
      </c>
      <c r="D24" s="24">
        <f t="shared" si="0"/>
        <v>3.4355110398321585E-2</v>
      </c>
      <c r="E24" s="23">
        <v>933</v>
      </c>
      <c r="F24" s="13">
        <f t="shared" si="1"/>
        <v>4.8657105606258147E-2</v>
      </c>
      <c r="G24" s="23">
        <v>687</v>
      </c>
      <c r="H24" s="13">
        <f t="shared" si="2"/>
        <v>3.09111361079865E-2</v>
      </c>
      <c r="I24" s="6">
        <v>173</v>
      </c>
      <c r="J24" s="13">
        <f t="shared" si="3"/>
        <v>2.6299787169352388E-2</v>
      </c>
      <c r="K24" s="12"/>
      <c r="L24" s="13"/>
      <c r="M24" s="13"/>
      <c r="N24" s="13"/>
      <c r="O24" s="12"/>
      <c r="P24" s="13"/>
      <c r="Q24" s="12"/>
      <c r="R24" s="13"/>
      <c r="S24" s="10"/>
      <c r="T24" s="11"/>
      <c r="U24" s="11"/>
      <c r="V24" s="11"/>
      <c r="W24" s="10"/>
      <c r="X24" s="10"/>
    </row>
    <row r="25" spans="1:24" s="25" customFormat="1" ht="16" customHeight="1" x14ac:dyDescent="0.2">
      <c r="A25" s="38"/>
      <c r="B25" s="22" t="s">
        <v>24</v>
      </c>
      <c r="C25" s="23">
        <v>2685</v>
      </c>
      <c r="D25" s="24">
        <f t="shared" si="0"/>
        <v>2.7082639876539475E-2</v>
      </c>
      <c r="E25" s="23">
        <v>789</v>
      </c>
      <c r="F25" s="13">
        <f t="shared" si="1"/>
        <v>4.1147327249022161E-2</v>
      </c>
      <c r="G25" s="23">
        <v>503</v>
      </c>
      <c r="H25" s="13">
        <f t="shared" si="2"/>
        <v>2.2632170978627672E-2</v>
      </c>
      <c r="I25" s="6">
        <v>146</v>
      </c>
      <c r="J25" s="13">
        <f t="shared" si="3"/>
        <v>2.2195196108239588E-2</v>
      </c>
      <c r="K25" s="12"/>
      <c r="L25" s="13"/>
      <c r="M25" s="13"/>
      <c r="N25" s="13"/>
      <c r="O25" s="12"/>
      <c r="P25" s="13"/>
      <c r="Q25" s="12"/>
      <c r="R25" s="13"/>
      <c r="S25" s="10"/>
      <c r="T25" s="11"/>
      <c r="U25" s="11"/>
      <c r="V25" s="10"/>
      <c r="W25" s="10"/>
      <c r="X25" s="10"/>
    </row>
    <row r="26" spans="1:24" s="25" customFormat="1" ht="16" customHeight="1" x14ac:dyDescent="0.2">
      <c r="A26" s="38"/>
      <c r="B26" s="22" t="s">
        <v>25</v>
      </c>
      <c r="C26" s="23">
        <v>10677</v>
      </c>
      <c r="D26" s="24">
        <f t="shared" si="0"/>
        <v>0.10769510091687597</v>
      </c>
      <c r="E26" s="23">
        <v>3522</v>
      </c>
      <c r="F26" s="13">
        <f t="shared" si="1"/>
        <v>0.18367666232073013</v>
      </c>
      <c r="G26" s="23">
        <v>1772</v>
      </c>
      <c r="H26" s="13">
        <f t="shared" si="2"/>
        <v>7.9730033745781775E-2</v>
      </c>
      <c r="I26" s="6">
        <v>527</v>
      </c>
      <c r="J26" s="13">
        <f t="shared" si="3"/>
        <v>8.0115536637275761E-2</v>
      </c>
      <c r="K26" s="12"/>
      <c r="L26" s="13"/>
      <c r="M26" s="13"/>
      <c r="N26" s="13"/>
      <c r="O26" s="12"/>
      <c r="P26" s="15"/>
      <c r="Q26" s="12"/>
      <c r="R26" s="13"/>
      <c r="S26" s="10"/>
      <c r="T26" s="11"/>
      <c r="U26" s="11"/>
      <c r="V26" s="10"/>
      <c r="W26" s="10"/>
      <c r="X26" s="10"/>
    </row>
    <row r="27" spans="1:24" x14ac:dyDescent="0.2">
      <c r="A27" s="3"/>
      <c r="T27" s="11"/>
      <c r="U27" s="11"/>
    </row>
    <row r="28" spans="1:24" x14ac:dyDescent="0.2">
      <c r="A28" s="3"/>
      <c r="T28" s="11"/>
      <c r="U28" s="11"/>
    </row>
    <row r="29" spans="1:24" x14ac:dyDescent="0.2">
      <c r="A29" s="3"/>
      <c r="L29" s="21"/>
      <c r="M29" s="21"/>
      <c r="T29" s="11"/>
      <c r="U29" s="11"/>
    </row>
    <row r="30" spans="1:24" x14ac:dyDescent="0.2">
      <c r="A30" s="3"/>
      <c r="G30" s="21"/>
      <c r="H30" s="21"/>
      <c r="L30" s="21"/>
      <c r="M30" s="21"/>
    </row>
    <row r="31" spans="1:24" x14ac:dyDescent="0.2">
      <c r="A31" s="3"/>
      <c r="G31" s="21"/>
      <c r="H31" s="21"/>
      <c r="I31" s="21"/>
      <c r="L31" s="21"/>
      <c r="M31" s="21"/>
    </row>
    <row r="32" spans="1:24" x14ac:dyDescent="0.2">
      <c r="A32" s="3"/>
      <c r="G32" s="21"/>
      <c r="H32" s="21"/>
      <c r="I32" s="21"/>
      <c r="L32" s="21"/>
      <c r="M32" s="21"/>
    </row>
    <row r="33" spans="1:13" x14ac:dyDescent="0.2">
      <c r="A33" s="3"/>
      <c r="G33" s="21"/>
      <c r="H33" s="21"/>
      <c r="I33" s="21"/>
      <c r="L33" s="21"/>
      <c r="M33" s="21"/>
    </row>
    <row r="34" spans="1:13" x14ac:dyDescent="0.2">
      <c r="G34" s="21"/>
      <c r="H34" s="21"/>
      <c r="I34" s="21"/>
      <c r="L34" s="21"/>
      <c r="M34" s="21"/>
    </row>
    <row r="35" spans="1:13" x14ac:dyDescent="0.2">
      <c r="G35" s="21"/>
      <c r="H35" s="21"/>
      <c r="I35" s="21"/>
      <c r="L35" s="21"/>
      <c r="M35" s="21"/>
    </row>
    <row r="36" spans="1:13" x14ac:dyDescent="0.2">
      <c r="G36" s="21"/>
      <c r="H36" s="21"/>
      <c r="I36" s="21"/>
      <c r="L36" s="21"/>
      <c r="M36" s="21"/>
    </row>
    <row r="37" spans="1:13" x14ac:dyDescent="0.2">
      <c r="G37" s="21"/>
      <c r="H37" s="21"/>
      <c r="I37" s="21"/>
      <c r="L37" s="21"/>
      <c r="M37" s="21"/>
    </row>
    <row r="38" spans="1:13" x14ac:dyDescent="0.2">
      <c r="G38" s="21"/>
      <c r="H38" s="21"/>
      <c r="I38" s="21"/>
      <c r="L38" s="21"/>
      <c r="M38" s="21"/>
    </row>
    <row r="39" spans="1:13" x14ac:dyDescent="0.2">
      <c r="G39" s="21"/>
      <c r="H39" s="21"/>
      <c r="I39" s="21"/>
      <c r="L39" s="21"/>
      <c r="M39" s="21"/>
    </row>
    <row r="40" spans="1:13" x14ac:dyDescent="0.2">
      <c r="G40" s="21"/>
      <c r="H40" s="21"/>
      <c r="I40" s="21"/>
      <c r="L40" s="21"/>
      <c r="M40" s="21"/>
    </row>
    <row r="41" spans="1:13" x14ac:dyDescent="0.2">
      <c r="G41" s="21"/>
      <c r="H41" s="21"/>
      <c r="I41" s="21"/>
      <c r="L41" s="21"/>
      <c r="M41" s="21"/>
    </row>
    <row r="42" spans="1:13" x14ac:dyDescent="0.2">
      <c r="G42" s="21"/>
      <c r="H42" s="21"/>
      <c r="I42" s="21"/>
      <c r="L42" s="21"/>
      <c r="M42" s="21"/>
    </row>
    <row r="43" spans="1:13" x14ac:dyDescent="0.2">
      <c r="G43" s="21"/>
      <c r="H43" s="21"/>
      <c r="I43" s="21"/>
      <c r="L43" s="21"/>
      <c r="M43" s="21"/>
    </row>
    <row r="44" spans="1:13" x14ac:dyDescent="0.2">
      <c r="G44" s="21"/>
      <c r="H44" s="21"/>
      <c r="I44" s="21"/>
      <c r="L44" s="21"/>
      <c r="M44" s="21"/>
    </row>
    <row r="45" spans="1:13" x14ac:dyDescent="0.2">
      <c r="G45" s="21"/>
      <c r="H45" s="21"/>
      <c r="I45" s="21"/>
      <c r="L45" s="21"/>
      <c r="M45" s="21"/>
    </row>
    <row r="46" spans="1:13" x14ac:dyDescent="0.2">
      <c r="G46" s="21"/>
      <c r="H46" s="21"/>
      <c r="I46" s="21"/>
      <c r="L46" s="21"/>
      <c r="M46" s="21"/>
    </row>
    <row r="47" spans="1:13" x14ac:dyDescent="0.2">
      <c r="G47" s="21"/>
      <c r="H47" s="21"/>
      <c r="I47" s="21"/>
      <c r="L47" s="21"/>
      <c r="M47" s="21"/>
    </row>
    <row r="48" spans="1:13" x14ac:dyDescent="0.2">
      <c r="G48" s="21"/>
      <c r="H48" s="21"/>
      <c r="I48" s="21"/>
      <c r="L48" s="21"/>
      <c r="M48" s="21"/>
    </row>
    <row r="49" spans="7:13" x14ac:dyDescent="0.2">
      <c r="G49" s="21"/>
      <c r="H49" s="21"/>
      <c r="I49" s="21"/>
      <c r="L49" s="21"/>
      <c r="M49" s="21"/>
    </row>
    <row r="50" spans="7:13" x14ac:dyDescent="0.2">
      <c r="G50" s="21"/>
      <c r="H50" s="21"/>
      <c r="I50" s="21"/>
      <c r="L50" s="21"/>
      <c r="M50" s="21"/>
    </row>
    <row r="51" spans="7:13" x14ac:dyDescent="0.2">
      <c r="G51" s="21"/>
      <c r="H51" s="21"/>
      <c r="I51" s="21"/>
    </row>
    <row r="52" spans="7:13" x14ac:dyDescent="0.2">
      <c r="H52" s="21"/>
      <c r="I52" s="21"/>
    </row>
  </sheetData>
  <sortState ref="G30:H51">
    <sortCondition ref="G30:G51"/>
  </sortState>
  <mergeCells count="29">
    <mergeCell ref="M2:N2"/>
    <mergeCell ref="M3:N3"/>
    <mergeCell ref="G1:H1"/>
    <mergeCell ref="G2:H2"/>
    <mergeCell ref="G3:H3"/>
    <mergeCell ref="I1:J1"/>
    <mergeCell ref="I2:J2"/>
    <mergeCell ref="I3:J3"/>
    <mergeCell ref="M1:N1"/>
    <mergeCell ref="K1:L1"/>
    <mergeCell ref="K2:L2"/>
    <mergeCell ref="K3:L3"/>
    <mergeCell ref="A4:A15"/>
    <mergeCell ref="A16:A26"/>
    <mergeCell ref="A1:B1"/>
    <mergeCell ref="A2:B2"/>
    <mergeCell ref="A3:B3"/>
    <mergeCell ref="E1:F1"/>
    <mergeCell ref="E2:F2"/>
    <mergeCell ref="E3:F3"/>
    <mergeCell ref="C1:D1"/>
    <mergeCell ref="C2:D2"/>
    <mergeCell ref="C3:D3"/>
    <mergeCell ref="Q1:R1"/>
    <mergeCell ref="Q2:R2"/>
    <mergeCell ref="Q3:R3"/>
    <mergeCell ref="O1:P1"/>
    <mergeCell ref="O2:P2"/>
    <mergeCell ref="O3:P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1"/>
  <sheetViews>
    <sheetView tabSelected="1" workbookViewId="0">
      <selection activeCell="F29" sqref="F29"/>
    </sheetView>
  </sheetViews>
  <sheetFormatPr baseColWidth="10" defaultRowHeight="16" x14ac:dyDescent="0.2"/>
  <cols>
    <col min="2" max="2" width="12.83203125" customWidth="1"/>
  </cols>
  <sheetData>
    <row r="1" spans="1:62" ht="49" customHeight="1" x14ac:dyDescent="0.2">
      <c r="A1" s="39" t="s">
        <v>27</v>
      </c>
      <c r="B1" s="40"/>
      <c r="C1" s="36" t="s">
        <v>30</v>
      </c>
      <c r="D1" s="37"/>
      <c r="E1" s="36" t="s">
        <v>48</v>
      </c>
      <c r="F1" s="37"/>
      <c r="G1" s="36" t="s">
        <v>49</v>
      </c>
      <c r="H1" s="37"/>
      <c r="I1" s="36" t="s">
        <v>50</v>
      </c>
      <c r="J1" s="37"/>
      <c r="K1" s="36" t="s">
        <v>51</v>
      </c>
      <c r="L1" s="37"/>
      <c r="M1" s="36" t="s">
        <v>36</v>
      </c>
      <c r="N1" s="37"/>
      <c r="O1" s="36" t="s">
        <v>57</v>
      </c>
      <c r="P1" s="37"/>
      <c r="Q1" s="36" t="s">
        <v>58</v>
      </c>
      <c r="R1" s="37"/>
      <c r="S1" s="36" t="s">
        <v>31</v>
      </c>
      <c r="T1" s="37"/>
      <c r="U1" s="36" t="s">
        <v>32</v>
      </c>
      <c r="V1" s="37"/>
      <c r="W1" s="36" t="s">
        <v>35</v>
      </c>
      <c r="X1" s="37"/>
      <c r="Y1" s="36" t="s">
        <v>52</v>
      </c>
      <c r="Z1" s="37"/>
      <c r="AA1" s="36" t="s">
        <v>33</v>
      </c>
      <c r="AB1" s="37"/>
      <c r="AC1" s="36" t="s">
        <v>55</v>
      </c>
      <c r="AD1" s="37"/>
      <c r="AE1" s="36" t="s">
        <v>56</v>
      </c>
      <c r="AF1" s="37"/>
      <c r="AG1" s="48" t="s">
        <v>53</v>
      </c>
      <c r="AH1" s="49"/>
      <c r="AI1" s="36" t="s">
        <v>38</v>
      </c>
      <c r="AJ1" s="37"/>
      <c r="AK1" s="36" t="s">
        <v>47</v>
      </c>
      <c r="AL1" s="37"/>
      <c r="AM1" s="41" t="s">
        <v>34</v>
      </c>
      <c r="AN1" s="42"/>
      <c r="AO1" s="36" t="s">
        <v>39</v>
      </c>
      <c r="AP1" s="37"/>
      <c r="AQ1" s="36" t="s">
        <v>37</v>
      </c>
      <c r="AR1" s="37"/>
      <c r="AS1" s="41" t="s">
        <v>44</v>
      </c>
      <c r="AT1" s="42"/>
      <c r="AU1" s="36" t="s">
        <v>45</v>
      </c>
      <c r="AV1" s="37"/>
      <c r="AW1" s="36" t="s">
        <v>40</v>
      </c>
      <c r="AX1" s="37"/>
      <c r="AY1" s="36" t="s">
        <v>41</v>
      </c>
      <c r="AZ1" s="37"/>
      <c r="BA1" s="36" t="s">
        <v>42</v>
      </c>
      <c r="BB1" s="37"/>
      <c r="BC1" s="36" t="s">
        <v>43</v>
      </c>
      <c r="BD1" s="37"/>
      <c r="BE1" s="36" t="s">
        <v>46</v>
      </c>
      <c r="BF1" s="37"/>
    </row>
    <row r="2" spans="1:62" x14ac:dyDescent="0.2">
      <c r="A2" s="37" t="s">
        <v>0</v>
      </c>
      <c r="B2" s="37"/>
      <c r="C2" s="37">
        <v>121947</v>
      </c>
      <c r="D2" s="37"/>
      <c r="E2" s="37">
        <v>49242</v>
      </c>
      <c r="F2" s="37"/>
      <c r="G2" s="37">
        <v>11208</v>
      </c>
      <c r="H2" s="37"/>
      <c r="I2" s="37">
        <v>19581</v>
      </c>
      <c r="J2" s="37"/>
      <c r="K2" s="37">
        <v>5405</v>
      </c>
      <c r="L2" s="37"/>
      <c r="M2" s="37">
        <v>17390</v>
      </c>
      <c r="N2" s="37"/>
      <c r="O2" s="37">
        <v>42921</v>
      </c>
      <c r="P2" s="37"/>
      <c r="Q2" s="37">
        <v>32175</v>
      </c>
      <c r="R2" s="37"/>
      <c r="S2" s="35">
        <v>51233</v>
      </c>
      <c r="T2" s="35"/>
      <c r="U2" s="35">
        <v>12014</v>
      </c>
      <c r="V2" s="35"/>
      <c r="W2" s="35">
        <v>1555</v>
      </c>
      <c r="X2" s="35"/>
      <c r="Y2" s="35">
        <v>19481</v>
      </c>
      <c r="Z2" s="35"/>
      <c r="AA2" s="35">
        <v>26827</v>
      </c>
      <c r="AB2" s="35"/>
      <c r="AC2" s="35">
        <v>3731</v>
      </c>
      <c r="AD2" s="35"/>
      <c r="AE2" s="35">
        <v>2310</v>
      </c>
      <c r="AF2" s="35"/>
      <c r="AG2" s="43">
        <v>38367</v>
      </c>
      <c r="AH2" s="44"/>
      <c r="AI2" s="35">
        <v>6850</v>
      </c>
      <c r="AJ2" s="35"/>
      <c r="AK2" s="35">
        <v>8864</v>
      </c>
      <c r="AL2" s="35"/>
      <c r="AM2" s="35">
        <v>18635</v>
      </c>
      <c r="AN2" s="35"/>
      <c r="AO2" s="35">
        <v>3091</v>
      </c>
      <c r="AP2" s="35"/>
      <c r="AQ2" s="35">
        <v>33042</v>
      </c>
      <c r="AR2" s="35"/>
      <c r="AS2" s="43">
        <v>196</v>
      </c>
      <c r="AT2" s="44"/>
      <c r="AU2" s="43">
        <v>195</v>
      </c>
      <c r="AV2" s="44"/>
      <c r="AW2" s="35">
        <v>194</v>
      </c>
      <c r="AX2" s="35"/>
      <c r="AY2" s="35">
        <v>976</v>
      </c>
      <c r="AZ2" s="35"/>
      <c r="BA2" s="35">
        <v>1955</v>
      </c>
      <c r="BB2" s="35"/>
      <c r="BC2" s="35">
        <v>3912</v>
      </c>
      <c r="BD2" s="35"/>
      <c r="BE2" s="35">
        <v>194</v>
      </c>
      <c r="BF2" s="35"/>
    </row>
    <row r="3" spans="1:62" x14ac:dyDescent="0.2">
      <c r="A3" s="37" t="s">
        <v>1</v>
      </c>
      <c r="B3" s="37"/>
      <c r="C3" s="37">
        <v>606</v>
      </c>
      <c r="D3" s="37"/>
      <c r="E3" s="37">
        <v>244</v>
      </c>
      <c r="F3" s="37"/>
      <c r="G3" s="37">
        <v>55</v>
      </c>
      <c r="H3" s="37"/>
      <c r="I3" s="37">
        <v>97</v>
      </c>
      <c r="J3" s="37"/>
      <c r="K3" s="37">
        <v>26</v>
      </c>
      <c r="L3" s="37"/>
      <c r="M3" s="37">
        <v>86</v>
      </c>
      <c r="N3" s="37"/>
      <c r="O3" s="37">
        <v>213</v>
      </c>
      <c r="P3" s="37"/>
      <c r="Q3" s="37">
        <v>160</v>
      </c>
      <c r="R3" s="37"/>
      <c r="S3" s="35">
        <v>254</v>
      </c>
      <c r="T3" s="35"/>
      <c r="U3" s="35">
        <v>59</v>
      </c>
      <c r="V3" s="35"/>
      <c r="W3" s="50">
        <v>7</v>
      </c>
      <c r="X3" s="50"/>
      <c r="Y3" s="35">
        <v>96</v>
      </c>
      <c r="Z3" s="35"/>
      <c r="AA3" s="35">
        <v>133</v>
      </c>
      <c r="AB3" s="35"/>
      <c r="AC3" s="35">
        <v>18</v>
      </c>
      <c r="AD3" s="35"/>
      <c r="AE3" s="35">
        <v>11</v>
      </c>
      <c r="AF3" s="35"/>
      <c r="AG3" s="46">
        <v>190</v>
      </c>
      <c r="AH3" s="47"/>
      <c r="AI3" s="45">
        <v>34</v>
      </c>
      <c r="AJ3" s="45"/>
      <c r="AK3" s="35">
        <v>44</v>
      </c>
      <c r="AL3" s="35"/>
      <c r="AM3" s="35">
        <v>92</v>
      </c>
      <c r="AN3" s="35"/>
      <c r="AO3" s="45">
        <v>15</v>
      </c>
      <c r="AP3" s="45"/>
      <c r="AQ3" s="35">
        <v>164</v>
      </c>
      <c r="AR3" s="35"/>
      <c r="AS3" s="43">
        <v>1</v>
      </c>
      <c r="AT3" s="44"/>
      <c r="AU3" s="43">
        <v>1</v>
      </c>
      <c r="AV3" s="44"/>
      <c r="AW3" s="35">
        <v>1</v>
      </c>
      <c r="AX3" s="35"/>
      <c r="AY3" s="35">
        <v>5</v>
      </c>
      <c r="AZ3" s="35"/>
      <c r="BA3" s="35">
        <v>10</v>
      </c>
      <c r="BB3" s="35"/>
      <c r="BC3" s="35">
        <v>20</v>
      </c>
      <c r="BD3" s="35"/>
      <c r="BE3" s="35">
        <v>1</v>
      </c>
      <c r="BF3" s="35"/>
      <c r="BI3" s="21"/>
      <c r="BJ3" s="21"/>
    </row>
    <row r="4" spans="1:62" x14ac:dyDescent="0.2">
      <c r="A4" s="38" t="s">
        <v>2</v>
      </c>
      <c r="B4" s="22" t="s">
        <v>3</v>
      </c>
      <c r="C4" s="6">
        <v>18324</v>
      </c>
      <c r="D4" s="24">
        <f>C4/121947</f>
        <v>0.15026199906516766</v>
      </c>
      <c r="E4" s="6">
        <v>6836</v>
      </c>
      <c r="F4" s="24">
        <f>E4/49242</f>
        <v>0.13882458064254091</v>
      </c>
      <c r="G4" s="6">
        <v>994</v>
      </c>
      <c r="H4" s="24">
        <f>G4/11208</f>
        <v>8.8686652391149173E-2</v>
      </c>
      <c r="I4" s="6">
        <v>2549</v>
      </c>
      <c r="J4" s="24">
        <f t="shared" ref="J4:J26" si="0">I4/19581</f>
        <v>0.13017721260405496</v>
      </c>
      <c r="K4" s="6">
        <v>459</v>
      </c>
      <c r="L4" s="24">
        <f>K4/5405</f>
        <v>8.4921369102682706E-2</v>
      </c>
      <c r="M4" s="6">
        <v>2286</v>
      </c>
      <c r="N4" s="24">
        <f>M4/17390</f>
        <v>0.13145485911443358</v>
      </c>
      <c r="O4" s="6">
        <v>8246</v>
      </c>
      <c r="P4" s="24">
        <f>O4/42921</f>
        <v>0.1921204072598495</v>
      </c>
      <c r="Q4" s="6">
        <v>7028</v>
      </c>
      <c r="R4" s="24">
        <f>Q4/32175</f>
        <v>0.21843045843045844</v>
      </c>
      <c r="S4" s="6">
        <v>7994</v>
      </c>
      <c r="T4" s="13">
        <f>S4/51233</f>
        <v>0.15603224484219155</v>
      </c>
      <c r="U4" s="6">
        <v>1756</v>
      </c>
      <c r="V4" s="13">
        <f>U4/12014</f>
        <v>0.14616281005493592</v>
      </c>
      <c r="W4" s="6">
        <v>275</v>
      </c>
      <c r="X4" s="13">
        <f>W4/1555</f>
        <v>0.17684887459807075</v>
      </c>
      <c r="Y4" s="6">
        <v>2329</v>
      </c>
      <c r="Z4" s="13">
        <f>Y4/19481</f>
        <v>0.11955238437451876</v>
      </c>
      <c r="AA4" s="6">
        <v>3475</v>
      </c>
      <c r="AB4" s="13">
        <f>AA4/26827</f>
        <v>0.12953367875647667</v>
      </c>
      <c r="AC4" s="6">
        <v>747</v>
      </c>
      <c r="AD4" s="13">
        <f>AC4/3731</f>
        <v>0.20021441972661486</v>
      </c>
      <c r="AE4" s="6">
        <v>381</v>
      </c>
      <c r="AF4" s="13">
        <f>AE4/2310</f>
        <v>0.16493506493506493</v>
      </c>
      <c r="AG4" s="6">
        <v>5961</v>
      </c>
      <c r="AH4" s="13">
        <f t="shared" ref="AH4:AH26" si="1">AG4/38367</f>
        <v>0.15536789428415043</v>
      </c>
      <c r="AI4" s="6">
        <v>518</v>
      </c>
      <c r="AJ4" s="13">
        <f>AI4/6850</f>
        <v>7.5620437956204378E-2</v>
      </c>
      <c r="AK4" s="6">
        <v>1950</v>
      </c>
      <c r="AL4" s="13">
        <f>AK4/8864</f>
        <v>0.21999097472924187</v>
      </c>
      <c r="AM4" s="6">
        <v>3180</v>
      </c>
      <c r="AN4" s="13">
        <f>AM4/18635</f>
        <v>0.17064663268044003</v>
      </c>
      <c r="AO4" s="6">
        <v>242</v>
      </c>
      <c r="AP4" s="13">
        <f>AO4/3091</f>
        <v>7.8291814946619215E-2</v>
      </c>
      <c r="AQ4" s="6">
        <v>5359</v>
      </c>
      <c r="AR4" s="13">
        <f>AQ4/33042</f>
        <v>0.16218751891531991</v>
      </c>
      <c r="AS4" s="6">
        <v>80</v>
      </c>
      <c r="AT4" s="13">
        <f>AS4/196</f>
        <v>0.40816326530612246</v>
      </c>
      <c r="AU4" s="6">
        <v>66</v>
      </c>
      <c r="AV4" s="13">
        <f>AU4/195</f>
        <v>0.33846153846153848</v>
      </c>
      <c r="AW4" s="6">
        <v>61</v>
      </c>
      <c r="AX4" s="7">
        <f>AW4/194</f>
        <v>0.31443298969072164</v>
      </c>
      <c r="AY4" s="6">
        <v>272</v>
      </c>
      <c r="AZ4" s="7">
        <f>AY4/976</f>
        <v>0.27868852459016391</v>
      </c>
      <c r="BA4" s="6">
        <v>513</v>
      </c>
      <c r="BB4" s="7">
        <f>BA4/1955</f>
        <v>0.26240409207161125</v>
      </c>
      <c r="BC4" s="6">
        <v>956</v>
      </c>
      <c r="BD4" s="7">
        <f>BC4/3912</f>
        <v>0.2443762781186094</v>
      </c>
      <c r="BE4" s="6">
        <v>61</v>
      </c>
      <c r="BF4" s="7">
        <f>BE4/194</f>
        <v>0.31443298969072164</v>
      </c>
      <c r="BI4" s="21"/>
      <c r="BJ4" s="21"/>
    </row>
    <row r="5" spans="1:62" x14ac:dyDescent="0.2">
      <c r="A5" s="38"/>
      <c r="B5" s="22" t="s">
        <v>4</v>
      </c>
      <c r="C5" s="6">
        <v>5669</v>
      </c>
      <c r="D5" s="24">
        <f t="shared" ref="D5:D26" si="2">C5/121947</f>
        <v>4.6487408464332865E-2</v>
      </c>
      <c r="E5" s="6">
        <v>2089</v>
      </c>
      <c r="F5" s="24">
        <f t="shared" ref="F5:F26" si="3">E5/49242</f>
        <v>4.2423134722391453E-2</v>
      </c>
      <c r="G5" s="6">
        <v>381</v>
      </c>
      <c r="H5" s="24">
        <f t="shared" ref="H5:H26" si="4">G5/11208</f>
        <v>3.3993576017130621E-2</v>
      </c>
      <c r="I5" s="6">
        <v>830</v>
      </c>
      <c r="J5" s="24">
        <f t="shared" si="0"/>
        <v>4.2388029211991217E-2</v>
      </c>
      <c r="K5" s="6">
        <v>177</v>
      </c>
      <c r="L5" s="24">
        <f t="shared" ref="L5:L26" si="5">K5/5405</f>
        <v>3.2747456059204441E-2</v>
      </c>
      <c r="M5" s="6">
        <v>720</v>
      </c>
      <c r="N5" s="24">
        <f t="shared" ref="N5:N26" si="6">M5/17390</f>
        <v>4.1403105232892465E-2</v>
      </c>
      <c r="O5" s="6">
        <v>2316</v>
      </c>
      <c r="P5" s="24">
        <f t="shared" ref="P5:P26" si="7">O5/42921</f>
        <v>5.3959600195708397E-2</v>
      </c>
      <c r="Q5" s="6">
        <v>2035</v>
      </c>
      <c r="R5" s="24">
        <f t="shared" ref="R5:R26" si="8">Q5/32175</f>
        <v>6.3247863247863245E-2</v>
      </c>
      <c r="S5" s="6">
        <v>2397</v>
      </c>
      <c r="T5" s="13">
        <f t="shared" ref="T5:T26" si="9">S5/51233</f>
        <v>4.6786251049128494E-2</v>
      </c>
      <c r="U5" s="6">
        <v>626</v>
      </c>
      <c r="V5" s="13">
        <f t="shared" ref="V5:V26" si="10">U5/12014</f>
        <v>5.2105876477442983E-2</v>
      </c>
      <c r="W5" s="6">
        <v>95</v>
      </c>
      <c r="X5" s="13">
        <f t="shared" ref="X5:X26" si="11">W5/1555</f>
        <v>6.1093247588424437E-2</v>
      </c>
      <c r="Y5" s="6">
        <v>818</v>
      </c>
      <c r="Z5" s="13">
        <f t="shared" ref="Z5:Z26" si="12">Y5/19481</f>
        <v>4.1989630922437245E-2</v>
      </c>
      <c r="AA5" s="6">
        <v>1234</v>
      </c>
      <c r="AB5" s="13">
        <f t="shared" ref="AB5:AB26" si="13">AA5/26827</f>
        <v>4.5998434413091288E-2</v>
      </c>
      <c r="AC5" s="6">
        <v>196</v>
      </c>
      <c r="AD5" s="13">
        <f t="shared" ref="AD5:AD26" si="14">AC5/3731</f>
        <v>5.2532833020637902E-2</v>
      </c>
      <c r="AE5" s="6">
        <v>115</v>
      </c>
      <c r="AF5" s="13">
        <f t="shared" ref="AF5:AF26" si="15">AE5/2310</f>
        <v>4.9783549783549784E-2</v>
      </c>
      <c r="AG5" s="6">
        <v>1618</v>
      </c>
      <c r="AH5" s="13">
        <f t="shared" si="1"/>
        <v>4.2171657935204734E-2</v>
      </c>
      <c r="AI5" s="6">
        <v>152</v>
      </c>
      <c r="AJ5" s="13">
        <f t="shared" ref="AJ5:AJ26" si="16">AI5/6850</f>
        <v>2.2189781021897809E-2</v>
      </c>
      <c r="AK5" s="6">
        <v>573</v>
      </c>
      <c r="AL5" s="13">
        <f t="shared" ref="AL5:AL26" si="17">AK5/8864</f>
        <v>6.4643501805054154E-2</v>
      </c>
      <c r="AM5" s="6">
        <v>821</v>
      </c>
      <c r="AN5" s="13">
        <f t="shared" ref="AN5:AN26" si="18">AM5/18635</f>
        <v>4.4056882210893482E-2</v>
      </c>
      <c r="AO5" s="6">
        <v>66</v>
      </c>
      <c r="AP5" s="13">
        <f t="shared" ref="AP5:AP26" si="19">AO5/3091</f>
        <v>2.1352313167259787E-2</v>
      </c>
      <c r="AQ5" s="6">
        <v>1562</v>
      </c>
      <c r="AR5" s="13">
        <f t="shared" ref="AR5:AR26" si="20">AQ5/33042</f>
        <v>4.7273167483808484E-2</v>
      </c>
      <c r="AS5" s="6">
        <v>12</v>
      </c>
      <c r="AT5" s="13">
        <f t="shared" ref="AT5:AT26" si="21">AS5/196</f>
        <v>6.1224489795918366E-2</v>
      </c>
      <c r="AU5" s="6">
        <v>13</v>
      </c>
      <c r="AV5" s="13">
        <f t="shared" ref="AV5:AV26" si="22">AU5/195</f>
        <v>6.6666666666666666E-2</v>
      </c>
      <c r="AW5" s="6">
        <v>12</v>
      </c>
      <c r="AX5" s="7">
        <f t="shared" ref="AX5:AX26" si="23">AW5/194</f>
        <v>6.1855670103092786E-2</v>
      </c>
      <c r="AY5" s="6">
        <v>62</v>
      </c>
      <c r="AZ5" s="7">
        <f t="shared" ref="AZ5:AZ26" si="24">AY5/976</f>
        <v>6.3524590163934427E-2</v>
      </c>
      <c r="BA5" s="6">
        <v>141</v>
      </c>
      <c r="BB5" s="7">
        <f t="shared" ref="BB5:BB26" si="25">BA5/1955</f>
        <v>7.2122762148337599E-2</v>
      </c>
      <c r="BC5" s="6">
        <v>262</v>
      </c>
      <c r="BD5" s="7">
        <f t="shared" ref="BD5:BD26" si="26">BC5/3912</f>
        <v>6.6973415132924333E-2</v>
      </c>
      <c r="BE5" s="6">
        <v>12</v>
      </c>
      <c r="BF5" s="7">
        <f t="shared" ref="BF5:BF26" si="27">BE5/194</f>
        <v>6.1855670103092786E-2</v>
      </c>
      <c r="BI5" s="21"/>
      <c r="BJ5" s="21"/>
    </row>
    <row r="6" spans="1:62" x14ac:dyDescent="0.2">
      <c r="A6" s="38"/>
      <c r="B6" s="22" t="s">
        <v>5</v>
      </c>
      <c r="C6" s="6">
        <v>6867</v>
      </c>
      <c r="D6" s="24">
        <f t="shared" si="2"/>
        <v>5.6311348372653697E-2</v>
      </c>
      <c r="E6" s="6">
        <v>2525</v>
      </c>
      <c r="F6" s="24">
        <f t="shared" si="3"/>
        <v>5.1277364851143335E-2</v>
      </c>
      <c r="G6" s="6">
        <v>464</v>
      </c>
      <c r="H6" s="24">
        <f t="shared" si="4"/>
        <v>4.1399000713775877E-2</v>
      </c>
      <c r="I6" s="6">
        <v>1053</v>
      </c>
      <c r="J6" s="24">
        <f t="shared" si="0"/>
        <v>5.3776620193044279E-2</v>
      </c>
      <c r="K6" s="6">
        <v>247</v>
      </c>
      <c r="L6" s="24">
        <f t="shared" si="5"/>
        <v>4.5698427382053652E-2</v>
      </c>
      <c r="M6" s="6">
        <v>867</v>
      </c>
      <c r="N6" s="24">
        <f t="shared" si="6"/>
        <v>4.9856239217941342E-2</v>
      </c>
      <c r="O6" s="6">
        <v>2832</v>
      </c>
      <c r="P6" s="24">
        <f t="shared" si="7"/>
        <v>6.5981687285943946E-2</v>
      </c>
      <c r="Q6" s="6">
        <v>2274</v>
      </c>
      <c r="R6" s="24">
        <f t="shared" si="8"/>
        <v>7.0675990675990674E-2</v>
      </c>
      <c r="S6" s="6">
        <v>2903</v>
      </c>
      <c r="T6" s="13">
        <f t="shared" si="9"/>
        <v>5.6662697870513146E-2</v>
      </c>
      <c r="U6" s="6">
        <v>716</v>
      </c>
      <c r="V6" s="13">
        <f t="shared" si="10"/>
        <v>5.9597136673880474E-2</v>
      </c>
      <c r="W6" s="6">
        <v>102</v>
      </c>
      <c r="X6" s="13">
        <f t="shared" si="11"/>
        <v>6.5594855305466243E-2</v>
      </c>
      <c r="Y6" s="6">
        <v>916</v>
      </c>
      <c r="Z6" s="13">
        <f t="shared" si="12"/>
        <v>4.7020173502386943E-2</v>
      </c>
      <c r="AA6" s="6">
        <v>1405</v>
      </c>
      <c r="AB6" s="13">
        <f t="shared" si="13"/>
        <v>5.2372609684273305E-2</v>
      </c>
      <c r="AC6" s="6">
        <v>215</v>
      </c>
      <c r="AD6" s="13">
        <f t="shared" si="14"/>
        <v>5.7625301527740549E-2</v>
      </c>
      <c r="AE6" s="6">
        <v>121</v>
      </c>
      <c r="AF6" s="13">
        <f t="shared" si="15"/>
        <v>5.2380952380952382E-2</v>
      </c>
      <c r="AG6" s="6">
        <v>2052</v>
      </c>
      <c r="AH6" s="13">
        <f t="shared" si="1"/>
        <v>5.3483462350457422E-2</v>
      </c>
      <c r="AI6" s="6">
        <v>203</v>
      </c>
      <c r="AJ6" s="13">
        <f t="shared" si="16"/>
        <v>2.9635036496350364E-2</v>
      </c>
      <c r="AK6" s="6">
        <v>671</v>
      </c>
      <c r="AL6" s="13">
        <f t="shared" si="17"/>
        <v>7.5699458483754506E-2</v>
      </c>
      <c r="AM6" s="6">
        <v>995</v>
      </c>
      <c r="AN6" s="13">
        <f t="shared" si="18"/>
        <v>5.3394150791521329E-2</v>
      </c>
      <c r="AO6" s="6">
        <v>96</v>
      </c>
      <c r="AP6" s="13">
        <f t="shared" si="19"/>
        <v>3.1057910061468779E-2</v>
      </c>
      <c r="AQ6" s="6">
        <v>1898</v>
      </c>
      <c r="AR6" s="13">
        <f t="shared" si="20"/>
        <v>5.7442043459838991E-2</v>
      </c>
      <c r="AS6" s="6">
        <v>12</v>
      </c>
      <c r="AT6" s="13">
        <f t="shared" si="21"/>
        <v>6.1224489795918366E-2</v>
      </c>
      <c r="AU6" s="6">
        <v>7</v>
      </c>
      <c r="AV6" s="13">
        <f t="shared" si="22"/>
        <v>3.5897435897435895E-2</v>
      </c>
      <c r="AW6" s="6">
        <v>8</v>
      </c>
      <c r="AX6" s="7">
        <f t="shared" si="23"/>
        <v>4.1237113402061855E-2</v>
      </c>
      <c r="AY6" s="6">
        <v>67</v>
      </c>
      <c r="AZ6" s="7">
        <f t="shared" si="24"/>
        <v>6.8647540983606564E-2</v>
      </c>
      <c r="BA6" s="6">
        <v>123</v>
      </c>
      <c r="BB6" s="7">
        <f t="shared" si="25"/>
        <v>6.2915601023017909E-2</v>
      </c>
      <c r="BC6" s="6">
        <v>274</v>
      </c>
      <c r="BD6" s="7">
        <f t="shared" si="26"/>
        <v>7.0040899795501016E-2</v>
      </c>
      <c r="BE6" s="6">
        <v>8</v>
      </c>
      <c r="BF6" s="7">
        <f t="shared" si="27"/>
        <v>4.1237113402061855E-2</v>
      </c>
      <c r="BI6" s="21"/>
      <c r="BJ6" s="21"/>
    </row>
    <row r="7" spans="1:62" x14ac:dyDescent="0.2">
      <c r="A7" s="38"/>
      <c r="B7" s="22" t="s">
        <v>6</v>
      </c>
      <c r="C7" s="6">
        <v>7713</v>
      </c>
      <c r="D7" s="24">
        <f t="shared" si="2"/>
        <v>6.3248788408078918E-2</v>
      </c>
      <c r="E7" s="6">
        <v>2838</v>
      </c>
      <c r="F7" s="24">
        <f t="shared" si="3"/>
        <v>5.7633727305958331E-2</v>
      </c>
      <c r="G7" s="6">
        <v>515</v>
      </c>
      <c r="H7" s="24">
        <f t="shared" si="4"/>
        <v>4.5949321912919346E-2</v>
      </c>
      <c r="I7" s="6">
        <v>1263</v>
      </c>
      <c r="J7" s="24">
        <f t="shared" si="0"/>
        <v>6.450130228282519E-2</v>
      </c>
      <c r="K7" s="6">
        <v>278</v>
      </c>
      <c r="L7" s="24">
        <f t="shared" si="5"/>
        <v>5.1433857539315446E-2</v>
      </c>
      <c r="M7" s="6">
        <v>993</v>
      </c>
      <c r="N7" s="24">
        <f t="shared" si="6"/>
        <v>5.7101782633697529E-2</v>
      </c>
      <c r="O7" s="6">
        <v>3238</v>
      </c>
      <c r="P7" s="24">
        <f t="shared" si="7"/>
        <v>7.5440926353067261E-2</v>
      </c>
      <c r="Q7" s="6">
        <v>2529</v>
      </c>
      <c r="R7" s="24">
        <f t="shared" si="8"/>
        <v>7.86013986013986E-2</v>
      </c>
      <c r="S7" s="6">
        <v>3229</v>
      </c>
      <c r="T7" s="13">
        <f t="shared" si="9"/>
        <v>6.3025784162551474E-2</v>
      </c>
      <c r="U7" s="6">
        <v>803</v>
      </c>
      <c r="V7" s="13">
        <f t="shared" si="10"/>
        <v>6.6838688197103382E-2</v>
      </c>
      <c r="W7" s="6">
        <v>102</v>
      </c>
      <c r="X7" s="13">
        <f t="shared" si="11"/>
        <v>6.5594855305466243E-2</v>
      </c>
      <c r="Y7" s="6">
        <v>1021</v>
      </c>
      <c r="Z7" s="13">
        <f t="shared" si="12"/>
        <v>5.2410040552333045E-2</v>
      </c>
      <c r="AA7" s="6">
        <v>1606</v>
      </c>
      <c r="AB7" s="13">
        <f t="shared" si="13"/>
        <v>5.9865061318820592E-2</v>
      </c>
      <c r="AC7" s="6">
        <v>255</v>
      </c>
      <c r="AD7" s="13">
        <f t="shared" si="14"/>
        <v>6.8346287858482985E-2</v>
      </c>
      <c r="AE7" s="6">
        <v>130</v>
      </c>
      <c r="AF7" s="13">
        <f t="shared" si="15"/>
        <v>5.627705627705628E-2</v>
      </c>
      <c r="AG7" s="6">
        <v>2384</v>
      </c>
      <c r="AH7" s="13">
        <f t="shared" si="1"/>
        <v>6.2136732087471003E-2</v>
      </c>
      <c r="AI7" s="6">
        <v>291</v>
      </c>
      <c r="AJ7" s="13">
        <f t="shared" si="16"/>
        <v>4.2481751824817518E-2</v>
      </c>
      <c r="AK7" s="6">
        <v>790</v>
      </c>
      <c r="AL7" s="13">
        <f t="shared" si="17"/>
        <v>8.9124548736462098E-2</v>
      </c>
      <c r="AM7" s="6">
        <v>1203</v>
      </c>
      <c r="AN7" s="13">
        <f t="shared" si="18"/>
        <v>6.4555943117789102E-2</v>
      </c>
      <c r="AO7" s="6">
        <v>145</v>
      </c>
      <c r="AP7" s="13">
        <f t="shared" si="19"/>
        <v>4.6910384988676807E-2</v>
      </c>
      <c r="AQ7" s="6">
        <v>2137</v>
      </c>
      <c r="AR7" s="13">
        <f t="shared" si="20"/>
        <v>6.4675261788027363E-2</v>
      </c>
      <c r="AS7" s="6">
        <v>8</v>
      </c>
      <c r="AT7" s="13">
        <f t="shared" si="21"/>
        <v>4.0816326530612242E-2</v>
      </c>
      <c r="AU7" s="6">
        <v>10</v>
      </c>
      <c r="AV7" s="13">
        <f t="shared" si="22"/>
        <v>5.128205128205128E-2</v>
      </c>
      <c r="AW7" s="6">
        <v>13</v>
      </c>
      <c r="AX7" s="7">
        <f t="shared" si="23"/>
        <v>6.7010309278350513E-2</v>
      </c>
      <c r="AY7" s="6">
        <v>70</v>
      </c>
      <c r="AZ7" s="7">
        <f t="shared" si="24"/>
        <v>7.1721311475409832E-2</v>
      </c>
      <c r="BA7" s="6">
        <v>144</v>
      </c>
      <c r="BB7" s="7">
        <f t="shared" si="25"/>
        <v>7.3657289002557538E-2</v>
      </c>
      <c r="BC7" s="6">
        <v>277</v>
      </c>
      <c r="BD7" s="7">
        <f t="shared" si="26"/>
        <v>7.0807770961145197E-2</v>
      </c>
      <c r="BE7" s="6">
        <v>13</v>
      </c>
      <c r="BF7" s="7">
        <f t="shared" si="27"/>
        <v>6.7010309278350513E-2</v>
      </c>
      <c r="BI7" s="21"/>
      <c r="BJ7" s="21"/>
    </row>
    <row r="8" spans="1:62" x14ac:dyDescent="0.2">
      <c r="A8" s="38"/>
      <c r="B8" s="22" t="s">
        <v>7</v>
      </c>
      <c r="C8" s="6">
        <v>8933</v>
      </c>
      <c r="D8" s="24">
        <f t="shared" si="2"/>
        <v>7.3253134558455724E-2</v>
      </c>
      <c r="E8" s="6">
        <v>3155</v>
      </c>
      <c r="F8" s="24">
        <f t="shared" si="3"/>
        <v>6.4071321229844436E-2</v>
      </c>
      <c r="G8" s="6">
        <v>509</v>
      </c>
      <c r="H8" s="24">
        <f t="shared" si="4"/>
        <v>4.5413990007137757E-2</v>
      </c>
      <c r="I8" s="6">
        <v>1380</v>
      </c>
      <c r="J8" s="24">
        <f t="shared" si="0"/>
        <v>7.0476482304274557E-2</v>
      </c>
      <c r="K8" s="6">
        <v>280</v>
      </c>
      <c r="L8" s="24">
        <f t="shared" si="5"/>
        <v>5.1803885291396852E-2</v>
      </c>
      <c r="M8" s="6">
        <v>1193</v>
      </c>
      <c r="N8" s="24">
        <f t="shared" si="6"/>
        <v>6.8602645198389878E-2</v>
      </c>
      <c r="O8" s="6">
        <v>3795</v>
      </c>
      <c r="P8" s="24">
        <f t="shared" si="7"/>
        <v>8.8418256797371919E-2</v>
      </c>
      <c r="Q8" s="6">
        <v>2818</v>
      </c>
      <c r="R8" s="24">
        <f t="shared" si="8"/>
        <v>8.7583527583527582E-2</v>
      </c>
      <c r="S8" s="6">
        <v>3794</v>
      </c>
      <c r="T8" s="13">
        <f t="shared" si="9"/>
        <v>7.4053832490777433E-2</v>
      </c>
      <c r="U8" s="6">
        <v>886</v>
      </c>
      <c r="V8" s="13">
        <f t="shared" si="10"/>
        <v>7.3747294822706838E-2</v>
      </c>
      <c r="W8" s="6">
        <v>126</v>
      </c>
      <c r="X8" s="13">
        <f t="shared" si="11"/>
        <v>8.1028938906752418E-2</v>
      </c>
      <c r="Y8" s="6">
        <v>1075</v>
      </c>
      <c r="Z8" s="13">
        <f t="shared" si="12"/>
        <v>5.5181972178019609E-2</v>
      </c>
      <c r="AA8" s="6">
        <v>1789</v>
      </c>
      <c r="AB8" s="13">
        <f t="shared" si="13"/>
        <v>6.6686547135348717E-2</v>
      </c>
      <c r="AC8" s="6">
        <v>295</v>
      </c>
      <c r="AD8" s="13">
        <f t="shared" si="14"/>
        <v>7.9067274189225406E-2</v>
      </c>
      <c r="AE8" s="6">
        <v>146</v>
      </c>
      <c r="AF8" s="13">
        <f t="shared" si="15"/>
        <v>6.3203463203463206E-2</v>
      </c>
      <c r="AG8" s="6">
        <v>2888</v>
      </c>
      <c r="AH8" s="13">
        <f t="shared" si="1"/>
        <v>7.5273021085828964E-2</v>
      </c>
      <c r="AI8" s="6">
        <v>351</v>
      </c>
      <c r="AJ8" s="13">
        <f t="shared" si="16"/>
        <v>5.1240875912408758E-2</v>
      </c>
      <c r="AK8" s="6">
        <v>857</v>
      </c>
      <c r="AL8" s="13">
        <f t="shared" si="17"/>
        <v>9.6683212996389892E-2</v>
      </c>
      <c r="AM8" s="6">
        <v>1437</v>
      </c>
      <c r="AN8" s="13">
        <f t="shared" si="18"/>
        <v>7.7112959484840357E-2</v>
      </c>
      <c r="AO8" s="6">
        <v>155</v>
      </c>
      <c r="AP8" s="13">
        <f t="shared" si="19"/>
        <v>5.0145583953413134E-2</v>
      </c>
      <c r="AQ8" s="6">
        <v>2625</v>
      </c>
      <c r="AR8" s="13">
        <f t="shared" si="20"/>
        <v>7.9444343562738329E-2</v>
      </c>
      <c r="AS8" s="6">
        <v>17</v>
      </c>
      <c r="AT8" s="13">
        <f t="shared" si="21"/>
        <v>8.673469387755102E-2</v>
      </c>
      <c r="AU8" s="6">
        <v>13</v>
      </c>
      <c r="AV8" s="13">
        <f t="shared" si="22"/>
        <v>6.6666666666666666E-2</v>
      </c>
      <c r="AW8" s="6">
        <v>6</v>
      </c>
      <c r="AX8" s="7">
        <f t="shared" si="23"/>
        <v>3.0927835051546393E-2</v>
      </c>
      <c r="AY8" s="6">
        <v>69</v>
      </c>
      <c r="AZ8" s="7">
        <f t="shared" si="24"/>
        <v>7.0696721311475405E-2</v>
      </c>
      <c r="BA8" s="6">
        <v>135</v>
      </c>
      <c r="BB8" s="7">
        <f t="shared" si="25"/>
        <v>6.9053708439897693E-2</v>
      </c>
      <c r="BC8" s="6">
        <v>292</v>
      </c>
      <c r="BD8" s="7">
        <f t="shared" si="26"/>
        <v>7.4642126789366048E-2</v>
      </c>
      <c r="BE8" s="6">
        <v>6</v>
      </c>
      <c r="BF8" s="7">
        <f t="shared" si="27"/>
        <v>3.0927835051546393E-2</v>
      </c>
      <c r="BI8" s="21"/>
      <c r="BJ8" s="21"/>
    </row>
    <row r="9" spans="1:62" x14ac:dyDescent="0.2">
      <c r="A9" s="38"/>
      <c r="B9" s="22" t="s">
        <v>8</v>
      </c>
      <c r="C9" s="6">
        <v>10324</v>
      </c>
      <c r="D9" s="24">
        <f t="shared" si="2"/>
        <v>8.4659729226631245E-2</v>
      </c>
      <c r="E9" s="6">
        <v>3732</v>
      </c>
      <c r="F9" s="24">
        <f t="shared" si="3"/>
        <v>7.5788960643353234E-2</v>
      </c>
      <c r="G9" s="6">
        <v>666</v>
      </c>
      <c r="H9" s="24">
        <f t="shared" si="4"/>
        <v>5.9421841541755886E-2</v>
      </c>
      <c r="I9" s="6">
        <v>1577</v>
      </c>
      <c r="J9" s="24">
        <f t="shared" si="0"/>
        <v>8.0537255502783317E-2</v>
      </c>
      <c r="K9" s="6">
        <v>338</v>
      </c>
      <c r="L9" s="24">
        <f t="shared" si="5"/>
        <v>6.2534690101757634E-2</v>
      </c>
      <c r="M9" s="6">
        <v>1467</v>
      </c>
      <c r="N9" s="24">
        <f t="shared" si="6"/>
        <v>8.4358826912018403E-2</v>
      </c>
      <c r="O9" s="6">
        <v>4297</v>
      </c>
      <c r="P9" s="24">
        <f t="shared" si="7"/>
        <v>0.10011416323012046</v>
      </c>
      <c r="Q9" s="6">
        <v>3021</v>
      </c>
      <c r="R9" s="24">
        <f t="shared" si="8"/>
        <v>9.3892773892773895E-2</v>
      </c>
      <c r="S9" s="6">
        <v>4298</v>
      </c>
      <c r="T9" s="13">
        <f t="shared" si="9"/>
        <v>8.3891241972947117E-2</v>
      </c>
      <c r="U9" s="6">
        <v>994</v>
      </c>
      <c r="V9" s="13">
        <f t="shared" si="10"/>
        <v>8.2736807058431824E-2</v>
      </c>
      <c r="W9" s="6">
        <v>152</v>
      </c>
      <c r="X9" s="13">
        <f t="shared" si="11"/>
        <v>9.7749196141479103E-2</v>
      </c>
      <c r="Y9" s="6">
        <v>1279</v>
      </c>
      <c r="Z9" s="13">
        <f t="shared" si="12"/>
        <v>6.5653713875057751E-2</v>
      </c>
      <c r="AA9" s="6">
        <v>2015</v>
      </c>
      <c r="AB9" s="13">
        <f t="shared" si="13"/>
        <v>7.5110895739367051E-2</v>
      </c>
      <c r="AC9" s="6">
        <v>369</v>
      </c>
      <c r="AD9" s="13">
        <f t="shared" si="14"/>
        <v>9.8901098901098897E-2</v>
      </c>
      <c r="AE9" s="6">
        <v>164</v>
      </c>
      <c r="AF9" s="13">
        <f t="shared" si="15"/>
        <v>7.0995670995671001E-2</v>
      </c>
      <c r="AG9" s="6">
        <v>3337</v>
      </c>
      <c r="AH9" s="13">
        <f t="shared" si="1"/>
        <v>8.6975786483175652E-2</v>
      </c>
      <c r="AI9" s="6">
        <v>486</v>
      </c>
      <c r="AJ9" s="13">
        <f t="shared" si="16"/>
        <v>7.0948905109489049E-2</v>
      </c>
      <c r="AK9" s="6">
        <v>905</v>
      </c>
      <c r="AL9" s="13">
        <f t="shared" si="17"/>
        <v>0.10209837545126353</v>
      </c>
      <c r="AM9" s="6">
        <v>1625</v>
      </c>
      <c r="AN9" s="13">
        <f t="shared" si="18"/>
        <v>8.7201502548966997E-2</v>
      </c>
      <c r="AO9" s="6">
        <v>253</v>
      </c>
      <c r="AP9" s="13">
        <f t="shared" si="19"/>
        <v>8.1850533807829182E-2</v>
      </c>
      <c r="AQ9" s="6">
        <v>2981</v>
      </c>
      <c r="AR9" s="13">
        <f t="shared" si="20"/>
        <v>9.0218509775437328E-2</v>
      </c>
      <c r="AS9" s="6">
        <v>9</v>
      </c>
      <c r="AT9" s="13">
        <f t="shared" si="21"/>
        <v>4.5918367346938778E-2</v>
      </c>
      <c r="AU9" s="6">
        <v>9</v>
      </c>
      <c r="AV9" s="13">
        <f t="shared" si="22"/>
        <v>4.6153846153846156E-2</v>
      </c>
      <c r="AW9" s="6">
        <v>14</v>
      </c>
      <c r="AX9" s="7">
        <f t="shared" si="23"/>
        <v>7.2164948453608241E-2</v>
      </c>
      <c r="AY9" s="6">
        <v>74</v>
      </c>
      <c r="AZ9" s="7">
        <f t="shared" si="24"/>
        <v>7.5819672131147542E-2</v>
      </c>
      <c r="BA9" s="6">
        <v>164</v>
      </c>
      <c r="BB9" s="7">
        <f t="shared" si="25"/>
        <v>8.388746803069054E-2</v>
      </c>
      <c r="BC9" s="6">
        <v>315</v>
      </c>
      <c r="BD9" s="7">
        <f t="shared" si="26"/>
        <v>8.052147239263803E-2</v>
      </c>
      <c r="BE9" s="6">
        <v>14</v>
      </c>
      <c r="BF9" s="7">
        <f t="shared" si="27"/>
        <v>7.2164948453608241E-2</v>
      </c>
      <c r="BI9" s="21"/>
      <c r="BJ9" s="21"/>
    </row>
    <row r="10" spans="1:62" x14ac:dyDescent="0.2">
      <c r="A10" s="38"/>
      <c r="B10" s="22" t="s">
        <v>9</v>
      </c>
      <c r="C10" s="6">
        <v>11535</v>
      </c>
      <c r="D10" s="24">
        <f t="shared" si="2"/>
        <v>9.4590272823439694E-2</v>
      </c>
      <c r="E10" s="6">
        <v>4502</v>
      </c>
      <c r="F10" s="24">
        <f t="shared" si="3"/>
        <v>9.1426018439543483E-2</v>
      </c>
      <c r="G10" s="6">
        <v>834</v>
      </c>
      <c r="H10" s="24">
        <f t="shared" si="4"/>
        <v>7.4411134903640264E-2</v>
      </c>
      <c r="I10" s="6">
        <v>1957</v>
      </c>
      <c r="J10" s="24">
        <f t="shared" si="0"/>
        <v>9.9943823093815429E-2</v>
      </c>
      <c r="K10" s="6">
        <v>475</v>
      </c>
      <c r="L10" s="24">
        <f t="shared" si="5"/>
        <v>8.7881591119333954E-2</v>
      </c>
      <c r="M10" s="6">
        <v>1586</v>
      </c>
      <c r="N10" s="24">
        <f t="shared" si="6"/>
        <v>9.1201840138010346E-2</v>
      </c>
      <c r="O10" s="6">
        <v>4417</v>
      </c>
      <c r="P10" s="24">
        <f t="shared" si="7"/>
        <v>0.10290999743715197</v>
      </c>
      <c r="Q10" s="6">
        <v>2868</v>
      </c>
      <c r="R10" s="24">
        <f t="shared" si="8"/>
        <v>8.9137529137529134E-2</v>
      </c>
      <c r="S10" s="6">
        <v>4817</v>
      </c>
      <c r="T10" s="13">
        <f t="shared" si="9"/>
        <v>9.4021431499229008E-2</v>
      </c>
      <c r="U10" s="6">
        <v>1102</v>
      </c>
      <c r="V10" s="13">
        <f t="shared" si="10"/>
        <v>9.1726319294156811E-2</v>
      </c>
      <c r="W10" s="6">
        <v>111</v>
      </c>
      <c r="X10" s="13">
        <f t="shared" si="11"/>
        <v>7.1382636655948559E-2</v>
      </c>
      <c r="Y10" s="6">
        <v>1537</v>
      </c>
      <c r="Z10" s="13">
        <f t="shared" si="12"/>
        <v>7.8897387197782456E-2</v>
      </c>
      <c r="AA10" s="6">
        <v>2388</v>
      </c>
      <c r="AB10" s="13">
        <f t="shared" si="13"/>
        <v>8.9014798523875199E-2</v>
      </c>
      <c r="AC10" s="6">
        <v>375</v>
      </c>
      <c r="AD10" s="13">
        <f t="shared" si="14"/>
        <v>0.10050924685071026</v>
      </c>
      <c r="AE10" s="6">
        <v>194</v>
      </c>
      <c r="AF10" s="13">
        <f t="shared" si="15"/>
        <v>8.3982683982683978E-2</v>
      </c>
      <c r="AG10" s="6">
        <v>3710</v>
      </c>
      <c r="AH10" s="13">
        <f t="shared" si="1"/>
        <v>9.669768290457946E-2</v>
      </c>
      <c r="AI10" s="6">
        <v>623</v>
      </c>
      <c r="AJ10" s="13">
        <f t="shared" si="16"/>
        <v>9.0948905109489053E-2</v>
      </c>
      <c r="AK10" s="6">
        <v>820</v>
      </c>
      <c r="AL10" s="13">
        <f t="shared" si="17"/>
        <v>9.2509025270758119E-2</v>
      </c>
      <c r="AM10" s="6">
        <v>1829</v>
      </c>
      <c r="AN10" s="13">
        <f t="shared" si="18"/>
        <v>9.8148645022806541E-2</v>
      </c>
      <c r="AO10" s="6">
        <v>308</v>
      </c>
      <c r="AP10" s="13">
        <f t="shared" si="19"/>
        <v>9.9644128113879002E-2</v>
      </c>
      <c r="AQ10" s="6">
        <v>3191</v>
      </c>
      <c r="AR10" s="13">
        <f t="shared" si="20"/>
        <v>9.6574057260456384E-2</v>
      </c>
      <c r="AS10" s="6">
        <v>9</v>
      </c>
      <c r="AT10" s="13">
        <f t="shared" si="21"/>
        <v>4.5918367346938778E-2</v>
      </c>
      <c r="AU10" s="6">
        <v>14</v>
      </c>
      <c r="AV10" s="13">
        <f t="shared" si="22"/>
        <v>7.179487179487179E-2</v>
      </c>
      <c r="AW10" s="6">
        <v>15</v>
      </c>
      <c r="AX10" s="7">
        <f t="shared" si="23"/>
        <v>7.7319587628865982E-2</v>
      </c>
      <c r="AY10" s="6">
        <v>65</v>
      </c>
      <c r="AZ10" s="7">
        <f t="shared" si="24"/>
        <v>6.6598360655737709E-2</v>
      </c>
      <c r="BA10" s="6">
        <v>151</v>
      </c>
      <c r="BB10" s="7">
        <f t="shared" si="25"/>
        <v>7.7237851662404086E-2</v>
      </c>
      <c r="BC10" s="6">
        <v>303</v>
      </c>
      <c r="BD10" s="7">
        <f t="shared" si="26"/>
        <v>7.7453987730061347E-2</v>
      </c>
      <c r="BE10" s="6">
        <v>15</v>
      </c>
      <c r="BF10" s="7">
        <f t="shared" si="27"/>
        <v>7.7319587628865982E-2</v>
      </c>
      <c r="BI10" s="21"/>
      <c r="BJ10" s="21"/>
    </row>
    <row r="11" spans="1:62" x14ac:dyDescent="0.2">
      <c r="A11" s="38"/>
      <c r="B11" s="22" t="s">
        <v>10</v>
      </c>
      <c r="C11" s="6">
        <v>12730</v>
      </c>
      <c r="D11" s="24">
        <f t="shared" si="2"/>
        <v>0.10438961188057107</v>
      </c>
      <c r="E11" s="6">
        <v>5146</v>
      </c>
      <c r="F11" s="24">
        <f t="shared" si="3"/>
        <v>0.1045042849599935</v>
      </c>
      <c r="G11" s="6">
        <v>1125</v>
      </c>
      <c r="H11" s="24">
        <f t="shared" si="4"/>
        <v>0.1003747323340471</v>
      </c>
      <c r="I11" s="6">
        <v>2091</v>
      </c>
      <c r="J11" s="24">
        <f t="shared" si="0"/>
        <v>0.10678719166538991</v>
      </c>
      <c r="K11" s="6">
        <v>565</v>
      </c>
      <c r="L11" s="24">
        <f t="shared" si="5"/>
        <v>0.10453283996299723</v>
      </c>
      <c r="M11" s="6">
        <v>1954</v>
      </c>
      <c r="N11" s="24">
        <f t="shared" si="6"/>
        <v>0.11236342725704428</v>
      </c>
      <c r="O11" s="6">
        <v>4210</v>
      </c>
      <c r="P11" s="24">
        <f t="shared" si="7"/>
        <v>9.8087183430022595E-2</v>
      </c>
      <c r="Q11" s="6">
        <v>2685</v>
      </c>
      <c r="R11" s="24">
        <f t="shared" si="8"/>
        <v>8.3449883449883452E-2</v>
      </c>
      <c r="S11" s="6">
        <v>5285</v>
      </c>
      <c r="T11" s="13">
        <f t="shared" si="9"/>
        <v>0.10315616887552945</v>
      </c>
      <c r="U11" s="6">
        <v>1298</v>
      </c>
      <c r="V11" s="13">
        <f t="shared" si="10"/>
        <v>0.10804061927750958</v>
      </c>
      <c r="W11" s="6">
        <v>123</v>
      </c>
      <c r="X11" s="13">
        <f t="shared" si="11"/>
        <v>7.9099678456591646E-2</v>
      </c>
      <c r="Y11" s="6">
        <v>1963</v>
      </c>
      <c r="Z11" s="13">
        <f t="shared" si="12"/>
        <v>0.10076484780042093</v>
      </c>
      <c r="AA11" s="6">
        <v>2915</v>
      </c>
      <c r="AB11" s="13">
        <f t="shared" si="13"/>
        <v>0.10865918664032505</v>
      </c>
      <c r="AC11" s="6">
        <v>334</v>
      </c>
      <c r="AD11" s="13">
        <f t="shared" si="14"/>
        <v>8.9520235861699271E-2</v>
      </c>
      <c r="AE11" s="6">
        <v>217</v>
      </c>
      <c r="AF11" s="13">
        <f t="shared" si="15"/>
        <v>9.3939393939393934E-2</v>
      </c>
      <c r="AG11" s="6">
        <v>4017</v>
      </c>
      <c r="AH11" s="13">
        <f t="shared" si="1"/>
        <v>0.10469935100476972</v>
      </c>
      <c r="AI11" s="6">
        <v>828</v>
      </c>
      <c r="AJ11" s="13">
        <f t="shared" si="16"/>
        <v>0.12087591240875913</v>
      </c>
      <c r="AK11" s="6">
        <v>709</v>
      </c>
      <c r="AL11" s="13">
        <f t="shared" si="17"/>
        <v>7.9986462093862815E-2</v>
      </c>
      <c r="AM11" s="6">
        <v>1949</v>
      </c>
      <c r="AN11" s="13">
        <f t="shared" si="18"/>
        <v>0.10458814059565334</v>
      </c>
      <c r="AO11" s="6">
        <v>431</v>
      </c>
      <c r="AP11" s="13">
        <f t="shared" si="19"/>
        <v>0.13943707538013589</v>
      </c>
      <c r="AQ11" s="6">
        <v>3320</v>
      </c>
      <c r="AR11" s="13">
        <f t="shared" si="20"/>
        <v>0.1004781792869681</v>
      </c>
      <c r="AS11" s="6">
        <v>15</v>
      </c>
      <c r="AT11" s="13">
        <f t="shared" si="21"/>
        <v>7.6530612244897961E-2</v>
      </c>
      <c r="AU11" s="6">
        <v>14</v>
      </c>
      <c r="AV11" s="13">
        <f t="shared" si="22"/>
        <v>7.179487179487179E-2</v>
      </c>
      <c r="AW11" s="6">
        <v>17</v>
      </c>
      <c r="AX11" s="7">
        <f t="shared" si="23"/>
        <v>8.7628865979381437E-2</v>
      </c>
      <c r="AY11" s="6">
        <v>71</v>
      </c>
      <c r="AZ11" s="7">
        <f t="shared" si="24"/>
        <v>7.274590163934426E-2</v>
      </c>
      <c r="BA11" s="6">
        <v>141</v>
      </c>
      <c r="BB11" s="7">
        <f t="shared" si="25"/>
        <v>7.2122762148337599E-2</v>
      </c>
      <c r="BC11" s="6">
        <v>296</v>
      </c>
      <c r="BD11" s="7">
        <f t="shared" si="26"/>
        <v>7.5664621676891614E-2</v>
      </c>
      <c r="BE11" s="6">
        <v>17</v>
      </c>
      <c r="BF11" s="7">
        <f t="shared" si="27"/>
        <v>8.7628865979381437E-2</v>
      </c>
      <c r="BI11" s="21"/>
      <c r="BJ11" s="21"/>
    </row>
    <row r="12" spans="1:62" x14ac:dyDescent="0.2">
      <c r="A12" s="38"/>
      <c r="B12" s="22" t="s">
        <v>11</v>
      </c>
      <c r="C12" s="6">
        <v>13457</v>
      </c>
      <c r="D12" s="24">
        <f t="shared" si="2"/>
        <v>0.11035121815214806</v>
      </c>
      <c r="E12" s="6">
        <v>5672</v>
      </c>
      <c r="F12" s="24">
        <f t="shared" si="3"/>
        <v>0.11518622314284555</v>
      </c>
      <c r="G12" s="6">
        <v>1487</v>
      </c>
      <c r="H12" s="24">
        <f t="shared" si="4"/>
        <v>0.13267309064953606</v>
      </c>
      <c r="I12" s="6">
        <v>2305</v>
      </c>
      <c r="J12" s="24">
        <f t="shared" si="0"/>
        <v>0.11771615341402381</v>
      </c>
      <c r="K12" s="6">
        <v>747</v>
      </c>
      <c r="L12" s="24">
        <f t="shared" si="5"/>
        <v>0.13820536540240519</v>
      </c>
      <c r="M12" s="6">
        <v>2224</v>
      </c>
      <c r="N12" s="24">
        <f t="shared" si="6"/>
        <v>0.12788959171937894</v>
      </c>
      <c r="O12" s="6">
        <v>3714</v>
      </c>
      <c r="P12" s="24">
        <f t="shared" si="7"/>
        <v>8.6531068707625641E-2</v>
      </c>
      <c r="Q12" s="6">
        <v>2566</v>
      </c>
      <c r="R12" s="24">
        <f t="shared" si="8"/>
        <v>7.9751359751359746E-2</v>
      </c>
      <c r="S12" s="6">
        <v>5321</v>
      </c>
      <c r="T12" s="13">
        <f t="shared" si="9"/>
        <v>0.10385884098139871</v>
      </c>
      <c r="U12" s="6">
        <v>1432</v>
      </c>
      <c r="V12" s="13">
        <f t="shared" si="10"/>
        <v>0.11919427334776095</v>
      </c>
      <c r="W12" s="6">
        <v>177</v>
      </c>
      <c r="X12" s="13">
        <f t="shared" si="11"/>
        <v>0.11382636655948553</v>
      </c>
      <c r="Y12" s="6">
        <v>2501</v>
      </c>
      <c r="Z12" s="13">
        <f t="shared" si="12"/>
        <v>0.12838149992300191</v>
      </c>
      <c r="AA12" s="6">
        <v>3370</v>
      </c>
      <c r="AB12" s="13">
        <f t="shared" si="13"/>
        <v>0.12561971148469825</v>
      </c>
      <c r="AC12" s="6">
        <v>343</v>
      </c>
      <c r="AD12" s="13">
        <f t="shared" si="14"/>
        <v>9.193245778611632E-2</v>
      </c>
      <c r="AE12" s="6">
        <v>265</v>
      </c>
      <c r="AF12" s="13">
        <f t="shared" si="15"/>
        <v>0.11471861471861472</v>
      </c>
      <c r="AG12" s="6">
        <v>4261</v>
      </c>
      <c r="AH12" s="13">
        <f t="shared" si="1"/>
        <v>0.11105898298016524</v>
      </c>
      <c r="AI12" s="6">
        <v>1079</v>
      </c>
      <c r="AJ12" s="13">
        <f t="shared" si="16"/>
        <v>0.15751824817518248</v>
      </c>
      <c r="AK12" s="6">
        <v>614</v>
      </c>
      <c r="AL12" s="13">
        <f t="shared" si="17"/>
        <v>6.9268953068592057E-2</v>
      </c>
      <c r="AM12" s="6">
        <v>1960</v>
      </c>
      <c r="AN12" s="13">
        <f t="shared" si="18"/>
        <v>0.10517842768983096</v>
      </c>
      <c r="AO12" s="6">
        <v>479</v>
      </c>
      <c r="AP12" s="13">
        <f t="shared" si="19"/>
        <v>0.15496603041087026</v>
      </c>
      <c r="AQ12" s="6">
        <v>3360</v>
      </c>
      <c r="AR12" s="13">
        <f t="shared" si="20"/>
        <v>0.10168875976030507</v>
      </c>
      <c r="AS12" s="6">
        <v>12</v>
      </c>
      <c r="AT12" s="13">
        <f t="shared" si="21"/>
        <v>6.1224489795918366E-2</v>
      </c>
      <c r="AU12" s="6">
        <v>14</v>
      </c>
      <c r="AV12" s="13">
        <f t="shared" si="22"/>
        <v>7.179487179487179E-2</v>
      </c>
      <c r="AW12" s="6">
        <v>17</v>
      </c>
      <c r="AX12" s="7">
        <f t="shared" si="23"/>
        <v>8.7628865979381437E-2</v>
      </c>
      <c r="AY12" s="6">
        <v>66</v>
      </c>
      <c r="AZ12" s="7">
        <f t="shared" si="24"/>
        <v>6.7622950819672137E-2</v>
      </c>
      <c r="BA12" s="6">
        <v>147</v>
      </c>
      <c r="BB12" s="7">
        <f t="shared" si="25"/>
        <v>7.5191815856777491E-2</v>
      </c>
      <c r="BC12" s="6">
        <v>334</v>
      </c>
      <c r="BD12" s="7">
        <f t="shared" si="26"/>
        <v>8.537832310838446E-2</v>
      </c>
      <c r="BE12" s="6">
        <v>17</v>
      </c>
      <c r="BF12" s="7">
        <f t="shared" si="27"/>
        <v>8.7628865979381437E-2</v>
      </c>
      <c r="BI12" s="21"/>
      <c r="BJ12" s="21"/>
    </row>
    <row r="13" spans="1:62" x14ac:dyDescent="0.2">
      <c r="A13" s="38"/>
      <c r="B13" s="22" t="s">
        <v>12</v>
      </c>
      <c r="C13" s="6">
        <v>13223</v>
      </c>
      <c r="D13" s="24">
        <f t="shared" si="2"/>
        <v>0.10843235175937087</v>
      </c>
      <c r="E13" s="6">
        <v>5941</v>
      </c>
      <c r="F13" s="24">
        <f t="shared" si="3"/>
        <v>0.12064903943787823</v>
      </c>
      <c r="G13" s="6">
        <v>1996</v>
      </c>
      <c r="H13" s="24">
        <f t="shared" si="4"/>
        <v>0.17808708065667381</v>
      </c>
      <c r="I13" s="6">
        <v>2181</v>
      </c>
      <c r="J13" s="24">
        <f t="shared" si="0"/>
        <v>0.11138348398958174</v>
      </c>
      <c r="K13" s="6">
        <v>905</v>
      </c>
      <c r="L13" s="24">
        <f t="shared" si="5"/>
        <v>0.16743755781683625</v>
      </c>
      <c r="M13" s="6">
        <v>2316</v>
      </c>
      <c r="N13" s="24">
        <f t="shared" si="6"/>
        <v>0.13317998849913742</v>
      </c>
      <c r="O13" s="6">
        <v>3153</v>
      </c>
      <c r="P13" s="24">
        <f t="shared" si="7"/>
        <v>7.3460543789753266E-2</v>
      </c>
      <c r="Q13" s="6">
        <v>2248</v>
      </c>
      <c r="R13" s="24">
        <f t="shared" si="8"/>
        <v>6.9867909867909875E-2</v>
      </c>
      <c r="S13" s="6">
        <v>5213</v>
      </c>
      <c r="T13" s="13">
        <f t="shared" si="9"/>
        <v>0.10175082466379091</v>
      </c>
      <c r="U13" s="6">
        <v>1401</v>
      </c>
      <c r="V13" s="13">
        <f t="shared" si="10"/>
        <v>0.11661395039121025</v>
      </c>
      <c r="W13" s="6">
        <v>160</v>
      </c>
      <c r="X13" s="13">
        <f t="shared" si="11"/>
        <v>0.10289389067524116</v>
      </c>
      <c r="Y13" s="6">
        <v>3002</v>
      </c>
      <c r="Z13" s="13">
        <f t="shared" si="12"/>
        <v>0.15409886556131616</v>
      </c>
      <c r="AA13" s="6">
        <v>3400</v>
      </c>
      <c r="AB13" s="13">
        <f t="shared" si="13"/>
        <v>0.1267379878480635</v>
      </c>
      <c r="AC13" s="6">
        <v>295</v>
      </c>
      <c r="AD13" s="13">
        <f t="shared" si="14"/>
        <v>7.9067274189225406E-2</v>
      </c>
      <c r="AE13" s="6">
        <v>272</v>
      </c>
      <c r="AF13" s="13">
        <f t="shared" si="15"/>
        <v>0.11774891774891776</v>
      </c>
      <c r="AG13" s="6">
        <v>4005</v>
      </c>
      <c r="AH13" s="13">
        <f t="shared" si="1"/>
        <v>0.10438658221909454</v>
      </c>
      <c r="AI13" s="6">
        <v>1188</v>
      </c>
      <c r="AJ13" s="13">
        <f t="shared" si="16"/>
        <v>0.17343065693430657</v>
      </c>
      <c r="AK13" s="6">
        <v>496</v>
      </c>
      <c r="AL13" s="13">
        <f t="shared" si="17"/>
        <v>5.5956678700361008E-2</v>
      </c>
      <c r="AM13" s="6">
        <v>1812</v>
      </c>
      <c r="AN13" s="13">
        <f t="shared" si="18"/>
        <v>9.7236383149986588E-2</v>
      </c>
      <c r="AO13" s="6">
        <v>474</v>
      </c>
      <c r="AP13" s="13">
        <f t="shared" si="19"/>
        <v>0.15334843092850212</v>
      </c>
      <c r="AQ13" s="6">
        <v>3252</v>
      </c>
      <c r="AR13" s="13">
        <f t="shared" si="20"/>
        <v>9.8420192482295263E-2</v>
      </c>
      <c r="AS13" s="6">
        <v>11</v>
      </c>
      <c r="AT13" s="13">
        <f t="shared" si="21"/>
        <v>5.6122448979591837E-2</v>
      </c>
      <c r="AU13" s="6">
        <v>19</v>
      </c>
      <c r="AV13" s="13">
        <f t="shared" si="22"/>
        <v>9.7435897435897437E-2</v>
      </c>
      <c r="AW13" s="6">
        <v>15</v>
      </c>
      <c r="AX13" s="7">
        <f t="shared" si="23"/>
        <v>7.7319587628865982E-2</v>
      </c>
      <c r="AY13" s="6">
        <v>82</v>
      </c>
      <c r="AZ13" s="7">
        <f t="shared" si="24"/>
        <v>8.4016393442622947E-2</v>
      </c>
      <c r="BA13" s="6">
        <v>142</v>
      </c>
      <c r="BB13" s="7">
        <f t="shared" si="25"/>
        <v>7.2634271099744241E-2</v>
      </c>
      <c r="BC13" s="6">
        <v>289</v>
      </c>
      <c r="BD13" s="7">
        <f t="shared" si="26"/>
        <v>7.387525562372188E-2</v>
      </c>
      <c r="BE13" s="6">
        <v>15</v>
      </c>
      <c r="BF13" s="7">
        <f t="shared" si="27"/>
        <v>7.7319587628865982E-2</v>
      </c>
      <c r="BI13" s="21"/>
      <c r="BJ13" s="21"/>
    </row>
    <row r="14" spans="1:62" x14ac:dyDescent="0.2">
      <c r="A14" s="38"/>
      <c r="B14" s="22" t="s">
        <v>13</v>
      </c>
      <c r="C14" s="6">
        <v>11600</v>
      </c>
      <c r="D14" s="24">
        <f t="shared" si="2"/>
        <v>9.5123291265877805E-2</v>
      </c>
      <c r="E14" s="6">
        <v>5917</v>
      </c>
      <c r="F14" s="24">
        <f t="shared" si="3"/>
        <v>0.12016165062345152</v>
      </c>
      <c r="G14" s="6">
        <v>1945</v>
      </c>
      <c r="H14" s="24">
        <f t="shared" si="4"/>
        <v>0.17353675945753033</v>
      </c>
      <c r="I14" s="6">
        <v>2031</v>
      </c>
      <c r="J14" s="24">
        <f t="shared" si="0"/>
        <v>0.10372299678259538</v>
      </c>
      <c r="K14" s="6">
        <v>783</v>
      </c>
      <c r="L14" s="24">
        <f t="shared" si="5"/>
        <v>0.1448658649398705</v>
      </c>
      <c r="M14" s="6">
        <v>1586</v>
      </c>
      <c r="N14" s="24">
        <f t="shared" si="6"/>
        <v>9.1201840138010346E-2</v>
      </c>
      <c r="O14" s="6">
        <v>2424</v>
      </c>
      <c r="P14" s="24">
        <f t="shared" si="7"/>
        <v>5.6475850982036765E-2</v>
      </c>
      <c r="Q14" s="6">
        <v>1894</v>
      </c>
      <c r="R14" s="24">
        <f t="shared" si="8"/>
        <v>5.8865578865578867E-2</v>
      </c>
      <c r="S14" s="6">
        <v>5283</v>
      </c>
      <c r="T14" s="13">
        <f t="shared" si="9"/>
        <v>0.10311713153631448</v>
      </c>
      <c r="U14" s="6">
        <v>886</v>
      </c>
      <c r="V14" s="13">
        <f t="shared" si="10"/>
        <v>7.3747294822706838E-2</v>
      </c>
      <c r="W14" s="6">
        <v>112</v>
      </c>
      <c r="X14" s="13">
        <f t="shared" si="11"/>
        <v>7.2025723472668807E-2</v>
      </c>
      <c r="Y14" s="6">
        <v>2664</v>
      </c>
      <c r="Z14" s="13">
        <f t="shared" si="12"/>
        <v>0.13674862686720393</v>
      </c>
      <c r="AA14" s="6">
        <v>2805</v>
      </c>
      <c r="AB14" s="13">
        <f t="shared" si="13"/>
        <v>0.1045588399746524</v>
      </c>
      <c r="AC14" s="6">
        <v>274</v>
      </c>
      <c r="AD14" s="13">
        <f t="shared" si="14"/>
        <v>7.3438756365585639E-2</v>
      </c>
      <c r="AE14" s="6">
        <v>271</v>
      </c>
      <c r="AF14" s="13">
        <f t="shared" si="15"/>
        <v>0.11731601731601732</v>
      </c>
      <c r="AG14" s="6">
        <v>3508</v>
      </c>
      <c r="AH14" s="13">
        <f t="shared" si="1"/>
        <v>9.1432741679047094E-2</v>
      </c>
      <c r="AI14" s="6">
        <v>945</v>
      </c>
      <c r="AJ14" s="13">
        <f t="shared" si="16"/>
        <v>0.13795620437956205</v>
      </c>
      <c r="AK14" s="6">
        <v>426</v>
      </c>
      <c r="AL14" s="13">
        <f t="shared" si="17"/>
        <v>4.8059566787003613E-2</v>
      </c>
      <c r="AM14" s="6">
        <v>1520</v>
      </c>
      <c r="AN14" s="13">
        <f t="shared" si="18"/>
        <v>8.1566943922726051E-2</v>
      </c>
      <c r="AO14" s="6">
        <v>365</v>
      </c>
      <c r="AP14" s="13">
        <f t="shared" si="19"/>
        <v>0.11808476221287609</v>
      </c>
      <c r="AQ14" s="6">
        <v>2901</v>
      </c>
      <c r="AR14" s="13">
        <f t="shared" si="20"/>
        <v>8.7797348828763389E-2</v>
      </c>
      <c r="AS14" s="6">
        <v>10</v>
      </c>
      <c r="AT14" s="13">
        <f t="shared" si="21"/>
        <v>5.1020408163265307E-2</v>
      </c>
      <c r="AU14" s="6">
        <v>16</v>
      </c>
      <c r="AV14" s="13">
        <f t="shared" si="22"/>
        <v>8.2051282051282051E-2</v>
      </c>
      <c r="AW14" s="6">
        <v>14</v>
      </c>
      <c r="AX14" s="7">
        <f t="shared" si="23"/>
        <v>7.2164948453608241E-2</v>
      </c>
      <c r="AY14" s="6">
        <v>69</v>
      </c>
      <c r="AZ14" s="7">
        <f t="shared" si="24"/>
        <v>7.0696721311475405E-2</v>
      </c>
      <c r="BA14" s="6">
        <v>134</v>
      </c>
      <c r="BB14" s="7">
        <f t="shared" si="25"/>
        <v>6.8542199488491051E-2</v>
      </c>
      <c r="BC14" s="6">
        <v>272</v>
      </c>
      <c r="BD14" s="7">
        <f t="shared" si="26"/>
        <v>6.9529652351738247E-2</v>
      </c>
      <c r="BE14" s="6">
        <v>14</v>
      </c>
      <c r="BF14" s="7">
        <f t="shared" si="27"/>
        <v>7.2164948453608241E-2</v>
      </c>
      <c r="BI14" s="21"/>
      <c r="BJ14" s="21"/>
    </row>
    <row r="15" spans="1:62" x14ac:dyDescent="0.2">
      <c r="A15" s="38"/>
      <c r="B15" s="22" t="s">
        <v>14</v>
      </c>
      <c r="C15" s="6">
        <v>1572</v>
      </c>
      <c r="D15" s="24">
        <f t="shared" si="2"/>
        <v>1.2890846023272406E-2</v>
      </c>
      <c r="E15" s="6">
        <v>889</v>
      </c>
      <c r="F15" s="24">
        <f t="shared" si="3"/>
        <v>1.8053694001056008E-2</v>
      </c>
      <c r="G15" s="6">
        <v>292</v>
      </c>
      <c r="H15" s="24">
        <f t="shared" si="4"/>
        <v>2.6052819414703783E-2</v>
      </c>
      <c r="I15" s="6">
        <v>364</v>
      </c>
      <c r="J15" s="24">
        <f t="shared" si="0"/>
        <v>1.8589448955620244E-2</v>
      </c>
      <c r="K15" s="6">
        <v>151</v>
      </c>
      <c r="L15" s="24">
        <f t="shared" si="5"/>
        <v>2.7937095282146163E-2</v>
      </c>
      <c r="M15" s="6">
        <v>198</v>
      </c>
      <c r="N15" s="24">
        <f t="shared" si="6"/>
        <v>1.1385853939045428E-2</v>
      </c>
      <c r="O15" s="6">
        <v>279</v>
      </c>
      <c r="P15" s="24">
        <f t="shared" si="7"/>
        <v>6.500314531348291E-3</v>
      </c>
      <c r="Q15" s="6">
        <v>209</v>
      </c>
      <c r="R15" s="24">
        <f t="shared" si="8"/>
        <v>6.4957264957264957E-3</v>
      </c>
      <c r="S15" s="6">
        <v>699</v>
      </c>
      <c r="T15" s="13">
        <f t="shared" si="9"/>
        <v>1.3643550055628208E-2</v>
      </c>
      <c r="U15" s="6">
        <v>114</v>
      </c>
      <c r="V15" s="13">
        <f t="shared" si="10"/>
        <v>9.4889295821541531E-3</v>
      </c>
      <c r="W15" s="6">
        <v>20</v>
      </c>
      <c r="X15" s="13">
        <f t="shared" si="11"/>
        <v>1.2861736334405145E-2</v>
      </c>
      <c r="Y15" s="6">
        <v>376</v>
      </c>
      <c r="Z15" s="13">
        <f t="shared" si="12"/>
        <v>1.9300857245521278E-2</v>
      </c>
      <c r="AA15" s="6">
        <v>425</v>
      </c>
      <c r="AB15" s="13">
        <f t="shared" si="13"/>
        <v>1.5842248481007938E-2</v>
      </c>
      <c r="AC15" s="6">
        <v>33</v>
      </c>
      <c r="AD15" s="13">
        <f t="shared" si="14"/>
        <v>8.8448137228625042E-3</v>
      </c>
      <c r="AE15" s="6">
        <v>34</v>
      </c>
      <c r="AF15" s="13">
        <f t="shared" si="15"/>
        <v>1.4718614718614719E-2</v>
      </c>
      <c r="AG15" s="6">
        <v>626</v>
      </c>
      <c r="AH15" s="13">
        <f t="shared" si="1"/>
        <v>1.6316104986055725E-2</v>
      </c>
      <c r="AI15" s="6">
        <v>186</v>
      </c>
      <c r="AJ15" s="13">
        <f t="shared" si="16"/>
        <v>2.7153284671532846E-2</v>
      </c>
      <c r="AK15" s="6">
        <v>53</v>
      </c>
      <c r="AL15" s="13">
        <f t="shared" si="17"/>
        <v>5.9792418772563177E-3</v>
      </c>
      <c r="AM15" s="6">
        <v>304</v>
      </c>
      <c r="AN15" s="13">
        <f t="shared" si="18"/>
        <v>1.6313388784545212E-2</v>
      </c>
      <c r="AO15" s="6">
        <v>77</v>
      </c>
      <c r="AP15" s="13">
        <f t="shared" si="19"/>
        <v>2.491103202846975E-2</v>
      </c>
      <c r="AQ15" s="6">
        <v>456</v>
      </c>
      <c r="AR15" s="13">
        <f t="shared" si="20"/>
        <v>1.3800617396041402E-2</v>
      </c>
      <c r="AS15" s="6">
        <v>1</v>
      </c>
      <c r="AT15" s="13">
        <f t="shared" si="21"/>
        <v>5.1020408163265302E-3</v>
      </c>
      <c r="AU15" s="6">
        <v>0</v>
      </c>
      <c r="AV15" s="13">
        <f t="shared" si="22"/>
        <v>0</v>
      </c>
      <c r="AW15" s="6">
        <v>2</v>
      </c>
      <c r="AX15" s="7">
        <f t="shared" si="23"/>
        <v>1.0309278350515464E-2</v>
      </c>
      <c r="AY15" s="6">
        <v>9</v>
      </c>
      <c r="AZ15" s="7">
        <f t="shared" si="24"/>
        <v>9.2213114754098359E-3</v>
      </c>
      <c r="BA15" s="6">
        <v>20</v>
      </c>
      <c r="BB15" s="7">
        <f t="shared" si="25"/>
        <v>1.0230179028132993E-2</v>
      </c>
      <c r="BC15" s="6">
        <v>42</v>
      </c>
      <c r="BD15" s="7">
        <f t="shared" si="26"/>
        <v>1.0736196319018405E-2</v>
      </c>
      <c r="BE15" s="6">
        <v>2</v>
      </c>
      <c r="BF15" s="7">
        <f t="shared" si="27"/>
        <v>1.0309278350515464E-2</v>
      </c>
      <c r="BI15" s="21"/>
      <c r="BJ15" s="21"/>
    </row>
    <row r="16" spans="1:62" s="26" customFormat="1" x14ac:dyDescent="0.2">
      <c r="A16" s="38" t="s">
        <v>15</v>
      </c>
      <c r="B16" s="1" t="s">
        <v>14</v>
      </c>
      <c r="C16" s="8">
        <v>24183</v>
      </c>
      <c r="D16" s="9">
        <f t="shared" si="2"/>
        <v>0.19830746143816577</v>
      </c>
      <c r="E16" s="8">
        <v>8883</v>
      </c>
      <c r="F16" s="31">
        <f t="shared" si="3"/>
        <v>0.18039478493968564</v>
      </c>
      <c r="G16" s="8">
        <v>1340</v>
      </c>
      <c r="H16" s="31">
        <f t="shared" si="4"/>
        <v>0.11955745895788722</v>
      </c>
      <c r="I16" s="8">
        <v>3545</v>
      </c>
      <c r="J16" s="31">
        <f t="shared" si="0"/>
        <v>0.18104284765844442</v>
      </c>
      <c r="K16" s="8">
        <v>659</v>
      </c>
      <c r="L16" s="31">
        <f t="shared" si="5"/>
        <v>0.12192414431082331</v>
      </c>
      <c r="M16" s="8">
        <v>3199</v>
      </c>
      <c r="N16" s="31">
        <f t="shared" si="6"/>
        <v>0.18395629672225416</v>
      </c>
      <c r="O16" s="8">
        <v>9394</v>
      </c>
      <c r="P16" s="28">
        <f t="shared" si="7"/>
        <v>0.2188672211737844</v>
      </c>
      <c r="Q16" s="6">
        <v>6876</v>
      </c>
      <c r="R16" s="33">
        <f t="shared" si="8"/>
        <v>0.21370629370629371</v>
      </c>
      <c r="S16" s="8">
        <v>10191</v>
      </c>
      <c r="T16" s="28">
        <f t="shared" si="9"/>
        <v>0.19891476196982413</v>
      </c>
      <c r="U16" s="8">
        <v>2107</v>
      </c>
      <c r="V16" s="27">
        <f t="shared" si="10"/>
        <v>0.17537872482104211</v>
      </c>
      <c r="W16" s="8">
        <v>308</v>
      </c>
      <c r="X16" s="32">
        <f t="shared" si="11"/>
        <v>0.19807073954983923</v>
      </c>
      <c r="Y16" s="8">
        <v>2979</v>
      </c>
      <c r="Z16" s="27">
        <f t="shared" si="12"/>
        <v>0.15291822801704225</v>
      </c>
      <c r="AA16" s="8">
        <v>4858</v>
      </c>
      <c r="AB16" s="27">
        <f t="shared" si="13"/>
        <v>0.18108621910761546</v>
      </c>
      <c r="AC16" s="8">
        <v>796</v>
      </c>
      <c r="AD16" s="28">
        <f t="shared" si="14"/>
        <v>0.21334762798177431</v>
      </c>
      <c r="AE16" s="8">
        <v>500</v>
      </c>
      <c r="AF16" s="28">
        <f t="shared" si="15"/>
        <v>0.21645021645021645</v>
      </c>
      <c r="AG16" s="8">
        <v>4878</v>
      </c>
      <c r="AH16" s="27">
        <f t="shared" si="1"/>
        <v>0.12714051137696458</v>
      </c>
      <c r="AI16" s="8">
        <v>501</v>
      </c>
      <c r="AJ16" s="27">
        <f t="shared" si="16"/>
        <v>7.3138686131386868E-2</v>
      </c>
      <c r="AK16" s="8">
        <v>1433</v>
      </c>
      <c r="AL16" s="18">
        <f t="shared" si="17"/>
        <v>0.16166516245487364</v>
      </c>
      <c r="AM16" s="8">
        <v>2088</v>
      </c>
      <c r="AN16" s="27">
        <f t="shared" si="18"/>
        <v>0.11204722296753421</v>
      </c>
      <c r="AO16" s="8">
        <v>207</v>
      </c>
      <c r="AP16" s="27">
        <f t="shared" si="19"/>
        <v>6.6968618570042063E-2</v>
      </c>
      <c r="AQ16" s="8">
        <v>6486</v>
      </c>
      <c r="AR16" s="18">
        <f t="shared" si="20"/>
        <v>0.19629562375158888</v>
      </c>
      <c r="AS16" s="8">
        <v>16</v>
      </c>
      <c r="AT16" s="27">
        <f t="shared" si="21"/>
        <v>8.1632653061224483E-2</v>
      </c>
      <c r="AU16" s="8">
        <v>53</v>
      </c>
      <c r="AV16" s="28">
        <f t="shared" si="22"/>
        <v>0.27179487179487177</v>
      </c>
      <c r="AW16" s="8">
        <v>28</v>
      </c>
      <c r="AX16" s="27">
        <f t="shared" si="23"/>
        <v>0.14432989690721648</v>
      </c>
      <c r="AY16" s="8">
        <v>151</v>
      </c>
      <c r="AZ16" s="27">
        <f t="shared" si="24"/>
        <v>0.15471311475409835</v>
      </c>
      <c r="BA16" s="8">
        <v>294</v>
      </c>
      <c r="BB16" s="27">
        <f t="shared" si="25"/>
        <v>0.15038363171355498</v>
      </c>
      <c r="BC16" s="8">
        <v>610</v>
      </c>
      <c r="BD16" s="27">
        <f t="shared" si="26"/>
        <v>0.15593047034764826</v>
      </c>
      <c r="BE16" s="8">
        <v>28</v>
      </c>
      <c r="BF16" s="27">
        <f t="shared" si="27"/>
        <v>0.14432989690721648</v>
      </c>
      <c r="BI16" s="30"/>
      <c r="BJ16" s="30"/>
    </row>
    <row r="17" spans="1:62" x14ac:dyDescent="0.2">
      <c r="A17" s="38"/>
      <c r="B17" s="22" t="s">
        <v>16</v>
      </c>
      <c r="C17" s="6">
        <v>18876</v>
      </c>
      <c r="D17" s="24">
        <f t="shared" si="2"/>
        <v>0.15478855568402666</v>
      </c>
      <c r="E17" s="6">
        <v>7109</v>
      </c>
      <c r="F17" s="24">
        <f t="shared" si="3"/>
        <v>0.14436862840664474</v>
      </c>
      <c r="G17" s="6">
        <v>1242</v>
      </c>
      <c r="H17" s="24">
        <f t="shared" si="4"/>
        <v>0.11081370449678801</v>
      </c>
      <c r="I17" s="6">
        <v>2922</v>
      </c>
      <c r="J17" s="24">
        <f t="shared" si="0"/>
        <v>0.14922629079209437</v>
      </c>
      <c r="K17" s="6">
        <v>679</v>
      </c>
      <c r="L17" s="24">
        <f t="shared" si="5"/>
        <v>0.12562442183163738</v>
      </c>
      <c r="M17" s="6">
        <v>2340</v>
      </c>
      <c r="N17" s="24">
        <f t="shared" si="6"/>
        <v>0.13456009200690053</v>
      </c>
      <c r="O17" s="6">
        <v>7186</v>
      </c>
      <c r="P17" s="24">
        <f t="shared" si="7"/>
        <v>0.16742387176440438</v>
      </c>
      <c r="Q17" s="6">
        <v>5234</v>
      </c>
      <c r="R17" s="24">
        <f t="shared" si="8"/>
        <v>0.16267288267288268</v>
      </c>
      <c r="S17" s="6">
        <v>7655</v>
      </c>
      <c r="T17" s="13">
        <f t="shared" si="9"/>
        <v>0.149415415845256</v>
      </c>
      <c r="U17" s="6">
        <v>1854</v>
      </c>
      <c r="V17" s="13">
        <f t="shared" si="10"/>
        <v>0.15431996004661228</v>
      </c>
      <c r="W17" s="6">
        <v>222</v>
      </c>
      <c r="X17" s="13">
        <f t="shared" si="11"/>
        <v>0.14276527331189712</v>
      </c>
      <c r="Y17" s="6">
        <v>2365</v>
      </c>
      <c r="Z17" s="13">
        <f t="shared" si="12"/>
        <v>0.12140033879164314</v>
      </c>
      <c r="AA17" s="6">
        <v>4132</v>
      </c>
      <c r="AB17" s="13">
        <f t="shared" si="13"/>
        <v>0.154023931114176</v>
      </c>
      <c r="AC17" s="6">
        <v>583</v>
      </c>
      <c r="AD17" s="13">
        <f t="shared" si="14"/>
        <v>0.15625837577057089</v>
      </c>
      <c r="AE17" s="6">
        <v>370</v>
      </c>
      <c r="AF17" s="13">
        <f t="shared" si="15"/>
        <v>0.16017316017316016</v>
      </c>
      <c r="AG17" s="6">
        <v>4501</v>
      </c>
      <c r="AH17" s="13">
        <f t="shared" si="1"/>
        <v>0.11731435869366903</v>
      </c>
      <c r="AI17" s="6">
        <v>541</v>
      </c>
      <c r="AJ17" s="13">
        <f t="shared" si="16"/>
        <v>7.8978102189781019E-2</v>
      </c>
      <c r="AK17" s="6">
        <v>1171</v>
      </c>
      <c r="AL17" s="13">
        <f t="shared" si="17"/>
        <v>0.13210740072202165</v>
      </c>
      <c r="AM17" s="6">
        <v>2026</v>
      </c>
      <c r="AN17" s="13">
        <f t="shared" si="18"/>
        <v>0.1087201502548967</v>
      </c>
      <c r="AO17" s="6">
        <v>236</v>
      </c>
      <c r="AP17" s="13">
        <f t="shared" si="19"/>
        <v>7.6350695567777419E-2</v>
      </c>
      <c r="AQ17" s="6">
        <v>5065</v>
      </c>
      <c r="AR17" s="13">
        <f t="shared" si="20"/>
        <v>0.1532897524362932</v>
      </c>
      <c r="AS17" s="6">
        <v>23</v>
      </c>
      <c r="AT17" s="13">
        <f t="shared" si="21"/>
        <v>0.11734693877551021</v>
      </c>
      <c r="AU17" s="6">
        <v>24</v>
      </c>
      <c r="AV17" s="13">
        <f t="shared" si="22"/>
        <v>0.12307692307692308</v>
      </c>
      <c r="AW17" s="6">
        <v>22</v>
      </c>
      <c r="AX17" s="7">
        <f t="shared" si="23"/>
        <v>0.1134020618556701</v>
      </c>
      <c r="AY17" s="6">
        <v>124</v>
      </c>
      <c r="AZ17" s="7">
        <f t="shared" si="24"/>
        <v>0.12704918032786885</v>
      </c>
      <c r="BA17" s="6">
        <v>260</v>
      </c>
      <c r="BB17" s="7">
        <f t="shared" si="25"/>
        <v>0.13299232736572891</v>
      </c>
      <c r="BC17" s="6">
        <v>517</v>
      </c>
      <c r="BD17" s="7">
        <f t="shared" si="26"/>
        <v>0.13215746421267893</v>
      </c>
      <c r="BE17" s="6">
        <v>22</v>
      </c>
      <c r="BF17" s="7">
        <f t="shared" si="27"/>
        <v>0.1134020618556701</v>
      </c>
      <c r="BI17" s="21"/>
      <c r="BJ17" s="21"/>
    </row>
    <row r="18" spans="1:62" x14ac:dyDescent="0.2">
      <c r="A18" s="38"/>
      <c r="B18" s="22" t="s">
        <v>17</v>
      </c>
      <c r="C18" s="6">
        <v>15528</v>
      </c>
      <c r="D18" s="24">
        <f t="shared" si="2"/>
        <v>0.12733400575659917</v>
      </c>
      <c r="E18" s="6">
        <v>5950</v>
      </c>
      <c r="F18" s="24">
        <f t="shared" si="3"/>
        <v>0.12083181024328825</v>
      </c>
      <c r="G18" s="6">
        <v>1110</v>
      </c>
      <c r="H18" s="24">
        <f t="shared" si="4"/>
        <v>9.9036402569593146E-2</v>
      </c>
      <c r="I18" s="6">
        <v>2450</v>
      </c>
      <c r="J18" s="24">
        <f t="shared" si="0"/>
        <v>0.12512129104744396</v>
      </c>
      <c r="K18" s="6">
        <v>610</v>
      </c>
      <c r="L18" s="24">
        <f t="shared" si="5"/>
        <v>0.11285846438482887</v>
      </c>
      <c r="M18" s="6">
        <v>2081</v>
      </c>
      <c r="N18" s="24">
        <f t="shared" si="6"/>
        <v>0.11966647498562392</v>
      </c>
      <c r="O18" s="6">
        <v>5906</v>
      </c>
      <c r="P18" s="24">
        <f t="shared" si="7"/>
        <v>0.1376016402227348</v>
      </c>
      <c r="Q18" s="6">
        <v>4228</v>
      </c>
      <c r="R18" s="24">
        <f t="shared" si="8"/>
        <v>0.1314063714063714</v>
      </c>
      <c r="S18" s="6">
        <v>6480</v>
      </c>
      <c r="T18" s="13">
        <f t="shared" si="9"/>
        <v>0.12648097905646752</v>
      </c>
      <c r="U18" s="6">
        <v>1494</v>
      </c>
      <c r="V18" s="13">
        <f t="shared" si="10"/>
        <v>0.12435491926086233</v>
      </c>
      <c r="W18" s="6">
        <v>191</v>
      </c>
      <c r="X18" s="13">
        <f t="shared" si="11"/>
        <v>0.12282958199356914</v>
      </c>
      <c r="Y18" s="6">
        <v>2067</v>
      </c>
      <c r="Z18" s="13">
        <f t="shared" si="12"/>
        <v>0.10610338278322468</v>
      </c>
      <c r="AA18" s="6">
        <v>3444</v>
      </c>
      <c r="AB18" s="13">
        <f t="shared" si="13"/>
        <v>0.12837812651433259</v>
      </c>
      <c r="AC18" s="6">
        <v>508</v>
      </c>
      <c r="AD18" s="13">
        <f t="shared" si="14"/>
        <v>0.13615652640042883</v>
      </c>
      <c r="AE18" s="6">
        <v>299</v>
      </c>
      <c r="AF18" s="13">
        <f t="shared" si="15"/>
        <v>0.12943722943722943</v>
      </c>
      <c r="AG18" s="6">
        <v>4273</v>
      </c>
      <c r="AH18" s="13">
        <f t="shared" si="1"/>
        <v>0.11137175176584044</v>
      </c>
      <c r="AI18" s="6">
        <v>563</v>
      </c>
      <c r="AJ18" s="13">
        <f t="shared" si="16"/>
        <v>8.2189781021897806E-2</v>
      </c>
      <c r="AK18" s="6">
        <v>1168</v>
      </c>
      <c r="AL18" s="13">
        <f t="shared" si="17"/>
        <v>0.13176895306859207</v>
      </c>
      <c r="AM18" s="6">
        <v>2029</v>
      </c>
      <c r="AN18" s="13">
        <f t="shared" si="18"/>
        <v>0.10888113764421788</v>
      </c>
      <c r="AO18" s="6">
        <v>248</v>
      </c>
      <c r="AP18" s="13">
        <f t="shared" si="19"/>
        <v>8.0232934325461011E-2</v>
      </c>
      <c r="AQ18" s="6">
        <v>4373</v>
      </c>
      <c r="AR18" s="13">
        <f t="shared" si="20"/>
        <v>0.1323467102475637</v>
      </c>
      <c r="AS18" s="6">
        <v>15</v>
      </c>
      <c r="AT18" s="13">
        <f t="shared" si="21"/>
        <v>7.6530612244897961E-2</v>
      </c>
      <c r="AU18" s="6">
        <v>11</v>
      </c>
      <c r="AV18" s="13">
        <f t="shared" si="22"/>
        <v>5.6410256410256411E-2</v>
      </c>
      <c r="AW18" s="6">
        <v>17</v>
      </c>
      <c r="AX18" s="7">
        <f t="shared" si="23"/>
        <v>8.7628865979381437E-2</v>
      </c>
      <c r="AY18" s="6">
        <v>91</v>
      </c>
      <c r="AZ18" s="7">
        <f t="shared" si="24"/>
        <v>9.3237704918032793E-2</v>
      </c>
      <c r="BA18" s="6">
        <v>218</v>
      </c>
      <c r="BB18" s="7">
        <f t="shared" si="25"/>
        <v>0.11150895140664961</v>
      </c>
      <c r="BC18" s="6">
        <v>444</v>
      </c>
      <c r="BD18" s="7">
        <f t="shared" si="26"/>
        <v>0.11349693251533742</v>
      </c>
      <c r="BE18" s="6">
        <v>17</v>
      </c>
      <c r="BF18" s="7">
        <f t="shared" si="27"/>
        <v>8.7628865979381437E-2</v>
      </c>
      <c r="BI18" s="21"/>
      <c r="BJ18" s="21"/>
    </row>
    <row r="19" spans="1:62" x14ac:dyDescent="0.2">
      <c r="A19" s="38"/>
      <c r="B19" s="22" t="s">
        <v>18</v>
      </c>
      <c r="C19" s="6">
        <v>12354</v>
      </c>
      <c r="D19" s="24">
        <f t="shared" si="2"/>
        <v>0.10130630519815986</v>
      </c>
      <c r="E19" s="6">
        <v>4887</v>
      </c>
      <c r="F19" s="24">
        <f t="shared" si="3"/>
        <v>9.92445473376386E-2</v>
      </c>
      <c r="G19" s="6">
        <v>947</v>
      </c>
      <c r="H19" s="24">
        <f t="shared" si="4"/>
        <v>8.4493219129193428E-2</v>
      </c>
      <c r="I19" s="6">
        <v>2037</v>
      </c>
      <c r="J19" s="24">
        <f t="shared" si="0"/>
        <v>0.10402941627087482</v>
      </c>
      <c r="K19" s="6">
        <v>510</v>
      </c>
      <c r="L19" s="24">
        <f t="shared" si="5"/>
        <v>9.4357076780758553E-2</v>
      </c>
      <c r="M19" s="6">
        <v>1705</v>
      </c>
      <c r="N19" s="24">
        <f t="shared" si="6"/>
        <v>9.8044853364002302E-2</v>
      </c>
      <c r="O19" s="6">
        <v>4438</v>
      </c>
      <c r="P19" s="24">
        <f t="shared" si="7"/>
        <v>0.1033992684233825</v>
      </c>
      <c r="Q19" s="6">
        <v>3323</v>
      </c>
      <c r="R19" s="24">
        <f t="shared" si="8"/>
        <v>0.10327894327894328</v>
      </c>
      <c r="S19" s="6">
        <v>5344</v>
      </c>
      <c r="T19" s="13">
        <f t="shared" si="9"/>
        <v>0.10430777038237074</v>
      </c>
      <c r="U19" s="6">
        <v>1159</v>
      </c>
      <c r="V19" s="13">
        <f t="shared" si="10"/>
        <v>9.6470784085233893E-2</v>
      </c>
      <c r="W19" s="6">
        <v>122</v>
      </c>
      <c r="X19" s="13">
        <f t="shared" si="11"/>
        <v>7.8456591639871384E-2</v>
      </c>
      <c r="Y19" s="6">
        <v>1723</v>
      </c>
      <c r="Z19" s="13">
        <f t="shared" si="12"/>
        <v>8.8445151686258411E-2</v>
      </c>
      <c r="AA19" s="6">
        <v>2705</v>
      </c>
      <c r="AB19" s="13">
        <f t="shared" si="13"/>
        <v>0.10083125209676819</v>
      </c>
      <c r="AC19" s="6">
        <v>415</v>
      </c>
      <c r="AD19" s="13">
        <f t="shared" si="14"/>
        <v>0.1112302331814527</v>
      </c>
      <c r="AE19" s="6">
        <v>227</v>
      </c>
      <c r="AF19" s="13">
        <f t="shared" si="15"/>
        <v>9.8268398268398269E-2</v>
      </c>
      <c r="AG19" s="6">
        <v>3883</v>
      </c>
      <c r="AH19" s="13">
        <f t="shared" si="1"/>
        <v>0.10120676623139677</v>
      </c>
      <c r="AI19" s="6">
        <v>523</v>
      </c>
      <c r="AJ19" s="13">
        <f t="shared" si="16"/>
        <v>7.6350364963503656E-2</v>
      </c>
      <c r="AK19" s="6">
        <v>979</v>
      </c>
      <c r="AL19" s="13">
        <f t="shared" si="17"/>
        <v>0.11044675090252708</v>
      </c>
      <c r="AM19" s="6">
        <v>1902</v>
      </c>
      <c r="AN19" s="13">
        <f t="shared" si="18"/>
        <v>0.10206600482962168</v>
      </c>
      <c r="AO19" s="6">
        <v>214</v>
      </c>
      <c r="AP19" s="13">
        <f t="shared" si="19"/>
        <v>6.9233257845357485E-2</v>
      </c>
      <c r="AQ19" s="6">
        <v>3428</v>
      </c>
      <c r="AR19" s="13">
        <f t="shared" si="20"/>
        <v>0.10374674656497791</v>
      </c>
      <c r="AS19" s="6">
        <v>26</v>
      </c>
      <c r="AT19" s="13">
        <f t="shared" si="21"/>
        <v>0.1326530612244898</v>
      </c>
      <c r="AU19" s="6">
        <v>16</v>
      </c>
      <c r="AV19" s="13">
        <f t="shared" si="22"/>
        <v>8.2051282051282051E-2</v>
      </c>
      <c r="AW19" s="6">
        <v>24</v>
      </c>
      <c r="AX19" s="7">
        <f t="shared" si="23"/>
        <v>0.12371134020618557</v>
      </c>
      <c r="AY19" s="6">
        <v>110</v>
      </c>
      <c r="AZ19" s="7">
        <f t="shared" si="24"/>
        <v>0.11270491803278689</v>
      </c>
      <c r="BA19" s="6">
        <v>212</v>
      </c>
      <c r="BB19" s="7">
        <f t="shared" si="25"/>
        <v>0.10843989769820972</v>
      </c>
      <c r="BC19" s="6">
        <v>398</v>
      </c>
      <c r="BD19" s="7">
        <f t="shared" si="26"/>
        <v>0.10173824130879346</v>
      </c>
      <c r="BE19" s="6">
        <v>24</v>
      </c>
      <c r="BF19" s="7">
        <f t="shared" si="27"/>
        <v>0.12371134020618557</v>
      </c>
      <c r="BI19" s="21"/>
      <c r="BJ19" s="21"/>
    </row>
    <row r="20" spans="1:62" x14ac:dyDescent="0.2">
      <c r="A20" s="38"/>
      <c r="B20" s="22" t="s">
        <v>19</v>
      </c>
      <c r="C20" s="6">
        <v>10192</v>
      </c>
      <c r="D20" s="24">
        <f t="shared" si="2"/>
        <v>8.357729177429539E-2</v>
      </c>
      <c r="E20" s="6">
        <v>4150</v>
      </c>
      <c r="F20" s="24">
        <f t="shared" si="3"/>
        <v>8.4277649161285079E-2</v>
      </c>
      <c r="G20" s="6">
        <v>938</v>
      </c>
      <c r="H20" s="24">
        <f t="shared" si="4"/>
        <v>8.3690221270521059E-2</v>
      </c>
      <c r="I20" s="6">
        <v>1646</v>
      </c>
      <c r="J20" s="24">
        <f t="shared" si="0"/>
        <v>8.4061079617997039E-2</v>
      </c>
      <c r="K20" s="6">
        <v>456</v>
      </c>
      <c r="L20" s="24">
        <f t="shared" si="5"/>
        <v>8.436632747456059E-2</v>
      </c>
      <c r="M20" s="6">
        <v>1407</v>
      </c>
      <c r="N20" s="24">
        <f t="shared" si="6"/>
        <v>8.0908568142610701E-2</v>
      </c>
      <c r="O20" s="6">
        <v>3499</v>
      </c>
      <c r="P20" s="24">
        <f t="shared" si="7"/>
        <v>8.1521865753360831E-2</v>
      </c>
      <c r="Q20" s="6">
        <v>2705</v>
      </c>
      <c r="R20" s="24">
        <f t="shared" si="8"/>
        <v>8.4071484071484071E-2</v>
      </c>
      <c r="S20" s="6">
        <v>4465</v>
      </c>
      <c r="T20" s="13">
        <f t="shared" si="9"/>
        <v>8.7150859797396216E-2</v>
      </c>
      <c r="U20" s="6">
        <v>978</v>
      </c>
      <c r="V20" s="13">
        <f t="shared" si="10"/>
        <v>8.1405027467954055E-2</v>
      </c>
      <c r="W20" s="6">
        <v>108</v>
      </c>
      <c r="X20" s="13">
        <f t="shared" si="11"/>
        <v>6.9453376205787787E-2</v>
      </c>
      <c r="Y20" s="6">
        <v>1586</v>
      </c>
      <c r="Z20" s="13">
        <f t="shared" si="12"/>
        <v>8.1412658487757306E-2</v>
      </c>
      <c r="AA20" s="6">
        <v>2310</v>
      </c>
      <c r="AB20" s="13">
        <f t="shared" si="13"/>
        <v>8.6107279979125512E-2</v>
      </c>
      <c r="AC20" s="6">
        <v>302</v>
      </c>
      <c r="AD20" s="13">
        <f t="shared" si="14"/>
        <v>8.0943446797105328E-2</v>
      </c>
      <c r="AE20" s="6">
        <v>170</v>
      </c>
      <c r="AF20" s="13">
        <f t="shared" si="15"/>
        <v>7.3593073593073599E-2</v>
      </c>
      <c r="AG20" s="6">
        <v>3427</v>
      </c>
      <c r="AH20" s="13">
        <f t="shared" si="1"/>
        <v>8.9321552375739563E-2</v>
      </c>
      <c r="AI20" s="6">
        <v>525</v>
      </c>
      <c r="AJ20" s="13">
        <f t="shared" si="16"/>
        <v>7.6642335766423361E-2</v>
      </c>
      <c r="AK20" s="6">
        <v>811</v>
      </c>
      <c r="AL20" s="13">
        <f t="shared" si="17"/>
        <v>9.149368231046931E-2</v>
      </c>
      <c r="AM20" s="6">
        <v>1649</v>
      </c>
      <c r="AN20" s="13">
        <f t="shared" si="18"/>
        <v>8.848940166353636E-2</v>
      </c>
      <c r="AO20" s="6">
        <v>230</v>
      </c>
      <c r="AP20" s="13">
        <f t="shared" si="19"/>
        <v>7.4409576188935622E-2</v>
      </c>
      <c r="AQ20" s="6">
        <v>2763</v>
      </c>
      <c r="AR20" s="13">
        <f t="shared" si="20"/>
        <v>8.3620846195750859E-2</v>
      </c>
      <c r="AS20" s="6">
        <v>26</v>
      </c>
      <c r="AT20" s="13">
        <f t="shared" si="21"/>
        <v>0.1326530612244898</v>
      </c>
      <c r="AU20" s="6">
        <v>16</v>
      </c>
      <c r="AV20" s="13">
        <f t="shared" si="22"/>
        <v>8.2051282051282051E-2</v>
      </c>
      <c r="AW20" s="6">
        <v>10</v>
      </c>
      <c r="AX20" s="7">
        <f t="shared" si="23"/>
        <v>5.1546391752577317E-2</v>
      </c>
      <c r="AY20" s="6">
        <v>84</v>
      </c>
      <c r="AZ20" s="7">
        <f t="shared" si="24"/>
        <v>8.6065573770491802E-2</v>
      </c>
      <c r="BA20" s="6">
        <v>178</v>
      </c>
      <c r="BB20" s="7">
        <f t="shared" si="25"/>
        <v>9.1048593350383636E-2</v>
      </c>
      <c r="BC20" s="6">
        <v>339</v>
      </c>
      <c r="BD20" s="7">
        <f t="shared" si="26"/>
        <v>8.665644171779141E-2</v>
      </c>
      <c r="BE20" s="6">
        <v>10</v>
      </c>
      <c r="BF20" s="7">
        <f t="shared" si="27"/>
        <v>5.1546391752577317E-2</v>
      </c>
      <c r="BI20" s="21"/>
      <c r="BJ20" s="21"/>
    </row>
    <row r="21" spans="1:62" x14ac:dyDescent="0.2">
      <c r="A21" s="38"/>
      <c r="B21" s="22" t="s">
        <v>20</v>
      </c>
      <c r="C21" s="6">
        <v>8167</v>
      </c>
      <c r="D21" s="24">
        <f t="shared" si="2"/>
        <v>6.6971717221415858E-2</v>
      </c>
      <c r="E21" s="6">
        <v>3326</v>
      </c>
      <c r="F21" s="24">
        <f t="shared" si="3"/>
        <v>6.7543966532634739E-2</v>
      </c>
      <c r="G21" s="6">
        <v>784</v>
      </c>
      <c r="H21" s="24">
        <f t="shared" si="4"/>
        <v>6.9950035688793724E-2</v>
      </c>
      <c r="I21" s="6">
        <v>1271</v>
      </c>
      <c r="J21" s="24">
        <f t="shared" si="0"/>
        <v>6.4909861600531124E-2</v>
      </c>
      <c r="K21" s="6">
        <v>362</v>
      </c>
      <c r="L21" s="24">
        <f t="shared" si="5"/>
        <v>6.6975023126734506E-2</v>
      </c>
      <c r="M21" s="6">
        <v>1185</v>
      </c>
      <c r="N21" s="24">
        <f t="shared" si="6"/>
        <v>6.8142610695802186E-2</v>
      </c>
      <c r="O21" s="6">
        <v>2737</v>
      </c>
      <c r="P21" s="24">
        <f t="shared" si="7"/>
        <v>6.376831853871065E-2</v>
      </c>
      <c r="Q21" s="6">
        <v>2064</v>
      </c>
      <c r="R21" s="24">
        <f t="shared" si="8"/>
        <v>6.4149184149184149E-2</v>
      </c>
      <c r="S21" s="6">
        <v>3573</v>
      </c>
      <c r="T21" s="13">
        <f t="shared" si="9"/>
        <v>6.9740206507524452E-2</v>
      </c>
      <c r="U21" s="6">
        <v>732</v>
      </c>
      <c r="V21" s="13">
        <f t="shared" si="10"/>
        <v>6.092891626435825E-2</v>
      </c>
      <c r="W21" s="6">
        <v>101</v>
      </c>
      <c r="X21" s="13">
        <f t="shared" si="11"/>
        <v>6.4951768488745981E-2</v>
      </c>
      <c r="Y21" s="6">
        <v>1304</v>
      </c>
      <c r="Z21" s="13">
        <f t="shared" si="12"/>
        <v>6.693701555361635E-2</v>
      </c>
      <c r="AA21" s="6">
        <v>1792</v>
      </c>
      <c r="AB21" s="13">
        <f t="shared" si="13"/>
        <v>6.6798374771685237E-2</v>
      </c>
      <c r="AC21" s="6">
        <v>266</v>
      </c>
      <c r="AD21" s="13">
        <f t="shared" si="14"/>
        <v>7.1294559099437146E-2</v>
      </c>
      <c r="AE21" s="6">
        <v>139</v>
      </c>
      <c r="AF21" s="13">
        <f t="shared" si="15"/>
        <v>6.017316017316017E-2</v>
      </c>
      <c r="AG21" s="6">
        <v>2982</v>
      </c>
      <c r="AH21" s="13">
        <f t="shared" si="1"/>
        <v>7.7723043240284617E-2</v>
      </c>
      <c r="AI21" s="6">
        <v>487</v>
      </c>
      <c r="AJ21" s="13">
        <f t="shared" si="16"/>
        <v>7.1094890510948902E-2</v>
      </c>
      <c r="AK21" s="6">
        <v>696</v>
      </c>
      <c r="AL21" s="13">
        <f t="shared" si="17"/>
        <v>7.8519855595667876E-2</v>
      </c>
      <c r="AM21" s="6">
        <v>1472</v>
      </c>
      <c r="AN21" s="13">
        <f t="shared" si="18"/>
        <v>7.8991145693587339E-2</v>
      </c>
      <c r="AO21" s="6">
        <v>217</v>
      </c>
      <c r="AP21" s="13">
        <f t="shared" si="19"/>
        <v>7.020381753477839E-2</v>
      </c>
      <c r="AQ21" s="6">
        <v>2300</v>
      </c>
      <c r="AR21" s="13">
        <f t="shared" si="20"/>
        <v>6.9608377216875489E-2</v>
      </c>
      <c r="AS21" s="6">
        <v>18</v>
      </c>
      <c r="AT21" s="13">
        <f t="shared" si="21"/>
        <v>9.1836734693877556E-2</v>
      </c>
      <c r="AU21" s="6">
        <v>11</v>
      </c>
      <c r="AV21" s="13">
        <f t="shared" si="22"/>
        <v>5.6410256410256411E-2</v>
      </c>
      <c r="AW21" s="6">
        <v>11</v>
      </c>
      <c r="AX21" s="7">
        <f t="shared" si="23"/>
        <v>5.6701030927835051E-2</v>
      </c>
      <c r="AY21" s="6">
        <v>66</v>
      </c>
      <c r="AZ21" s="7">
        <f t="shared" si="24"/>
        <v>6.7622950819672137E-2</v>
      </c>
      <c r="BA21" s="6">
        <v>136</v>
      </c>
      <c r="BB21" s="7">
        <f t="shared" si="25"/>
        <v>6.9565217391304349E-2</v>
      </c>
      <c r="BC21" s="6">
        <v>264</v>
      </c>
      <c r="BD21" s="7">
        <f t="shared" si="26"/>
        <v>6.7484662576687116E-2</v>
      </c>
      <c r="BE21" s="6">
        <v>11</v>
      </c>
      <c r="BF21" s="7">
        <f t="shared" si="27"/>
        <v>5.6701030927835051E-2</v>
      </c>
      <c r="BI21" s="21"/>
      <c r="BJ21" s="21"/>
    </row>
    <row r="22" spans="1:62" x14ac:dyDescent="0.2">
      <c r="A22" s="38"/>
      <c r="B22" s="22" t="s">
        <v>21</v>
      </c>
      <c r="C22" s="6">
        <v>6491</v>
      </c>
      <c r="D22" s="24">
        <f t="shared" si="2"/>
        <v>5.3228041690242485E-2</v>
      </c>
      <c r="E22" s="6">
        <v>2810</v>
      </c>
      <c r="F22" s="24">
        <f t="shared" si="3"/>
        <v>5.7065107022460503E-2</v>
      </c>
      <c r="G22" s="6">
        <v>717</v>
      </c>
      <c r="H22" s="24">
        <f t="shared" si="4"/>
        <v>6.3972162740899355E-2</v>
      </c>
      <c r="I22" s="6">
        <v>1119</v>
      </c>
      <c r="J22" s="24">
        <f t="shared" si="0"/>
        <v>5.7147234564118278E-2</v>
      </c>
      <c r="K22" s="6">
        <v>345</v>
      </c>
      <c r="L22" s="24">
        <f t="shared" si="5"/>
        <v>6.3829787234042548E-2</v>
      </c>
      <c r="M22" s="6">
        <v>993</v>
      </c>
      <c r="N22" s="24">
        <f t="shared" si="6"/>
        <v>5.7101782633697529E-2</v>
      </c>
      <c r="O22" s="6">
        <v>2077</v>
      </c>
      <c r="P22" s="24">
        <f t="shared" si="7"/>
        <v>4.8391230400037274E-2</v>
      </c>
      <c r="Q22" s="6">
        <v>1563</v>
      </c>
      <c r="R22" s="24">
        <f t="shared" si="8"/>
        <v>4.8578088578088575E-2</v>
      </c>
      <c r="S22" s="6">
        <v>2782</v>
      </c>
      <c r="T22" s="13">
        <f t="shared" si="9"/>
        <v>5.4300938848008122E-2</v>
      </c>
      <c r="U22" s="6">
        <v>692</v>
      </c>
      <c r="V22" s="13">
        <f t="shared" si="10"/>
        <v>5.7599467288163807E-2</v>
      </c>
      <c r="W22" s="6">
        <v>74</v>
      </c>
      <c r="X22" s="13">
        <f t="shared" si="11"/>
        <v>4.7588424437299034E-2</v>
      </c>
      <c r="Y22" s="6">
        <v>1168</v>
      </c>
      <c r="Z22" s="13">
        <f t="shared" si="12"/>
        <v>5.9955854422257586E-2</v>
      </c>
      <c r="AA22" s="6">
        <v>1454</v>
      </c>
      <c r="AB22" s="13">
        <f t="shared" si="13"/>
        <v>5.4199127744436575E-2</v>
      </c>
      <c r="AC22" s="6">
        <v>181</v>
      </c>
      <c r="AD22" s="13">
        <f t="shared" si="14"/>
        <v>4.8512463146609487E-2</v>
      </c>
      <c r="AE22" s="6">
        <v>117</v>
      </c>
      <c r="AF22" s="13">
        <f t="shared" si="15"/>
        <v>5.0649350649350652E-2</v>
      </c>
      <c r="AG22" s="6">
        <v>2425</v>
      </c>
      <c r="AH22" s="13">
        <f t="shared" si="1"/>
        <v>6.3205358771861231E-2</v>
      </c>
      <c r="AI22" s="6">
        <v>452</v>
      </c>
      <c r="AJ22" s="13">
        <f t="shared" si="16"/>
        <v>6.5985401459854015E-2</v>
      </c>
      <c r="AK22" s="6">
        <v>505</v>
      </c>
      <c r="AL22" s="13">
        <f t="shared" si="17"/>
        <v>5.6972021660649817E-2</v>
      </c>
      <c r="AM22" s="6">
        <v>1205</v>
      </c>
      <c r="AN22" s="13">
        <f t="shared" si="18"/>
        <v>6.4663268044003214E-2</v>
      </c>
      <c r="AO22" s="6">
        <v>200</v>
      </c>
      <c r="AP22" s="13">
        <f t="shared" si="19"/>
        <v>6.4703979294726627E-2</v>
      </c>
      <c r="AQ22" s="6">
        <v>1717</v>
      </c>
      <c r="AR22" s="13">
        <f t="shared" si="20"/>
        <v>5.1964166817989224E-2</v>
      </c>
      <c r="AS22" s="6">
        <v>13</v>
      </c>
      <c r="AT22" s="13">
        <f t="shared" si="21"/>
        <v>6.6326530612244902E-2</v>
      </c>
      <c r="AU22" s="6">
        <v>6</v>
      </c>
      <c r="AV22" s="13">
        <f t="shared" si="22"/>
        <v>3.0769230769230771E-2</v>
      </c>
      <c r="AW22" s="6">
        <v>12</v>
      </c>
      <c r="AX22" s="7">
        <f t="shared" si="23"/>
        <v>6.1855670103092786E-2</v>
      </c>
      <c r="AY22" s="6">
        <v>44</v>
      </c>
      <c r="AZ22" s="7">
        <f t="shared" si="24"/>
        <v>4.5081967213114756E-2</v>
      </c>
      <c r="BA22" s="6">
        <v>95</v>
      </c>
      <c r="BB22" s="7">
        <f t="shared" si="25"/>
        <v>4.859335038363171E-2</v>
      </c>
      <c r="BC22" s="6">
        <v>200</v>
      </c>
      <c r="BD22" s="7">
        <f t="shared" si="26"/>
        <v>5.112474437627812E-2</v>
      </c>
      <c r="BE22" s="6">
        <v>12</v>
      </c>
      <c r="BF22" s="7">
        <f t="shared" si="27"/>
        <v>6.1855670103092786E-2</v>
      </c>
      <c r="BI22" s="21"/>
      <c r="BJ22" s="21"/>
    </row>
    <row r="23" spans="1:62" x14ac:dyDescent="0.2">
      <c r="A23" s="38"/>
      <c r="B23" s="22" t="s">
        <v>22</v>
      </c>
      <c r="C23" s="6">
        <v>5208</v>
      </c>
      <c r="D23" s="24">
        <f t="shared" si="2"/>
        <v>4.2707077664887204E-2</v>
      </c>
      <c r="E23" s="6">
        <v>2279</v>
      </c>
      <c r="F23" s="24">
        <f t="shared" si="3"/>
        <v>4.628162950326957E-2</v>
      </c>
      <c r="G23" s="6">
        <v>622</v>
      </c>
      <c r="H23" s="24">
        <f t="shared" si="4"/>
        <v>5.5496074232690935E-2</v>
      </c>
      <c r="I23" s="6">
        <v>844</v>
      </c>
      <c r="J23" s="24">
        <f t="shared" si="0"/>
        <v>4.3103008017976611E-2</v>
      </c>
      <c r="K23" s="6">
        <v>277</v>
      </c>
      <c r="L23" s="24">
        <f t="shared" si="5"/>
        <v>5.1248843663274743E-2</v>
      </c>
      <c r="M23" s="6">
        <v>837</v>
      </c>
      <c r="N23" s="24">
        <f t="shared" si="6"/>
        <v>4.8131109833237491E-2</v>
      </c>
      <c r="O23" s="6">
        <v>1599</v>
      </c>
      <c r="P23" s="24">
        <f t="shared" si="7"/>
        <v>3.7254490808695043E-2</v>
      </c>
      <c r="Q23" s="6">
        <v>1233</v>
      </c>
      <c r="R23" s="24">
        <f t="shared" si="8"/>
        <v>3.8321678321678321E-2</v>
      </c>
      <c r="S23" s="6">
        <v>2235</v>
      </c>
      <c r="T23" s="13">
        <f t="shared" si="9"/>
        <v>4.3624226572716807E-2</v>
      </c>
      <c r="U23" s="6">
        <v>569</v>
      </c>
      <c r="V23" s="13">
        <f t="shared" si="10"/>
        <v>4.7361411686365908E-2</v>
      </c>
      <c r="W23" s="6">
        <v>70</v>
      </c>
      <c r="X23" s="13">
        <f t="shared" si="11"/>
        <v>4.5016077170418008E-2</v>
      </c>
      <c r="Y23" s="6">
        <v>1004</v>
      </c>
      <c r="Z23" s="13">
        <f t="shared" si="12"/>
        <v>5.1537395410913199E-2</v>
      </c>
      <c r="AA23" s="6">
        <v>1148</v>
      </c>
      <c r="AB23" s="13">
        <f t="shared" si="13"/>
        <v>4.2792708838110857E-2</v>
      </c>
      <c r="AC23" s="6">
        <v>138</v>
      </c>
      <c r="AD23" s="13">
        <f t="shared" si="14"/>
        <v>3.6987402841061376E-2</v>
      </c>
      <c r="AE23" s="6">
        <v>98</v>
      </c>
      <c r="AF23" s="13">
        <f t="shared" si="15"/>
        <v>4.2424242424242427E-2</v>
      </c>
      <c r="AG23" s="6">
        <v>2081</v>
      </c>
      <c r="AH23" s="13">
        <f t="shared" si="1"/>
        <v>5.4239320249172468E-2</v>
      </c>
      <c r="AI23" s="6">
        <v>443</v>
      </c>
      <c r="AJ23" s="13">
        <f t="shared" si="16"/>
        <v>6.4671532846715327E-2</v>
      </c>
      <c r="AK23" s="6">
        <v>414</v>
      </c>
      <c r="AL23" s="13">
        <f t="shared" si="17"/>
        <v>4.6705776173285196E-2</v>
      </c>
      <c r="AM23" s="6">
        <v>1033</v>
      </c>
      <c r="AN23" s="13">
        <f t="shared" si="18"/>
        <v>5.5433324389589485E-2</v>
      </c>
      <c r="AO23" s="6">
        <v>190</v>
      </c>
      <c r="AP23" s="13">
        <f t="shared" si="19"/>
        <v>6.1468780329990293E-2</v>
      </c>
      <c r="AQ23" s="6">
        <v>1363</v>
      </c>
      <c r="AR23" s="13">
        <f t="shared" si="20"/>
        <v>4.1250529628957082E-2</v>
      </c>
      <c r="AS23" s="6">
        <v>6</v>
      </c>
      <c r="AT23" s="13">
        <f t="shared" si="21"/>
        <v>3.0612244897959183E-2</v>
      </c>
      <c r="AU23" s="6">
        <v>11</v>
      </c>
      <c r="AV23" s="13">
        <f t="shared" si="22"/>
        <v>5.6410256410256411E-2</v>
      </c>
      <c r="AW23" s="6">
        <v>9</v>
      </c>
      <c r="AX23" s="7">
        <f t="shared" si="23"/>
        <v>4.6391752577319589E-2</v>
      </c>
      <c r="AY23" s="6">
        <v>38</v>
      </c>
      <c r="AZ23" s="7">
        <f t="shared" si="24"/>
        <v>3.8934426229508198E-2</v>
      </c>
      <c r="BA23" s="6">
        <v>74</v>
      </c>
      <c r="BB23" s="7">
        <f t="shared" si="25"/>
        <v>3.7851662404092073E-2</v>
      </c>
      <c r="BC23" s="6">
        <v>181</v>
      </c>
      <c r="BD23" s="7">
        <f t="shared" si="26"/>
        <v>4.6267893660531696E-2</v>
      </c>
      <c r="BE23" s="6">
        <v>9</v>
      </c>
      <c r="BF23" s="7">
        <f t="shared" si="27"/>
        <v>4.6391752577319589E-2</v>
      </c>
      <c r="BI23" s="21"/>
      <c r="BJ23" s="21"/>
    </row>
    <row r="24" spans="1:62" x14ac:dyDescent="0.2">
      <c r="A24" s="38"/>
      <c r="B24" s="22" t="s">
        <v>23</v>
      </c>
      <c r="C24" s="6">
        <v>4162</v>
      </c>
      <c r="D24" s="24">
        <f t="shared" si="2"/>
        <v>3.4129580883498566E-2</v>
      </c>
      <c r="E24" s="6">
        <v>1859</v>
      </c>
      <c r="F24" s="24">
        <f t="shared" si="3"/>
        <v>3.775232525080216E-2</v>
      </c>
      <c r="G24" s="6">
        <v>564</v>
      </c>
      <c r="H24" s="24">
        <f t="shared" si="4"/>
        <v>5.0321199143468949E-2</v>
      </c>
      <c r="I24" s="6">
        <v>691</v>
      </c>
      <c r="J24" s="24">
        <f t="shared" si="0"/>
        <v>3.5289311066850515E-2</v>
      </c>
      <c r="K24" s="6">
        <v>240</v>
      </c>
      <c r="L24" s="24">
        <f t="shared" si="5"/>
        <v>4.4403330249768731E-2</v>
      </c>
      <c r="M24" s="6">
        <v>667</v>
      </c>
      <c r="N24" s="24">
        <f t="shared" si="6"/>
        <v>3.8355376653248993E-2</v>
      </c>
      <c r="O24" s="6">
        <v>1224</v>
      </c>
      <c r="P24" s="24">
        <f t="shared" si="7"/>
        <v>2.8517508911721536E-2</v>
      </c>
      <c r="Q24" s="6">
        <v>991</v>
      </c>
      <c r="R24" s="24">
        <f t="shared" si="8"/>
        <v>3.0800310800310801E-2</v>
      </c>
      <c r="S24" s="6">
        <v>1729</v>
      </c>
      <c r="T24" s="13">
        <f t="shared" si="9"/>
        <v>3.3747779751332148E-2</v>
      </c>
      <c r="U24" s="6">
        <v>448</v>
      </c>
      <c r="V24" s="13">
        <f t="shared" si="10"/>
        <v>3.7289828533377728E-2</v>
      </c>
      <c r="W24" s="6">
        <v>57</v>
      </c>
      <c r="X24" s="13">
        <f t="shared" si="11"/>
        <v>3.6655948553054665E-2</v>
      </c>
      <c r="Y24" s="6">
        <v>871</v>
      </c>
      <c r="Z24" s="13">
        <f t="shared" si="12"/>
        <v>4.4710230480981467E-2</v>
      </c>
      <c r="AA24" s="6">
        <v>938</v>
      </c>
      <c r="AB24" s="13">
        <f t="shared" si="13"/>
        <v>3.4964774294553996E-2</v>
      </c>
      <c r="AC24" s="6">
        <v>104</v>
      </c>
      <c r="AD24" s="13">
        <f t="shared" si="14"/>
        <v>2.7874564459930314E-2</v>
      </c>
      <c r="AE24" s="6">
        <v>71</v>
      </c>
      <c r="AF24" s="13">
        <f t="shared" si="15"/>
        <v>3.0735930735930735E-2</v>
      </c>
      <c r="AG24" s="6">
        <v>1753</v>
      </c>
      <c r="AH24" s="13">
        <f t="shared" si="1"/>
        <v>4.5690306774050615E-2</v>
      </c>
      <c r="AI24" s="6">
        <v>374</v>
      </c>
      <c r="AJ24" s="13">
        <f t="shared" si="16"/>
        <v>5.4598540145985398E-2</v>
      </c>
      <c r="AK24" s="6">
        <v>307</v>
      </c>
      <c r="AL24" s="13">
        <f t="shared" si="17"/>
        <v>3.4634476534296028E-2</v>
      </c>
      <c r="AM24" s="6">
        <v>882</v>
      </c>
      <c r="AN24" s="13">
        <f t="shared" si="18"/>
        <v>4.7330292460423931E-2</v>
      </c>
      <c r="AO24" s="6">
        <v>162</v>
      </c>
      <c r="AP24" s="13">
        <f t="shared" si="19"/>
        <v>5.241022322872857E-2</v>
      </c>
      <c r="AQ24" s="6">
        <v>1101</v>
      </c>
      <c r="AR24" s="13">
        <f t="shared" si="20"/>
        <v>3.3321227528599964E-2</v>
      </c>
      <c r="AS24" s="6">
        <v>6</v>
      </c>
      <c r="AT24" s="13">
        <f t="shared" si="21"/>
        <v>3.0612244897959183E-2</v>
      </c>
      <c r="AU24" s="6">
        <v>8</v>
      </c>
      <c r="AV24" s="13">
        <f t="shared" si="22"/>
        <v>4.1025641025641026E-2</v>
      </c>
      <c r="AW24" s="6">
        <v>7</v>
      </c>
      <c r="AX24" s="7">
        <f t="shared" si="23"/>
        <v>3.608247422680412E-2</v>
      </c>
      <c r="AY24" s="6">
        <v>38</v>
      </c>
      <c r="AZ24" s="7">
        <f t="shared" si="24"/>
        <v>3.8934426229508198E-2</v>
      </c>
      <c r="BA24" s="6">
        <v>71</v>
      </c>
      <c r="BB24" s="7">
        <f t="shared" si="25"/>
        <v>3.631713554987212E-2</v>
      </c>
      <c r="BC24" s="6">
        <v>164</v>
      </c>
      <c r="BD24" s="7">
        <f t="shared" si="26"/>
        <v>4.1922290388548056E-2</v>
      </c>
      <c r="BE24" s="6">
        <v>7</v>
      </c>
      <c r="BF24" s="7">
        <f t="shared" si="27"/>
        <v>3.608247422680412E-2</v>
      </c>
      <c r="BI24" s="21"/>
      <c r="BJ24" s="21"/>
    </row>
    <row r="25" spans="1:62" x14ac:dyDescent="0.2">
      <c r="A25" s="38"/>
      <c r="B25" s="22" t="s">
        <v>24</v>
      </c>
      <c r="C25" s="6">
        <v>3268</v>
      </c>
      <c r="D25" s="24">
        <f t="shared" si="2"/>
        <v>2.6798527229042125E-2</v>
      </c>
      <c r="E25" s="6">
        <v>1508</v>
      </c>
      <c r="F25" s="24">
        <f t="shared" si="3"/>
        <v>3.0624263839811542E-2</v>
      </c>
      <c r="G25" s="6">
        <v>512</v>
      </c>
      <c r="H25" s="24">
        <f t="shared" si="4"/>
        <v>4.5681655960028551E-2</v>
      </c>
      <c r="I25" s="6">
        <v>585</v>
      </c>
      <c r="J25" s="24">
        <f t="shared" si="0"/>
        <v>2.9875900107246819E-2</v>
      </c>
      <c r="K25" s="6">
        <v>224</v>
      </c>
      <c r="L25" s="24">
        <f t="shared" si="5"/>
        <v>4.1443108233117483E-2</v>
      </c>
      <c r="M25" s="6">
        <v>547</v>
      </c>
      <c r="N25" s="24">
        <f t="shared" si="6"/>
        <v>3.1454859114433582E-2</v>
      </c>
      <c r="O25" s="6">
        <v>1006</v>
      </c>
      <c r="P25" s="24">
        <f t="shared" si="7"/>
        <v>2.3438410102280934E-2</v>
      </c>
      <c r="Q25" s="6">
        <v>769</v>
      </c>
      <c r="R25" s="24">
        <f t="shared" si="8"/>
        <v>2.39005439005439E-2</v>
      </c>
      <c r="S25" s="6">
        <v>1364</v>
      </c>
      <c r="T25" s="13">
        <f t="shared" si="9"/>
        <v>2.6623465344602113E-2</v>
      </c>
      <c r="U25" s="6">
        <v>369</v>
      </c>
      <c r="V25" s="13">
        <f t="shared" si="10"/>
        <v>3.0714166805393708E-2</v>
      </c>
      <c r="W25" s="6">
        <v>56</v>
      </c>
      <c r="X25" s="13">
        <f t="shared" si="11"/>
        <v>3.6012861736334403E-2</v>
      </c>
      <c r="Y25" s="6">
        <v>775</v>
      </c>
      <c r="Z25" s="13">
        <f t="shared" si="12"/>
        <v>3.9782352035316465E-2</v>
      </c>
      <c r="AA25" s="6">
        <v>729</v>
      </c>
      <c r="AB25" s="13">
        <f t="shared" si="13"/>
        <v>2.7174115629775973E-2</v>
      </c>
      <c r="AC25" s="6">
        <v>83</v>
      </c>
      <c r="AD25" s="13">
        <f t="shared" si="14"/>
        <v>2.224604663629054E-2</v>
      </c>
      <c r="AE25" s="6">
        <v>66</v>
      </c>
      <c r="AF25" s="13">
        <f t="shared" si="15"/>
        <v>2.8571428571428571E-2</v>
      </c>
      <c r="AG25" s="6">
        <v>1474</v>
      </c>
      <c r="AH25" s="13">
        <f t="shared" si="1"/>
        <v>3.841843250710246E-2</v>
      </c>
      <c r="AI25" s="6">
        <v>394</v>
      </c>
      <c r="AJ25" s="13">
        <f t="shared" si="16"/>
        <v>5.7518248175182481E-2</v>
      </c>
      <c r="AK25" s="6">
        <v>272</v>
      </c>
      <c r="AL25" s="13">
        <f t="shared" si="17"/>
        <v>3.0685920577617327E-2</v>
      </c>
      <c r="AM25" s="6">
        <v>737</v>
      </c>
      <c r="AN25" s="13">
        <f t="shared" si="18"/>
        <v>3.9549235309900725E-2</v>
      </c>
      <c r="AO25" s="6">
        <v>177</v>
      </c>
      <c r="AP25" s="13">
        <f t="shared" si="19"/>
        <v>5.726302167583306E-2</v>
      </c>
      <c r="AQ25" s="6">
        <v>851</v>
      </c>
      <c r="AR25" s="13">
        <f t="shared" si="20"/>
        <v>2.5755099570243932E-2</v>
      </c>
      <c r="AS25" s="6">
        <v>5</v>
      </c>
      <c r="AT25" s="13">
        <f t="shared" si="21"/>
        <v>2.5510204081632654E-2</v>
      </c>
      <c r="AU25" s="6">
        <v>9</v>
      </c>
      <c r="AV25" s="13">
        <f t="shared" si="22"/>
        <v>4.6153846153846156E-2</v>
      </c>
      <c r="AW25" s="6">
        <v>10</v>
      </c>
      <c r="AX25" s="7">
        <f t="shared" si="23"/>
        <v>5.1546391752577317E-2</v>
      </c>
      <c r="AY25" s="6">
        <v>35</v>
      </c>
      <c r="AZ25" s="7">
        <f t="shared" si="24"/>
        <v>3.5860655737704916E-2</v>
      </c>
      <c r="BA25" s="6">
        <v>66</v>
      </c>
      <c r="BB25" s="7">
        <f t="shared" si="25"/>
        <v>3.3759590792838877E-2</v>
      </c>
      <c r="BC25" s="6">
        <v>133</v>
      </c>
      <c r="BD25" s="7">
        <f t="shared" si="26"/>
        <v>3.3997955010224949E-2</v>
      </c>
      <c r="BE25" s="6">
        <v>10</v>
      </c>
      <c r="BF25" s="7">
        <f t="shared" si="27"/>
        <v>5.1546391752577317E-2</v>
      </c>
      <c r="BI25" s="21"/>
      <c r="BJ25" s="21"/>
    </row>
    <row r="26" spans="1:62" x14ac:dyDescent="0.2">
      <c r="A26" s="38"/>
      <c r="B26" s="22" t="s">
        <v>25</v>
      </c>
      <c r="C26" s="6">
        <v>13518</v>
      </c>
      <c r="D26" s="24">
        <f t="shared" si="2"/>
        <v>0.1108514354596669</v>
      </c>
      <c r="E26" s="6">
        <v>6481</v>
      </c>
      <c r="F26" s="24">
        <f t="shared" si="3"/>
        <v>0.13161528776247919</v>
      </c>
      <c r="G26" s="6">
        <v>2432</v>
      </c>
      <c r="H26" s="24">
        <f t="shared" si="4"/>
        <v>0.21698786581013563</v>
      </c>
      <c r="I26" s="6">
        <v>2471</v>
      </c>
      <c r="J26" s="24">
        <f t="shared" si="0"/>
        <v>0.12619375925642204</v>
      </c>
      <c r="K26" s="6">
        <v>1043</v>
      </c>
      <c r="L26" s="24">
        <f t="shared" si="5"/>
        <v>0.19296947271045328</v>
      </c>
      <c r="M26" s="6">
        <v>2429</v>
      </c>
      <c r="N26" s="24">
        <f t="shared" si="6"/>
        <v>0.13967797584818861</v>
      </c>
      <c r="O26" s="6">
        <v>3855</v>
      </c>
      <c r="P26" s="24">
        <f t="shared" si="7"/>
        <v>8.9816173900887683E-2</v>
      </c>
      <c r="Q26" s="6">
        <v>3189</v>
      </c>
      <c r="R26" s="24">
        <f t="shared" si="8"/>
        <v>9.911421911421911E-2</v>
      </c>
      <c r="S26" s="6">
        <v>5415</v>
      </c>
      <c r="T26" s="13">
        <f t="shared" si="9"/>
        <v>0.10569359592450178</v>
      </c>
      <c r="U26" s="6">
        <v>1612</v>
      </c>
      <c r="V26" s="13">
        <f t="shared" si="10"/>
        <v>0.13417679374063593</v>
      </c>
      <c r="W26" s="6">
        <v>246</v>
      </c>
      <c r="X26" s="13">
        <f t="shared" si="11"/>
        <v>0.15819935691318329</v>
      </c>
      <c r="Y26" s="6">
        <v>3639</v>
      </c>
      <c r="Z26" s="13">
        <f t="shared" si="12"/>
        <v>0.18679739233098916</v>
      </c>
      <c r="AA26" s="6">
        <v>3317</v>
      </c>
      <c r="AB26" s="13">
        <f t="shared" si="13"/>
        <v>0.12364408990941961</v>
      </c>
      <c r="AC26" s="6">
        <v>355</v>
      </c>
      <c r="AD26" s="13">
        <f t="shared" si="14"/>
        <v>9.5148753685339052E-2</v>
      </c>
      <c r="AE26" s="6">
        <v>253</v>
      </c>
      <c r="AF26" s="13">
        <f t="shared" si="15"/>
        <v>0.10952380952380952</v>
      </c>
      <c r="AG26" s="6">
        <v>6690</v>
      </c>
      <c r="AH26" s="13">
        <f t="shared" si="1"/>
        <v>0.17436859801391821</v>
      </c>
      <c r="AI26" s="6">
        <v>2047</v>
      </c>
      <c r="AJ26" s="13">
        <f t="shared" si="16"/>
        <v>0.29883211678832117</v>
      </c>
      <c r="AK26" s="6">
        <v>1108</v>
      </c>
      <c r="AL26" s="13">
        <f t="shared" si="17"/>
        <v>0.125</v>
      </c>
      <c r="AM26" s="6">
        <v>3612</v>
      </c>
      <c r="AN26" s="13">
        <f t="shared" si="18"/>
        <v>0.19382881674268848</v>
      </c>
      <c r="AO26" s="6">
        <v>1010</v>
      </c>
      <c r="AP26" s="29">
        <f t="shared" si="19"/>
        <v>0.32675509543836945</v>
      </c>
      <c r="AQ26" s="6">
        <v>3595</v>
      </c>
      <c r="AR26" s="13">
        <f t="shared" si="20"/>
        <v>0.10880092004115974</v>
      </c>
      <c r="AS26" s="6">
        <v>42</v>
      </c>
      <c r="AT26" s="13">
        <f t="shared" si="21"/>
        <v>0.21428571428571427</v>
      </c>
      <c r="AU26" s="6">
        <v>30</v>
      </c>
      <c r="AV26" s="13">
        <f t="shared" si="22"/>
        <v>0.15384615384615385</v>
      </c>
      <c r="AW26" s="6">
        <v>44</v>
      </c>
      <c r="AX26" s="7">
        <f t="shared" si="23"/>
        <v>0.22680412371134021</v>
      </c>
      <c r="AY26" s="6">
        <v>195</v>
      </c>
      <c r="AZ26" s="7">
        <f t="shared" si="24"/>
        <v>0.19979508196721313</v>
      </c>
      <c r="BA26" s="6">
        <v>351</v>
      </c>
      <c r="BB26" s="7">
        <f t="shared" si="25"/>
        <v>0.17953964194373401</v>
      </c>
      <c r="BC26" s="6">
        <v>662</v>
      </c>
      <c r="BD26" s="7">
        <f t="shared" si="26"/>
        <v>0.16922290388548059</v>
      </c>
      <c r="BE26" s="6">
        <v>44</v>
      </c>
      <c r="BF26" s="7">
        <f t="shared" si="27"/>
        <v>0.22680412371134021</v>
      </c>
      <c r="BI26" s="21"/>
      <c r="BJ26" s="21"/>
    </row>
    <row r="27" spans="1:62" x14ac:dyDescent="0.2">
      <c r="AH27" s="21"/>
      <c r="AM27" s="21"/>
      <c r="AN27" s="21"/>
      <c r="AQ27" s="21"/>
      <c r="AR27" s="21"/>
      <c r="AS27" s="21"/>
      <c r="AT27" s="21"/>
      <c r="AU27" s="21"/>
      <c r="AV27" s="21"/>
      <c r="AW27" s="21"/>
      <c r="BE27" s="21"/>
      <c r="BI27" s="21"/>
      <c r="BJ27" s="21"/>
    </row>
    <row r="28" spans="1:62" x14ac:dyDescent="0.2">
      <c r="AH28" s="21"/>
      <c r="AM28" s="21"/>
      <c r="AN28" s="21"/>
      <c r="AQ28" s="21"/>
      <c r="AR28" s="21"/>
      <c r="AS28" s="21"/>
      <c r="AT28" s="21"/>
      <c r="AU28" s="21"/>
      <c r="AV28" s="21"/>
      <c r="AW28" s="21"/>
      <c r="BE28" s="21"/>
      <c r="BI28" s="21"/>
      <c r="BJ28" s="21"/>
    </row>
    <row r="29" spans="1:62" x14ac:dyDescent="0.2">
      <c r="AA29" s="21"/>
      <c r="AB29" s="21"/>
      <c r="AC29" s="21"/>
      <c r="AD29" s="21"/>
      <c r="AE29" s="21"/>
      <c r="AF29" s="21"/>
      <c r="AH29" s="21"/>
      <c r="AM29" s="21"/>
      <c r="AN29" s="21"/>
      <c r="AQ29" s="21"/>
      <c r="AR29" s="21"/>
      <c r="AS29" s="21"/>
      <c r="AT29" s="21"/>
      <c r="AU29" s="21"/>
      <c r="AV29" s="21"/>
      <c r="AW29" s="21"/>
      <c r="BE29" s="21"/>
      <c r="BI29" s="21"/>
      <c r="BJ29" s="21"/>
    </row>
    <row r="30" spans="1:62" x14ac:dyDescent="0.2"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H30" s="21"/>
      <c r="AI30" s="21"/>
      <c r="AJ30" s="21"/>
      <c r="AK30" s="21"/>
      <c r="AL30" s="21"/>
      <c r="AM30" s="21"/>
      <c r="AN30" s="21"/>
      <c r="AP30" s="21"/>
      <c r="AQ30" s="21"/>
      <c r="AR30" s="21"/>
      <c r="AS30" s="21"/>
      <c r="AT30" s="21"/>
      <c r="AU30" s="21"/>
      <c r="AV30" s="21"/>
      <c r="AW30" s="21"/>
      <c r="BE30" s="21"/>
      <c r="BI30" s="21"/>
      <c r="BJ30" s="21"/>
    </row>
    <row r="31" spans="1:62" x14ac:dyDescent="0.2">
      <c r="M31" s="21"/>
      <c r="N31" s="21"/>
      <c r="O31" s="21"/>
      <c r="P31" s="21"/>
      <c r="Q31" s="21"/>
      <c r="R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H31" s="21"/>
      <c r="AI31" s="21"/>
      <c r="AJ31" s="21"/>
      <c r="AK31" s="21"/>
      <c r="AL31" s="21"/>
      <c r="AM31" s="21"/>
      <c r="AN31" s="21"/>
      <c r="AP31" s="21"/>
      <c r="AQ31" s="21"/>
      <c r="AR31" s="21"/>
      <c r="AS31" s="21"/>
      <c r="AT31" s="21"/>
      <c r="AU31" s="21"/>
      <c r="AV31" s="21"/>
      <c r="AW31" s="21"/>
      <c r="BE31" s="21"/>
      <c r="BI31" s="21"/>
      <c r="BJ31" s="21"/>
    </row>
    <row r="32" spans="1:62" x14ac:dyDescent="0.2">
      <c r="M32" s="21"/>
      <c r="N32" s="21"/>
      <c r="O32" s="21"/>
      <c r="P32" s="21"/>
      <c r="Q32" s="21"/>
      <c r="R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H32" s="21"/>
      <c r="AI32" s="21"/>
      <c r="AJ32" s="21"/>
      <c r="AK32" s="21"/>
      <c r="AL32" s="21"/>
      <c r="AM32" s="21"/>
      <c r="AP32" s="21"/>
      <c r="AQ32" s="21"/>
      <c r="AR32" s="21"/>
      <c r="AS32" s="21"/>
      <c r="AT32" s="21"/>
      <c r="AU32" s="21"/>
      <c r="AV32" s="21"/>
      <c r="AW32" s="21"/>
      <c r="BE32" s="21"/>
      <c r="BI32" s="21"/>
      <c r="BJ32" s="21"/>
    </row>
    <row r="33" spans="13:62" x14ac:dyDescent="0.2">
      <c r="M33" s="21"/>
      <c r="N33" s="21"/>
      <c r="O33" s="21"/>
      <c r="P33" s="21"/>
      <c r="Q33" s="21"/>
      <c r="R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H33" s="21"/>
      <c r="AI33" s="21"/>
      <c r="AJ33" s="21"/>
      <c r="AK33" s="21"/>
      <c r="AL33" s="21"/>
      <c r="AM33" s="21"/>
      <c r="AP33" s="21"/>
      <c r="AQ33" s="21"/>
      <c r="AR33" s="21"/>
      <c r="AS33" s="21"/>
      <c r="AT33" s="21"/>
      <c r="AU33" s="21"/>
      <c r="AV33" s="21"/>
      <c r="AW33" s="21"/>
      <c r="BE33" s="21"/>
      <c r="BI33" s="21"/>
      <c r="BJ33" s="21"/>
    </row>
    <row r="34" spans="13:62" x14ac:dyDescent="0.2">
      <c r="M34" s="21"/>
      <c r="N34" s="21"/>
      <c r="O34" s="21"/>
      <c r="P34" s="21"/>
      <c r="Q34" s="21"/>
      <c r="R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H34" s="21"/>
      <c r="AI34" s="21"/>
      <c r="AJ34" s="21"/>
      <c r="AK34" s="21"/>
      <c r="AL34" s="21"/>
      <c r="AM34" s="21"/>
      <c r="AP34" s="21"/>
      <c r="AQ34" s="21"/>
      <c r="AR34" s="21"/>
      <c r="AS34" s="21"/>
      <c r="AT34" s="21"/>
      <c r="AU34" s="21"/>
      <c r="AV34" s="21"/>
      <c r="AW34" s="21"/>
      <c r="BE34" s="21"/>
      <c r="BI34" s="21"/>
      <c r="BJ34" s="21"/>
    </row>
    <row r="35" spans="13:62" x14ac:dyDescent="0.2">
      <c r="M35" s="21"/>
      <c r="N35" s="21"/>
      <c r="O35" s="21"/>
      <c r="P35" s="21"/>
      <c r="Q35" s="21"/>
      <c r="R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H35" s="21"/>
      <c r="AI35" s="21"/>
      <c r="AJ35" s="21"/>
      <c r="AK35" s="21"/>
      <c r="AL35" s="21"/>
      <c r="AM35" s="21"/>
      <c r="AP35" s="21"/>
      <c r="AQ35" s="21"/>
      <c r="AW35" s="21"/>
      <c r="BE35" s="21"/>
      <c r="BI35" s="21"/>
      <c r="BJ35" s="21"/>
    </row>
    <row r="36" spans="13:62" x14ac:dyDescent="0.2">
      <c r="M36" s="21"/>
      <c r="N36" s="21"/>
      <c r="O36" s="21"/>
      <c r="P36" s="21"/>
      <c r="Q36" s="21"/>
      <c r="R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H36" s="21"/>
      <c r="AI36" s="21"/>
      <c r="AJ36" s="21"/>
      <c r="AK36" s="21"/>
      <c r="AL36" s="21"/>
      <c r="AM36" s="21"/>
      <c r="AP36" s="21"/>
      <c r="AQ36" s="21"/>
      <c r="AU36" s="21"/>
      <c r="AV36" s="21"/>
      <c r="AW36" s="21"/>
      <c r="BE36" s="21"/>
      <c r="BI36" s="21"/>
      <c r="BJ36" s="21"/>
    </row>
    <row r="37" spans="13:62" x14ac:dyDescent="0.2">
      <c r="M37" s="21"/>
      <c r="N37" s="21"/>
      <c r="O37" s="21"/>
      <c r="P37" s="21"/>
      <c r="Q37" s="21"/>
      <c r="R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H37" s="21"/>
      <c r="AI37" s="21"/>
      <c r="AJ37" s="21"/>
      <c r="AK37" s="21"/>
      <c r="AL37" s="21"/>
      <c r="AM37" s="21"/>
      <c r="AP37" s="21"/>
      <c r="AQ37" s="21"/>
      <c r="AU37" s="21"/>
      <c r="AV37" s="21"/>
      <c r="AW37" s="21"/>
      <c r="BE37" s="21"/>
      <c r="BI37" s="21"/>
      <c r="BJ37" s="21"/>
    </row>
    <row r="38" spans="13:62" x14ac:dyDescent="0.2">
      <c r="M38" s="21"/>
      <c r="N38" s="21"/>
      <c r="O38" s="21"/>
      <c r="P38" s="21"/>
      <c r="Q38" s="21"/>
      <c r="R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I38" s="21"/>
      <c r="AJ38" s="21"/>
      <c r="AK38" s="21"/>
      <c r="AL38" s="21"/>
      <c r="AM38" s="21"/>
      <c r="AP38" s="21"/>
      <c r="AQ38" s="21"/>
      <c r="AU38" s="21"/>
      <c r="AV38" s="21"/>
      <c r="AW38" s="21"/>
      <c r="BE38" s="21"/>
      <c r="BI38" s="21"/>
      <c r="BJ38" s="21"/>
    </row>
    <row r="39" spans="13:62" x14ac:dyDescent="0.2">
      <c r="M39" s="21"/>
      <c r="N39" s="21"/>
      <c r="O39" s="21"/>
      <c r="P39" s="21"/>
      <c r="Q39" s="21"/>
      <c r="R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I39" s="21"/>
      <c r="AJ39" s="21"/>
      <c r="AK39" s="21"/>
      <c r="AL39" s="21"/>
      <c r="AM39" s="21"/>
      <c r="AP39" s="21"/>
      <c r="AQ39" s="21"/>
      <c r="AU39" s="21"/>
      <c r="AV39" s="21"/>
      <c r="AW39" s="21"/>
      <c r="BE39" s="21"/>
      <c r="BI39" s="21"/>
      <c r="BJ39" s="21"/>
    </row>
    <row r="40" spans="13:62" x14ac:dyDescent="0.2">
      <c r="M40" s="21"/>
      <c r="N40" s="21"/>
      <c r="O40" s="21"/>
      <c r="P40" s="21"/>
      <c r="Q40" s="21"/>
      <c r="R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I40" s="21"/>
      <c r="AJ40" s="21"/>
      <c r="AK40" s="21"/>
      <c r="AL40" s="21"/>
      <c r="AM40" s="21"/>
      <c r="AP40" s="21"/>
      <c r="AQ40" s="21"/>
      <c r="AU40" s="21"/>
      <c r="AV40" s="21"/>
      <c r="AW40" s="21"/>
      <c r="BE40" s="21"/>
      <c r="BI40" s="21"/>
      <c r="BJ40" s="21"/>
    </row>
    <row r="41" spans="13:62" x14ac:dyDescent="0.2">
      <c r="M41" s="21"/>
      <c r="N41" s="21"/>
      <c r="O41" s="21"/>
      <c r="P41" s="21"/>
      <c r="Q41" s="21"/>
      <c r="R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I41" s="21"/>
      <c r="AJ41" s="21"/>
      <c r="AK41" s="21"/>
      <c r="AL41" s="21"/>
      <c r="AM41" s="21"/>
      <c r="AP41" s="21"/>
      <c r="AQ41" s="21"/>
      <c r="AU41" s="21"/>
      <c r="AV41" s="21"/>
      <c r="AW41" s="21"/>
      <c r="BE41" s="21"/>
      <c r="BI41" s="21"/>
      <c r="BJ41" s="21"/>
    </row>
    <row r="42" spans="13:62" x14ac:dyDescent="0.2">
      <c r="M42" s="21"/>
      <c r="N42" s="21"/>
      <c r="O42" s="21"/>
      <c r="P42" s="21"/>
      <c r="Q42" s="21"/>
      <c r="R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I42" s="21"/>
      <c r="AJ42" s="21"/>
      <c r="AK42" s="21"/>
      <c r="AL42" s="21"/>
      <c r="AM42" s="21"/>
      <c r="AP42" s="21"/>
      <c r="AQ42" s="21"/>
      <c r="AU42" s="21"/>
      <c r="AV42" s="21"/>
      <c r="AW42" s="21"/>
      <c r="BE42" s="21"/>
      <c r="BI42" s="21"/>
      <c r="BJ42" s="21"/>
    </row>
    <row r="43" spans="13:62" x14ac:dyDescent="0.2">
      <c r="M43" s="21"/>
      <c r="N43" s="21"/>
      <c r="O43" s="21"/>
      <c r="P43" s="21"/>
      <c r="Q43" s="21"/>
      <c r="R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I43" s="21"/>
      <c r="AJ43" s="21"/>
      <c r="AK43" s="21"/>
      <c r="AL43" s="21"/>
      <c r="AM43" s="21"/>
      <c r="AP43" s="21"/>
      <c r="AQ43" s="21"/>
      <c r="AU43" s="21"/>
      <c r="AV43" s="21"/>
      <c r="AW43" s="21"/>
      <c r="BE43" s="21"/>
      <c r="BI43" s="21"/>
      <c r="BJ43" s="21"/>
    </row>
    <row r="44" spans="13:62" x14ac:dyDescent="0.2">
      <c r="M44" s="21"/>
      <c r="N44" s="21"/>
      <c r="O44" s="21"/>
      <c r="P44" s="21"/>
      <c r="Q44" s="21"/>
      <c r="R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I44" s="21"/>
      <c r="AJ44" s="21"/>
      <c r="AK44" s="21"/>
      <c r="AL44" s="21"/>
      <c r="AM44" s="21"/>
      <c r="AP44" s="21"/>
      <c r="AQ44" s="21"/>
      <c r="AU44" s="21"/>
      <c r="AV44" s="21"/>
      <c r="AW44" s="21"/>
      <c r="BE44" s="21"/>
      <c r="BI44" s="21"/>
      <c r="BJ44" s="21"/>
    </row>
    <row r="45" spans="13:62" x14ac:dyDescent="0.2">
      <c r="M45" s="21"/>
      <c r="N45" s="21"/>
      <c r="O45" s="21"/>
      <c r="P45" s="21"/>
      <c r="Q45" s="21"/>
      <c r="R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I45" s="21"/>
      <c r="AJ45" s="21"/>
      <c r="AK45" s="21"/>
      <c r="AL45" s="21"/>
      <c r="AM45" s="21"/>
      <c r="AP45" s="21"/>
      <c r="AQ45" s="21"/>
      <c r="AU45" s="21"/>
      <c r="AV45" s="21"/>
      <c r="AW45" s="21"/>
      <c r="BE45" s="21"/>
      <c r="BI45" s="21"/>
      <c r="BJ45" s="21"/>
    </row>
    <row r="46" spans="13:62" x14ac:dyDescent="0.2">
      <c r="M46" s="21"/>
      <c r="N46" s="21"/>
      <c r="O46" s="21"/>
      <c r="P46" s="21"/>
      <c r="Q46" s="21"/>
      <c r="R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I46" s="21"/>
      <c r="AJ46" s="21"/>
      <c r="AK46" s="21"/>
      <c r="AL46" s="21"/>
      <c r="AM46" s="21"/>
      <c r="AP46" s="21"/>
      <c r="AQ46" s="21"/>
      <c r="AU46" s="21"/>
      <c r="AV46" s="21"/>
      <c r="AW46" s="21"/>
      <c r="BE46" s="21"/>
      <c r="BI46" s="21"/>
      <c r="BJ46" s="21"/>
    </row>
    <row r="47" spans="13:62" x14ac:dyDescent="0.2">
      <c r="M47" s="21"/>
      <c r="N47" s="21"/>
      <c r="O47" s="21"/>
      <c r="P47" s="21"/>
      <c r="Q47" s="21"/>
      <c r="R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I47" s="21"/>
      <c r="AJ47" s="21"/>
      <c r="AK47" s="21"/>
      <c r="AL47" s="21"/>
      <c r="AM47" s="21"/>
      <c r="AP47" s="21"/>
      <c r="AQ47" s="21"/>
      <c r="AU47" s="21"/>
      <c r="AV47" s="21"/>
      <c r="AW47" s="21"/>
      <c r="BE47" s="21"/>
      <c r="BI47" s="21"/>
      <c r="BJ47" s="21"/>
    </row>
    <row r="48" spans="13:62" x14ac:dyDescent="0.2">
      <c r="M48" s="21"/>
      <c r="N48" s="21"/>
      <c r="O48" s="21"/>
      <c r="P48" s="21"/>
      <c r="Q48" s="21"/>
      <c r="R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I48" s="21"/>
      <c r="AJ48" s="21"/>
      <c r="AK48" s="21"/>
      <c r="AL48" s="21"/>
      <c r="AM48" s="21"/>
      <c r="AP48" s="21"/>
      <c r="AQ48" s="21"/>
      <c r="AU48" s="21"/>
      <c r="AV48" s="21"/>
      <c r="AW48" s="21"/>
      <c r="BE48" s="21"/>
    </row>
    <row r="49" spans="13:57" x14ac:dyDescent="0.2">
      <c r="M49" s="21"/>
      <c r="N49" s="21"/>
      <c r="O49" s="21"/>
      <c r="P49" s="21"/>
      <c r="Q49" s="21"/>
      <c r="R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I49" s="21"/>
      <c r="AJ49" s="21"/>
      <c r="AK49" s="21"/>
      <c r="AL49" s="21"/>
      <c r="AM49" s="21"/>
      <c r="AP49" s="21"/>
      <c r="AQ49" s="21"/>
      <c r="AU49" s="21"/>
      <c r="AV49" s="21"/>
      <c r="AW49" s="21"/>
      <c r="BE49" s="21"/>
    </row>
    <row r="50" spans="13:57" x14ac:dyDescent="0.2">
      <c r="M50" s="21"/>
      <c r="N50" s="21"/>
      <c r="O50" s="21"/>
      <c r="P50" s="21"/>
      <c r="Q50" s="21"/>
      <c r="R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I50" s="21"/>
      <c r="AJ50" s="21"/>
      <c r="AK50" s="21"/>
      <c r="AL50" s="21"/>
      <c r="AM50" s="21"/>
      <c r="AP50" s="21"/>
      <c r="AQ50" s="21"/>
      <c r="AU50" s="21"/>
      <c r="AV50" s="21"/>
      <c r="AW50" s="21"/>
      <c r="BE50" s="21"/>
    </row>
    <row r="51" spans="13:57" x14ac:dyDescent="0.2">
      <c r="M51" s="21"/>
      <c r="N51" s="21"/>
      <c r="O51" s="21"/>
      <c r="P51" s="21"/>
      <c r="Q51" s="21"/>
      <c r="R51" s="21"/>
      <c r="V51" s="21"/>
      <c r="W51" s="21"/>
      <c r="X51" s="21"/>
      <c r="Y51" s="21"/>
      <c r="Z51" s="21"/>
      <c r="AA51" s="21"/>
      <c r="AC51" s="21"/>
      <c r="AD51" s="21"/>
      <c r="AE51" s="21"/>
      <c r="AF51" s="21"/>
      <c r="AI51" s="21"/>
      <c r="AJ51" s="21"/>
      <c r="AK51" s="21"/>
      <c r="AL51" s="21"/>
      <c r="AM51" s="21"/>
      <c r="AP51" s="21"/>
      <c r="AQ51" s="21"/>
      <c r="AU51" s="21"/>
      <c r="AV51" s="21"/>
      <c r="AW51" s="21"/>
      <c r="BE51" s="21"/>
    </row>
    <row r="52" spans="13:57" x14ac:dyDescent="0.2">
      <c r="M52" s="21"/>
      <c r="N52" s="21"/>
      <c r="O52" s="21"/>
      <c r="P52" s="21"/>
      <c r="Q52" s="21"/>
      <c r="R52" s="21"/>
      <c r="V52" s="21"/>
      <c r="W52" s="21"/>
      <c r="X52" s="21"/>
      <c r="Y52" s="21"/>
      <c r="Z52" s="21"/>
      <c r="AA52" s="21"/>
      <c r="AC52" s="21"/>
      <c r="AD52" s="21"/>
      <c r="AE52" s="21"/>
      <c r="AF52" s="21"/>
      <c r="AI52" s="21"/>
      <c r="AJ52" s="21"/>
      <c r="AK52" s="21"/>
      <c r="AL52" s="21"/>
      <c r="AM52" s="21"/>
      <c r="AU52" s="21"/>
      <c r="AV52" s="21"/>
      <c r="AW52" s="21"/>
      <c r="BE52" s="21"/>
    </row>
    <row r="53" spans="13:57" x14ac:dyDescent="0.2">
      <c r="O53" s="21"/>
      <c r="P53" s="21"/>
      <c r="Q53" s="21"/>
      <c r="R53" s="21"/>
      <c r="V53" s="21"/>
      <c r="W53" s="21"/>
      <c r="X53" s="21"/>
      <c r="Y53" s="21"/>
      <c r="Z53" s="21"/>
      <c r="AA53" s="21"/>
      <c r="AC53" s="21"/>
      <c r="AD53" s="21"/>
      <c r="AE53" s="21"/>
      <c r="AF53" s="21"/>
      <c r="AI53" s="21"/>
      <c r="AJ53" s="21"/>
      <c r="AK53" s="21"/>
      <c r="AL53" s="21"/>
      <c r="AM53" s="21"/>
      <c r="AU53" s="21"/>
      <c r="AV53" s="21"/>
      <c r="AW53" s="21"/>
      <c r="BE53" s="21"/>
    </row>
    <row r="54" spans="13:57" x14ac:dyDescent="0.2">
      <c r="O54" s="21"/>
      <c r="P54" s="21"/>
      <c r="Q54" s="21"/>
      <c r="R54" s="21"/>
      <c r="V54" s="21"/>
      <c r="W54" s="21"/>
      <c r="X54" s="21"/>
      <c r="Y54" s="21"/>
      <c r="Z54" s="21"/>
      <c r="AA54" s="21"/>
      <c r="AC54" s="21"/>
      <c r="AD54" s="21"/>
      <c r="AE54" s="21"/>
      <c r="AF54" s="21"/>
      <c r="AI54" s="21"/>
      <c r="AJ54" s="21"/>
      <c r="AK54" s="21"/>
      <c r="AL54" s="21"/>
      <c r="AM54" s="21"/>
      <c r="AU54" s="21"/>
      <c r="AV54" s="21"/>
      <c r="AW54" s="21"/>
      <c r="BE54" s="21"/>
    </row>
    <row r="55" spans="13:57" x14ac:dyDescent="0.2">
      <c r="O55" s="21"/>
      <c r="P55" s="21"/>
      <c r="Q55" s="21"/>
      <c r="R55" s="21"/>
      <c r="V55" s="21"/>
      <c r="W55" s="21"/>
      <c r="X55" s="21"/>
      <c r="Y55" s="21"/>
      <c r="Z55" s="21"/>
      <c r="AA55" s="21"/>
      <c r="AC55" s="21"/>
      <c r="AD55" s="21"/>
      <c r="AE55" s="21"/>
      <c r="AF55" s="21"/>
      <c r="AI55" s="21"/>
      <c r="AJ55" s="21"/>
      <c r="AK55" s="21"/>
      <c r="AL55" s="21"/>
      <c r="AM55" s="21"/>
      <c r="AU55" s="21"/>
      <c r="AV55" s="21"/>
      <c r="AW55" s="21"/>
      <c r="BE55" s="21"/>
    </row>
    <row r="56" spans="13:57" x14ac:dyDescent="0.2">
      <c r="O56" s="21"/>
      <c r="P56" s="21"/>
      <c r="Q56" s="21"/>
      <c r="R56" s="21"/>
      <c r="V56" s="21"/>
      <c r="W56" s="21"/>
      <c r="X56" s="21"/>
      <c r="Y56" s="21"/>
      <c r="Z56" s="21"/>
      <c r="AA56" s="21"/>
      <c r="AC56" s="21"/>
      <c r="AD56" s="21"/>
      <c r="AE56" s="21"/>
      <c r="AF56" s="21"/>
      <c r="AI56" s="21"/>
      <c r="AJ56" s="21"/>
      <c r="AK56" s="21"/>
      <c r="AL56" s="21"/>
      <c r="AM56" s="21"/>
      <c r="AU56" s="21"/>
      <c r="AV56" s="21"/>
    </row>
    <row r="57" spans="13:57" x14ac:dyDescent="0.2">
      <c r="O57" s="21"/>
      <c r="P57" s="21"/>
      <c r="Q57" s="21"/>
      <c r="R57" s="21"/>
      <c r="V57" s="21"/>
      <c r="W57" s="21"/>
      <c r="X57" s="21"/>
      <c r="Y57" s="21"/>
      <c r="Z57" s="21"/>
      <c r="AA57" s="21"/>
      <c r="AC57" s="21"/>
      <c r="AD57" s="21"/>
      <c r="AE57" s="21"/>
      <c r="AF57" s="21"/>
      <c r="AI57" s="21"/>
      <c r="AJ57" s="21"/>
      <c r="AK57" s="21"/>
      <c r="AL57" s="21"/>
      <c r="AU57" s="21"/>
      <c r="AV57" s="21"/>
    </row>
    <row r="58" spans="13:57" x14ac:dyDescent="0.2">
      <c r="O58" s="21"/>
      <c r="P58" s="21"/>
      <c r="Q58" s="21"/>
      <c r="R58" s="21"/>
      <c r="V58" s="21"/>
      <c r="W58" s="21"/>
      <c r="X58" s="21"/>
      <c r="Y58" s="21"/>
      <c r="Z58" s="21"/>
      <c r="AA58" s="21"/>
      <c r="AC58" s="21"/>
      <c r="AD58" s="21"/>
      <c r="AE58" s="21"/>
      <c r="AF58" s="21"/>
      <c r="AI58" s="21"/>
      <c r="AJ58" s="21"/>
      <c r="AK58" s="21"/>
      <c r="AL58" s="21"/>
      <c r="AU58" s="21"/>
      <c r="AV58" s="21"/>
    </row>
    <row r="59" spans="13:57" x14ac:dyDescent="0.2">
      <c r="O59" s="21"/>
      <c r="P59" s="21"/>
      <c r="Q59" s="21"/>
      <c r="R59" s="21"/>
      <c r="V59" s="21"/>
      <c r="W59" s="21"/>
      <c r="X59" s="21"/>
      <c r="Y59" s="21"/>
      <c r="Z59" s="21"/>
      <c r="AA59" s="21"/>
      <c r="AC59" s="21"/>
      <c r="AD59" s="21"/>
      <c r="AE59" s="21"/>
      <c r="AF59" s="21"/>
      <c r="AI59" s="21"/>
      <c r="AJ59" s="21"/>
      <c r="AK59" s="21"/>
      <c r="AL59" s="21"/>
      <c r="AU59" s="21"/>
      <c r="AV59" s="21"/>
    </row>
    <row r="60" spans="13:57" x14ac:dyDescent="0.2">
      <c r="O60" s="21"/>
      <c r="P60" s="21"/>
      <c r="Q60" s="21"/>
      <c r="R60" s="21"/>
      <c r="V60" s="21"/>
      <c r="W60" s="21"/>
      <c r="X60" s="21"/>
      <c r="Y60" s="21"/>
      <c r="Z60" s="21"/>
      <c r="AA60" s="21"/>
      <c r="AC60" s="21"/>
      <c r="AD60" s="21"/>
      <c r="AE60" s="21"/>
      <c r="AF60" s="21"/>
      <c r="AI60" s="21"/>
      <c r="AJ60" s="21"/>
      <c r="AK60" s="21"/>
      <c r="AL60" s="21"/>
      <c r="AU60" s="21"/>
      <c r="AV60" s="21"/>
    </row>
    <row r="61" spans="13:57" x14ac:dyDescent="0.2">
      <c r="O61" s="21"/>
      <c r="P61" s="21"/>
      <c r="Q61" s="21"/>
      <c r="R61" s="21"/>
      <c r="V61" s="21"/>
      <c r="W61" s="21"/>
      <c r="X61" s="21"/>
      <c r="Y61" s="21"/>
      <c r="Z61" s="21"/>
      <c r="AA61" s="21"/>
      <c r="AC61" s="21"/>
      <c r="AD61" s="21"/>
      <c r="AE61" s="21"/>
      <c r="AF61" s="21"/>
      <c r="AI61" s="21"/>
      <c r="AJ61" s="21"/>
      <c r="AK61" s="21"/>
      <c r="AL61" s="21"/>
      <c r="AU61" s="21"/>
      <c r="AV61" s="21"/>
    </row>
    <row r="62" spans="13:57" x14ac:dyDescent="0.2">
      <c r="O62" s="21"/>
      <c r="P62" s="21"/>
      <c r="Q62" s="21"/>
      <c r="R62" s="21"/>
      <c r="V62" s="21"/>
      <c r="W62" s="21"/>
      <c r="X62" s="21"/>
      <c r="Y62" s="21"/>
      <c r="Z62" s="21"/>
      <c r="AA62" s="21"/>
      <c r="AC62" s="21"/>
      <c r="AD62" s="21"/>
      <c r="AE62" s="21"/>
      <c r="AF62" s="21"/>
      <c r="AI62" s="21"/>
      <c r="AJ62" s="21"/>
      <c r="AK62" s="21"/>
      <c r="AL62" s="21"/>
      <c r="AU62" s="21"/>
      <c r="AV62" s="21"/>
    </row>
    <row r="63" spans="13:57" x14ac:dyDescent="0.2">
      <c r="O63" s="21"/>
      <c r="P63" s="21"/>
      <c r="Q63" s="21"/>
      <c r="R63" s="21"/>
      <c r="V63" s="21"/>
      <c r="W63" s="21"/>
      <c r="X63" s="21"/>
      <c r="Y63" s="21"/>
      <c r="Z63" s="21"/>
      <c r="AA63" s="21"/>
      <c r="AC63" s="21"/>
      <c r="AD63" s="21"/>
      <c r="AE63" s="21"/>
      <c r="AF63" s="21"/>
      <c r="AI63" s="21"/>
      <c r="AJ63" s="21"/>
      <c r="AK63" s="21"/>
      <c r="AL63" s="21"/>
      <c r="AU63" s="21"/>
      <c r="AV63" s="21"/>
    </row>
    <row r="64" spans="13:57" x14ac:dyDescent="0.2">
      <c r="O64" s="21"/>
      <c r="P64" s="21"/>
      <c r="Q64" s="21"/>
      <c r="R64" s="21"/>
      <c r="V64" s="21"/>
      <c r="W64" s="21"/>
      <c r="X64" s="21"/>
      <c r="Y64" s="21"/>
      <c r="Z64" s="21"/>
      <c r="AA64" s="21"/>
      <c r="AC64" s="21"/>
      <c r="AD64" s="21"/>
      <c r="AE64" s="21"/>
      <c r="AF64" s="21"/>
      <c r="AI64" s="21"/>
      <c r="AJ64" s="21"/>
      <c r="AK64" s="21"/>
      <c r="AL64" s="21"/>
      <c r="AU64" s="21"/>
      <c r="AV64" s="21"/>
    </row>
    <row r="65" spans="15:48" x14ac:dyDescent="0.2">
      <c r="O65" s="21"/>
      <c r="P65" s="21"/>
      <c r="Q65" s="21"/>
      <c r="R65" s="21"/>
      <c r="V65" s="21"/>
      <c r="W65" s="21"/>
      <c r="X65" s="21"/>
      <c r="Y65" s="21"/>
      <c r="Z65" s="21"/>
      <c r="AA65" s="21"/>
      <c r="AC65" s="21"/>
      <c r="AD65" s="21"/>
      <c r="AE65" s="21"/>
      <c r="AF65" s="21"/>
      <c r="AI65" s="21"/>
      <c r="AJ65" s="21"/>
      <c r="AK65" s="21"/>
      <c r="AL65" s="21"/>
      <c r="AU65" s="21"/>
      <c r="AV65" s="21"/>
    </row>
    <row r="66" spans="15:48" x14ac:dyDescent="0.2">
      <c r="O66" s="21"/>
      <c r="P66" s="21"/>
      <c r="Q66" s="21"/>
      <c r="R66" s="21"/>
      <c r="V66" s="21"/>
      <c r="W66" s="21"/>
      <c r="X66" s="21"/>
      <c r="Y66" s="21"/>
      <c r="Z66" s="21"/>
      <c r="AA66" s="21"/>
      <c r="AC66" s="21"/>
      <c r="AD66" s="21"/>
      <c r="AE66" s="21"/>
      <c r="AF66" s="21"/>
      <c r="AI66" s="21"/>
      <c r="AJ66" s="21"/>
      <c r="AK66" s="21"/>
      <c r="AL66" s="21"/>
      <c r="AU66" s="21"/>
      <c r="AV66" s="21"/>
    </row>
    <row r="67" spans="15:48" x14ac:dyDescent="0.2">
      <c r="O67" s="21"/>
      <c r="P67" s="21"/>
      <c r="Q67" s="21"/>
      <c r="R67" s="21"/>
      <c r="V67" s="21"/>
      <c r="W67" s="21"/>
      <c r="X67" s="21"/>
      <c r="Y67" s="21"/>
      <c r="Z67" s="21"/>
      <c r="AA67" s="21"/>
      <c r="AC67" s="21"/>
      <c r="AD67" s="21"/>
      <c r="AE67" s="21"/>
      <c r="AF67" s="21"/>
      <c r="AI67" s="21"/>
      <c r="AJ67" s="21"/>
      <c r="AK67" s="21"/>
      <c r="AL67" s="21"/>
      <c r="AU67" s="21"/>
      <c r="AV67" s="21"/>
    </row>
    <row r="68" spans="15:48" x14ac:dyDescent="0.2">
      <c r="O68" s="21"/>
      <c r="P68" s="21"/>
      <c r="Q68" s="21"/>
      <c r="R68" s="21"/>
      <c r="V68" s="21"/>
      <c r="W68" s="21"/>
      <c r="X68" s="21"/>
      <c r="Y68" s="21"/>
      <c r="Z68" s="21"/>
      <c r="AA68" s="21"/>
      <c r="AC68" s="21"/>
      <c r="AD68" s="21"/>
      <c r="AE68" s="21"/>
      <c r="AF68" s="21"/>
      <c r="AI68" s="21"/>
      <c r="AJ68" s="21"/>
      <c r="AK68" s="21"/>
      <c r="AL68" s="21"/>
      <c r="AU68" s="21"/>
      <c r="AV68" s="21"/>
    </row>
    <row r="69" spans="15:48" x14ac:dyDescent="0.2">
      <c r="O69" s="21"/>
      <c r="P69" s="21"/>
      <c r="Q69" s="21"/>
      <c r="R69" s="21"/>
      <c r="V69" s="21"/>
      <c r="W69" s="21"/>
      <c r="X69" s="21"/>
      <c r="Y69" s="21"/>
      <c r="Z69" s="21"/>
      <c r="AA69" s="21"/>
      <c r="AC69" s="21"/>
      <c r="AD69" s="21"/>
      <c r="AE69" s="21"/>
      <c r="AF69" s="21"/>
      <c r="AI69" s="21"/>
      <c r="AJ69" s="21"/>
      <c r="AK69" s="21"/>
      <c r="AL69" s="21"/>
      <c r="AU69" s="21"/>
      <c r="AV69" s="21"/>
    </row>
    <row r="70" spans="15:48" x14ac:dyDescent="0.2">
      <c r="O70" s="21"/>
      <c r="P70" s="21"/>
      <c r="Q70" s="21"/>
      <c r="R70" s="21"/>
      <c r="V70" s="21"/>
      <c r="W70" s="21"/>
      <c r="X70" s="21"/>
      <c r="Y70" s="21"/>
      <c r="Z70" s="21"/>
      <c r="AA70" s="21"/>
      <c r="AC70" s="21"/>
      <c r="AD70" s="21"/>
      <c r="AE70" s="21"/>
      <c r="AF70" s="21"/>
      <c r="AI70" s="21"/>
      <c r="AJ70" s="21"/>
      <c r="AK70" s="21"/>
      <c r="AL70" s="21"/>
      <c r="AU70" s="21"/>
      <c r="AV70" s="21"/>
    </row>
    <row r="71" spans="15:48" x14ac:dyDescent="0.2">
      <c r="O71" s="21"/>
      <c r="P71" s="21"/>
      <c r="Q71" s="21"/>
      <c r="R71" s="21"/>
      <c r="V71" s="21"/>
      <c r="W71" s="21"/>
      <c r="X71" s="21"/>
      <c r="Y71" s="21"/>
      <c r="Z71" s="21"/>
      <c r="AA71" s="21"/>
      <c r="AC71" s="21"/>
      <c r="AD71" s="21"/>
      <c r="AE71" s="21"/>
      <c r="AF71" s="21"/>
      <c r="AI71" s="21"/>
      <c r="AJ71" s="21"/>
      <c r="AK71" s="21"/>
      <c r="AL71" s="21"/>
      <c r="AU71" s="21"/>
      <c r="AV71" s="21"/>
    </row>
    <row r="72" spans="15:48" x14ac:dyDescent="0.2">
      <c r="O72" s="21"/>
      <c r="P72" s="21"/>
      <c r="Q72" s="21"/>
      <c r="R72" s="21"/>
      <c r="V72" s="21"/>
      <c r="W72" s="21"/>
      <c r="X72" s="21"/>
      <c r="Y72" s="21"/>
      <c r="Z72" s="21"/>
      <c r="AA72" s="21"/>
      <c r="AC72" s="21"/>
      <c r="AD72" s="21"/>
      <c r="AE72" s="21"/>
      <c r="AF72" s="21"/>
      <c r="AI72" s="21"/>
      <c r="AJ72" s="21"/>
      <c r="AK72" s="21"/>
      <c r="AL72" s="21"/>
      <c r="AU72" s="21"/>
      <c r="AV72" s="21"/>
    </row>
    <row r="73" spans="15:48" x14ac:dyDescent="0.2">
      <c r="O73" s="21"/>
      <c r="P73" s="21"/>
      <c r="Q73" s="21"/>
      <c r="R73" s="21"/>
      <c r="V73" s="21"/>
      <c r="W73" s="21"/>
      <c r="X73" s="21"/>
      <c r="Y73" s="21"/>
      <c r="Z73" s="21"/>
      <c r="AA73" s="21"/>
      <c r="AC73" s="21"/>
      <c r="AD73" s="21"/>
      <c r="AE73" s="21"/>
      <c r="AF73" s="21"/>
      <c r="AI73" s="21"/>
      <c r="AJ73" s="21"/>
      <c r="AK73" s="21"/>
      <c r="AL73" s="21"/>
      <c r="AU73" s="21"/>
      <c r="AV73" s="21"/>
    </row>
    <row r="74" spans="15:48" x14ac:dyDescent="0.2">
      <c r="O74" s="21"/>
      <c r="P74" s="21"/>
      <c r="Q74" s="21"/>
      <c r="R74" s="21"/>
      <c r="W74" s="21"/>
      <c r="X74" s="21"/>
      <c r="AC74" s="21"/>
      <c r="AD74" s="21"/>
      <c r="AE74" s="21"/>
      <c r="AF74" s="21"/>
      <c r="AI74" s="21"/>
      <c r="AJ74" s="21"/>
      <c r="AK74" s="21"/>
      <c r="AL74" s="21"/>
      <c r="AU74" s="21"/>
      <c r="AV74" s="21"/>
    </row>
    <row r="75" spans="15:48" x14ac:dyDescent="0.2">
      <c r="O75" s="21"/>
      <c r="P75" s="21"/>
      <c r="Q75" s="21"/>
      <c r="R75" s="21"/>
      <c r="W75" s="21"/>
      <c r="X75" s="21"/>
      <c r="AC75" s="21"/>
      <c r="AD75" s="21"/>
      <c r="AE75" s="21"/>
      <c r="AF75" s="21"/>
      <c r="AU75" s="21"/>
      <c r="AV75" s="21"/>
    </row>
    <row r="76" spans="15:48" x14ac:dyDescent="0.2">
      <c r="O76" s="21"/>
      <c r="P76" s="21"/>
      <c r="Q76" s="21"/>
      <c r="R76" s="21"/>
      <c r="W76" s="21"/>
      <c r="X76" s="21"/>
      <c r="AC76" s="21"/>
      <c r="AD76" s="21"/>
      <c r="AE76" s="21"/>
      <c r="AF76" s="21"/>
      <c r="AU76" s="21"/>
      <c r="AV76" s="21"/>
    </row>
    <row r="77" spans="15:48" x14ac:dyDescent="0.2">
      <c r="O77" s="21"/>
      <c r="P77" s="21"/>
      <c r="Q77" s="21"/>
      <c r="R77" s="21"/>
      <c r="AC77" s="21"/>
      <c r="AD77" s="21"/>
      <c r="AE77" s="21"/>
      <c r="AF77" s="21"/>
      <c r="AU77" s="21"/>
      <c r="AV77" s="21"/>
    </row>
    <row r="78" spans="15:48" x14ac:dyDescent="0.2">
      <c r="O78" s="21"/>
      <c r="P78" s="21"/>
      <c r="Q78" s="21"/>
      <c r="R78" s="21"/>
      <c r="AC78" s="21"/>
      <c r="AD78" s="21"/>
      <c r="AE78" s="21"/>
      <c r="AF78" s="21"/>
      <c r="AU78" s="21"/>
      <c r="AV78" s="21"/>
    </row>
    <row r="79" spans="15:48" x14ac:dyDescent="0.2">
      <c r="O79" s="21"/>
      <c r="P79" s="21"/>
      <c r="Q79" s="21"/>
      <c r="R79" s="21"/>
      <c r="AU79" s="21"/>
      <c r="AV79" s="21"/>
    </row>
    <row r="80" spans="15:48" x14ac:dyDescent="0.2">
      <c r="O80" s="21"/>
      <c r="P80" s="21"/>
      <c r="Q80" s="21"/>
      <c r="R80" s="21"/>
    </row>
    <row r="81" spans="15:18" x14ac:dyDescent="0.2">
      <c r="O81" s="21"/>
      <c r="P81" s="21"/>
      <c r="Q81" s="21"/>
      <c r="R81" s="21"/>
    </row>
  </sheetData>
  <mergeCells count="89">
    <mergeCell ref="E3:F3"/>
    <mergeCell ref="G3:H3"/>
    <mergeCell ref="I3:J3"/>
    <mergeCell ref="K3:L3"/>
    <mergeCell ref="A1:B1"/>
    <mergeCell ref="C1:D1"/>
    <mergeCell ref="S1:T1"/>
    <mergeCell ref="U1:V1"/>
    <mergeCell ref="AA1:AB1"/>
    <mergeCell ref="E1:F1"/>
    <mergeCell ref="G1:H1"/>
    <mergeCell ref="I1:J1"/>
    <mergeCell ref="K1:L1"/>
    <mergeCell ref="A2:B2"/>
    <mergeCell ref="C2:D2"/>
    <mergeCell ref="S2:T2"/>
    <mergeCell ref="U2:V2"/>
    <mergeCell ref="AA2:AB2"/>
    <mergeCell ref="O2:P2"/>
    <mergeCell ref="E2:F2"/>
    <mergeCell ref="G2:H2"/>
    <mergeCell ref="I2:J2"/>
    <mergeCell ref="K2:L2"/>
    <mergeCell ref="AM3:AN3"/>
    <mergeCell ref="AO3:AP3"/>
    <mergeCell ref="AM1:AN1"/>
    <mergeCell ref="AO1:AP1"/>
    <mergeCell ref="AQ1:AR1"/>
    <mergeCell ref="AM2:AN2"/>
    <mergeCell ref="AQ3:AR3"/>
    <mergeCell ref="AO2:AP2"/>
    <mergeCell ref="AQ2:AR2"/>
    <mergeCell ref="A4:A15"/>
    <mergeCell ref="A16:A26"/>
    <mergeCell ref="Y1:Z1"/>
    <mergeCell ref="Y2:Z2"/>
    <mergeCell ref="Y3:Z3"/>
    <mergeCell ref="W1:X1"/>
    <mergeCell ref="W2:X2"/>
    <mergeCell ref="W3:X3"/>
    <mergeCell ref="M1:N1"/>
    <mergeCell ref="A3:B3"/>
    <mergeCell ref="C3:D3"/>
    <mergeCell ref="S3:T3"/>
    <mergeCell ref="U3:V3"/>
    <mergeCell ref="M2:N2"/>
    <mergeCell ref="M3:N3"/>
    <mergeCell ref="O1:P1"/>
    <mergeCell ref="AI1:AJ1"/>
    <mergeCell ref="AI2:AJ2"/>
    <mergeCell ref="AI3:AJ3"/>
    <mergeCell ref="AA3:AB3"/>
    <mergeCell ref="AG3:AH3"/>
    <mergeCell ref="AG2:AH2"/>
    <mergeCell ref="AG1:AH1"/>
    <mergeCell ref="AC1:AD1"/>
    <mergeCell ref="AC2:AD2"/>
    <mergeCell ref="AC3:AD3"/>
    <mergeCell ref="AE1:AF1"/>
    <mergeCell ref="AE2:AF2"/>
    <mergeCell ref="AE3:AF3"/>
    <mergeCell ref="AW1:AX1"/>
    <mergeCell ref="AW2:AX2"/>
    <mergeCell ref="AW3:AX3"/>
    <mergeCell ref="AY1:AZ1"/>
    <mergeCell ref="AY2:AZ2"/>
    <mergeCell ref="AY3:AZ3"/>
    <mergeCell ref="BA1:BB1"/>
    <mergeCell ref="BA2:BB2"/>
    <mergeCell ref="BA3:BB3"/>
    <mergeCell ref="BC1:BD1"/>
    <mergeCell ref="BC2:BD2"/>
    <mergeCell ref="BC3:BD3"/>
    <mergeCell ref="O3:P3"/>
    <mergeCell ref="Q1:R1"/>
    <mergeCell ref="Q2:R2"/>
    <mergeCell ref="Q3:R3"/>
    <mergeCell ref="BE1:BF1"/>
    <mergeCell ref="BE2:BF2"/>
    <mergeCell ref="BE3:BF3"/>
    <mergeCell ref="AK1:AL1"/>
    <mergeCell ref="AK2:AL2"/>
    <mergeCell ref="AK3:AL3"/>
    <mergeCell ref="AS1:AT1"/>
    <mergeCell ref="AS2:AT2"/>
    <mergeCell ref="AS3:AT3"/>
    <mergeCell ref="AU1:AV1"/>
    <mergeCell ref="AU2:AV2"/>
    <mergeCell ref="AU3:AV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KD金叉</vt:lpstr>
      <vt:lpstr>JV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2018-11-19T14:15:49Z</dcterms:created>
  <dcterms:modified xsi:type="dcterms:W3CDTF">2018-11-25T05:59:03Z</dcterms:modified>
</cp:coreProperties>
</file>