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8_{ECA01036-265B-44C7-AD71-ED0A01B6A4C5}" xr6:coauthVersionLast="41" xr6:coauthVersionMax="41" xr10:uidLastSave="{00000000-0000-0000-0000-000000000000}"/>
  <bookViews>
    <workbookView xWindow="-120" yWindow="-120" windowWidth="20730" windowHeight="11160" tabRatio="892" firstSheet="4" activeTab="5" xr2:uid="{00000000-000D-0000-FFFF-FFFF00000000}"/>
  </bookViews>
  <sheets>
    <sheet name="图2.15.8基差策略示意" sheetId="1" r:id="rId1"/>
    <sheet name="图2.15.9品种间策略示意" sheetId="2" r:id="rId2"/>
    <sheet name="图2.15.13原油价格与中国库存周期之走势" sheetId="3" r:id="rId3"/>
    <sheet name="图2.15.14原油价格与中国库存周期和朱格拉周期之走势" sheetId="4" r:id="rId4"/>
    <sheet name="图2.15.15原油价格与美国朱格拉周期之走势" sheetId="5" r:id="rId5"/>
    <sheet name="图2.15.16原油价格与中美朱格拉周期叠加之走势" sheetId="6" r:id="rId6"/>
  </sheets>
  <externalReferences>
    <externalReference r:id="rId7"/>
    <externalReference r:id="rId8"/>
    <externalReference r:id="rId9"/>
    <externalReference r:id="rId10"/>
    <externalReference r:id="rId11"/>
  </externalReferenc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6" i="1" l="1"/>
  <c r="D105" i="1"/>
  <c r="D104" i="1"/>
  <c r="D103" i="1"/>
  <c r="D102" i="1"/>
  <c r="B101" i="1"/>
  <c r="D101" i="1" s="1"/>
  <c r="D100" i="1"/>
  <c r="D99" i="1"/>
  <c r="D98" i="1"/>
  <c r="D97" i="1"/>
  <c r="D96" i="1"/>
  <c r="D95" i="1"/>
  <c r="D94" i="1"/>
  <c r="D93" i="1"/>
  <c r="D92" i="1"/>
  <c r="D91" i="1"/>
  <c r="D90" i="1"/>
  <c r="B89" i="1"/>
  <c r="D89" i="1" s="1"/>
  <c r="D88" i="1"/>
  <c r="D87" i="1"/>
  <c r="D86" i="1"/>
  <c r="D85" i="1"/>
  <c r="D84" i="1"/>
  <c r="D83" i="1"/>
  <c r="D82" i="1"/>
  <c r="D81" i="1"/>
  <c r="D80" i="1"/>
  <c r="D79" i="1"/>
  <c r="D78" i="1"/>
  <c r="B77" i="1"/>
  <c r="D77" i="1" s="1"/>
  <c r="D76" i="1"/>
  <c r="D75" i="1"/>
  <c r="D74" i="1"/>
  <c r="D73" i="1"/>
  <c r="D72" i="1"/>
  <c r="D71" i="1"/>
  <c r="D70" i="1"/>
  <c r="D69" i="1"/>
  <c r="D68" i="1"/>
  <c r="D67" i="1"/>
  <c r="D66" i="1"/>
  <c r="B65" i="1"/>
  <c r="D65" i="1" s="1"/>
  <c r="D64" i="1"/>
  <c r="D63" i="1"/>
  <c r="D62" i="1"/>
  <c r="D61" i="1"/>
  <c r="D60" i="1"/>
  <c r="D59" i="1"/>
  <c r="D58" i="1"/>
  <c r="D57" i="1"/>
  <c r="D56" i="1"/>
  <c r="D55" i="1"/>
  <c r="D54" i="1"/>
  <c r="B53" i="1"/>
  <c r="D53" i="1" s="1"/>
  <c r="D52" i="1"/>
  <c r="D51" i="1"/>
  <c r="D50" i="1"/>
  <c r="D49" i="1"/>
  <c r="D48" i="1"/>
  <c r="D47" i="1"/>
  <c r="D46" i="1"/>
  <c r="D45" i="1"/>
  <c r="D44" i="1"/>
  <c r="D43" i="1"/>
  <c r="D42" i="1"/>
  <c r="B41" i="1" a="1"/>
  <c r="B41" i="1" s="1"/>
  <c r="D41" i="1" s="1"/>
  <c r="D40" i="1"/>
  <c r="D39" i="1"/>
  <c r="D38" i="1"/>
  <c r="D37" i="1"/>
  <c r="D36" i="1"/>
  <c r="D35" i="1"/>
  <c r="D34" i="1"/>
  <c r="D33" i="1"/>
  <c r="D32" i="1"/>
  <c r="D31" i="1"/>
  <c r="D30" i="1"/>
  <c r="D29" i="1"/>
  <c r="B29" i="1"/>
  <c r="D28" i="1"/>
  <c r="D27" i="1"/>
  <c r="D26" i="1"/>
  <c r="D25" i="1"/>
  <c r="D24" i="1"/>
  <c r="D23" i="1"/>
  <c r="D22" i="1"/>
  <c r="D21" i="1"/>
  <c r="D20" i="1"/>
  <c r="D19" i="1"/>
  <c r="D18" i="1"/>
  <c r="B17" i="1" a="1"/>
  <c r="B17" i="1" s="1"/>
  <c r="D17" i="1" s="1"/>
  <c r="D16" i="1"/>
  <c r="D15" i="1"/>
  <c r="D14" i="1"/>
  <c r="D13" i="1"/>
  <c r="D12" i="1"/>
  <c r="D11" i="1"/>
  <c r="D10" i="1"/>
  <c r="D9" i="1"/>
  <c r="D8" i="1"/>
  <c r="D7" i="1"/>
  <c r="D6" i="1"/>
  <c r="D5" i="1"/>
  <c r="B5" i="1"/>
  <c r="D4" i="1"/>
  <c r="D3" i="1"/>
  <c r="D2" i="1"/>
  <c r="C386" i="6"/>
  <c r="B386" i="6"/>
  <c r="G382" i="6" s="1"/>
  <c r="C385" i="6"/>
  <c r="B385" i="6"/>
  <c r="G383" i="6"/>
  <c r="E383" i="6"/>
  <c r="E382" i="6"/>
  <c r="E381" i="6"/>
  <c r="G380" i="6"/>
  <c r="E380" i="6"/>
  <c r="E379" i="6"/>
  <c r="G378" i="6"/>
  <c r="E378" i="6"/>
  <c r="E377" i="6"/>
  <c r="G376" i="6"/>
  <c r="E376" i="6"/>
  <c r="E375" i="6"/>
  <c r="G374" i="6"/>
  <c r="E374" i="6"/>
  <c r="E373" i="6"/>
  <c r="G372" i="6"/>
  <c r="E372" i="6"/>
  <c r="E371" i="6"/>
  <c r="G370" i="6"/>
  <c r="E370" i="6"/>
  <c r="E369" i="6"/>
  <c r="G368" i="6"/>
  <c r="E368" i="6"/>
  <c r="E367" i="6"/>
  <c r="G366" i="6"/>
  <c r="E366" i="6"/>
  <c r="E365" i="6"/>
  <c r="G364" i="6"/>
  <c r="E364" i="6"/>
  <c r="E363" i="6"/>
  <c r="G362" i="6"/>
  <c r="E362" i="6"/>
  <c r="E361" i="6"/>
  <c r="G360" i="6"/>
  <c r="E360" i="6"/>
  <c r="E359" i="6"/>
  <c r="G358" i="6"/>
  <c r="E358" i="6"/>
  <c r="E357" i="6"/>
  <c r="G356" i="6"/>
  <c r="E356" i="6"/>
  <c r="E355" i="6"/>
  <c r="G354" i="6"/>
  <c r="E354" i="6"/>
  <c r="E353" i="6"/>
  <c r="G352" i="6"/>
  <c r="E352" i="6"/>
  <c r="E351" i="6"/>
  <c r="G350" i="6"/>
  <c r="E350" i="6"/>
  <c r="E349" i="6"/>
  <c r="G348" i="6"/>
  <c r="E348" i="6"/>
  <c r="E347" i="6"/>
  <c r="G346" i="6"/>
  <c r="E346" i="6"/>
  <c r="E345" i="6"/>
  <c r="G344" i="6"/>
  <c r="E344" i="6"/>
  <c r="E343" i="6"/>
  <c r="G342" i="6"/>
  <c r="E342" i="6"/>
  <c r="E341" i="6"/>
  <c r="G340" i="6"/>
  <c r="E340" i="6"/>
  <c r="E339" i="6"/>
  <c r="G338" i="6"/>
  <c r="E338" i="6"/>
  <c r="E337" i="6"/>
  <c r="G336" i="6"/>
  <c r="E336" i="6"/>
  <c r="E335" i="6"/>
  <c r="G334" i="6"/>
  <c r="E334" i="6"/>
  <c r="E333" i="6"/>
  <c r="G332" i="6"/>
  <c r="E332" i="6"/>
  <c r="E331" i="6"/>
  <c r="G330" i="6"/>
  <c r="E330" i="6"/>
  <c r="E329" i="6"/>
  <c r="G328" i="6"/>
  <c r="E328" i="6"/>
  <c r="E327" i="6"/>
  <c r="G326" i="6"/>
  <c r="E326" i="6"/>
  <c r="E325" i="6"/>
  <c r="G324" i="6"/>
  <c r="E324" i="6"/>
  <c r="E323" i="6"/>
  <c r="G322" i="6"/>
  <c r="E322" i="6"/>
  <c r="E321" i="6"/>
  <c r="G320" i="6"/>
  <c r="E320" i="6"/>
  <c r="E319" i="6"/>
  <c r="G318" i="6"/>
  <c r="E318" i="6"/>
  <c r="E317" i="6"/>
  <c r="G316" i="6"/>
  <c r="E316" i="6"/>
  <c r="E315" i="6"/>
  <c r="G314" i="6"/>
  <c r="E314" i="6"/>
  <c r="E313" i="6"/>
  <c r="G312" i="6"/>
  <c r="E312" i="6"/>
  <c r="E311" i="6"/>
  <c r="G310" i="6"/>
  <c r="E310" i="6"/>
  <c r="E309" i="6"/>
  <c r="G308" i="6"/>
  <c r="E308" i="6"/>
  <c r="E307" i="6"/>
  <c r="G306" i="6"/>
  <c r="E306" i="6"/>
  <c r="E305" i="6"/>
  <c r="G304" i="6"/>
  <c r="E304" i="6"/>
  <c r="E303" i="6"/>
  <c r="G302" i="6"/>
  <c r="E302" i="6"/>
  <c r="E301" i="6"/>
  <c r="G300" i="6"/>
  <c r="E300" i="6"/>
  <c r="E299" i="6"/>
  <c r="G298" i="6"/>
  <c r="E298" i="6"/>
  <c r="E297" i="6"/>
  <c r="G296" i="6"/>
  <c r="E296" i="6"/>
  <c r="E295" i="6"/>
  <c r="G294" i="6"/>
  <c r="E294" i="6"/>
  <c r="E293" i="6"/>
  <c r="G292" i="6"/>
  <c r="E292" i="6"/>
  <c r="E291" i="6"/>
  <c r="G290" i="6"/>
  <c r="E290" i="6"/>
  <c r="E289" i="6"/>
  <c r="G288" i="6"/>
  <c r="E288" i="6"/>
  <c r="E287" i="6"/>
  <c r="G286" i="6"/>
  <c r="E286" i="6"/>
  <c r="E285" i="6"/>
  <c r="G284" i="6"/>
  <c r="E284" i="6"/>
  <c r="E283" i="6"/>
  <c r="G282" i="6"/>
  <c r="E282" i="6"/>
  <c r="E281" i="6"/>
  <c r="G280" i="6"/>
  <c r="E280" i="6"/>
  <c r="E279" i="6"/>
  <c r="G278" i="6"/>
  <c r="E278" i="6"/>
  <c r="E277" i="6"/>
  <c r="G276" i="6"/>
  <c r="E276" i="6"/>
  <c r="E275" i="6"/>
  <c r="G274" i="6"/>
  <c r="E274" i="6"/>
  <c r="E273" i="6"/>
  <c r="G272" i="6"/>
  <c r="E272" i="6"/>
  <c r="E271" i="6"/>
  <c r="G270" i="6"/>
  <c r="E270" i="6"/>
  <c r="E269" i="6"/>
  <c r="G268" i="6"/>
  <c r="E268" i="6"/>
  <c r="E267" i="6"/>
  <c r="G266" i="6"/>
  <c r="E266" i="6"/>
  <c r="E265" i="6"/>
  <c r="G264" i="6"/>
  <c r="E264" i="6"/>
  <c r="E263" i="6"/>
  <c r="G262" i="6"/>
  <c r="E262" i="6"/>
  <c r="E261" i="6"/>
  <c r="G260" i="6"/>
  <c r="E260" i="6"/>
  <c r="E259" i="6"/>
  <c r="G258" i="6"/>
  <c r="E258" i="6"/>
  <c r="E257" i="6"/>
  <c r="G256" i="6"/>
  <c r="E256" i="6"/>
  <c r="E255" i="6"/>
  <c r="G254" i="6"/>
  <c r="E254" i="6"/>
  <c r="E253" i="6"/>
  <c r="G252" i="6"/>
  <c r="E252" i="6"/>
  <c r="E251" i="6"/>
  <c r="G250" i="6"/>
  <c r="E250" i="6"/>
  <c r="E249" i="6"/>
  <c r="G248" i="6"/>
  <c r="E248" i="6"/>
  <c r="E247" i="6"/>
  <c r="G246" i="6"/>
  <c r="E246" i="6"/>
  <c r="E245" i="6"/>
  <c r="G244" i="6"/>
  <c r="E244" i="6"/>
  <c r="E243" i="6"/>
  <c r="G242" i="6"/>
  <c r="E242" i="6"/>
  <c r="E241" i="6"/>
  <c r="G240" i="6"/>
  <c r="E240" i="6"/>
  <c r="E239" i="6"/>
  <c r="G238" i="6"/>
  <c r="E238" i="6"/>
  <c r="E237" i="6"/>
  <c r="G236" i="6"/>
  <c r="E236" i="6"/>
  <c r="E235" i="6"/>
  <c r="G234" i="6"/>
  <c r="E234" i="6"/>
  <c r="E233" i="6"/>
  <c r="G232" i="6"/>
  <c r="E232" i="6"/>
  <c r="E231" i="6"/>
  <c r="G230" i="6"/>
  <c r="E230" i="6"/>
  <c r="E229" i="6"/>
  <c r="G228" i="6"/>
  <c r="E228" i="6"/>
  <c r="E227" i="6"/>
  <c r="G226" i="6"/>
  <c r="E226" i="6"/>
  <c r="E225" i="6"/>
  <c r="G224" i="6"/>
  <c r="E224" i="6"/>
  <c r="E223" i="6"/>
  <c r="G222" i="6"/>
  <c r="E222" i="6"/>
  <c r="E221" i="6"/>
  <c r="G220" i="6"/>
  <c r="E220" i="6"/>
  <c r="E219" i="6"/>
  <c r="G218" i="6"/>
  <c r="E218" i="6"/>
  <c r="E217" i="6"/>
  <c r="G216" i="6"/>
  <c r="E216" i="6"/>
  <c r="E215" i="6"/>
  <c r="G214" i="6"/>
  <c r="E214" i="6"/>
  <c r="E213" i="6"/>
  <c r="G212" i="6"/>
  <c r="E212" i="6"/>
  <c r="G211" i="6"/>
  <c r="E211" i="6"/>
  <c r="G210" i="6"/>
  <c r="E210" i="6"/>
  <c r="G209" i="6"/>
  <c r="E209" i="6"/>
  <c r="G208" i="6"/>
  <c r="E208" i="6"/>
  <c r="G207" i="6"/>
  <c r="E207" i="6"/>
  <c r="G206" i="6"/>
  <c r="E206" i="6"/>
  <c r="G205" i="6"/>
  <c r="E205" i="6"/>
  <c r="G204" i="6"/>
  <c r="E204" i="6"/>
  <c r="G203" i="6"/>
  <c r="E203" i="6"/>
  <c r="G202" i="6"/>
  <c r="E202" i="6"/>
  <c r="G201" i="6"/>
  <c r="E201" i="6"/>
  <c r="G200" i="6"/>
  <c r="E200" i="6"/>
  <c r="G199" i="6"/>
  <c r="E199" i="6"/>
  <c r="G198" i="6"/>
  <c r="E198" i="6"/>
  <c r="G197" i="6"/>
  <c r="E197" i="6"/>
  <c r="G196" i="6"/>
  <c r="E196" i="6"/>
  <c r="G195" i="6"/>
  <c r="E195" i="6"/>
  <c r="G194" i="6"/>
  <c r="E194" i="6"/>
  <c r="G193" i="6"/>
  <c r="E193" i="6"/>
  <c r="G192" i="6"/>
  <c r="E192" i="6"/>
  <c r="G191" i="6"/>
  <c r="E191" i="6"/>
  <c r="G190" i="6"/>
  <c r="E190" i="6"/>
  <c r="G189" i="6"/>
  <c r="E189" i="6"/>
  <c r="G188" i="6"/>
  <c r="E188" i="6"/>
  <c r="G187" i="6"/>
  <c r="E187" i="6"/>
  <c r="G186" i="6"/>
  <c r="E186" i="6"/>
  <c r="G185" i="6"/>
  <c r="E185" i="6"/>
  <c r="G184" i="6"/>
  <c r="E184" i="6"/>
  <c r="G183" i="6"/>
  <c r="E183" i="6"/>
  <c r="G182" i="6"/>
  <c r="E182" i="6"/>
  <c r="G181" i="6"/>
  <c r="E181" i="6"/>
  <c r="G180" i="6"/>
  <c r="E180" i="6"/>
  <c r="G179" i="6"/>
  <c r="E179" i="6"/>
  <c r="G178" i="6"/>
  <c r="E178" i="6"/>
  <c r="G177" i="6"/>
  <c r="E177" i="6"/>
  <c r="G176" i="6"/>
  <c r="E176" i="6"/>
  <c r="G175" i="6"/>
  <c r="E175" i="6"/>
  <c r="G174" i="6"/>
  <c r="E174" i="6"/>
  <c r="G173" i="6"/>
  <c r="E173" i="6"/>
  <c r="G172" i="6"/>
  <c r="E172" i="6"/>
  <c r="G171" i="6"/>
  <c r="E171" i="6"/>
  <c r="G170" i="6"/>
  <c r="E170" i="6"/>
  <c r="G169" i="6"/>
  <c r="E169" i="6"/>
  <c r="G168" i="6"/>
  <c r="E168" i="6"/>
  <c r="G167" i="6"/>
  <c r="E167" i="6"/>
  <c r="G166" i="6"/>
  <c r="E166" i="6"/>
  <c r="G165" i="6"/>
  <c r="E165" i="6"/>
  <c r="G164" i="6"/>
  <c r="E164" i="6"/>
  <c r="G163" i="6"/>
  <c r="E163" i="6"/>
  <c r="G162" i="6"/>
  <c r="E162" i="6"/>
  <c r="G161" i="6"/>
  <c r="E161" i="6"/>
  <c r="G160" i="6"/>
  <c r="E160" i="6"/>
  <c r="G159" i="6"/>
  <c r="E159" i="6"/>
  <c r="G158" i="6"/>
  <c r="E158" i="6"/>
  <c r="G157" i="6"/>
  <c r="E157" i="6"/>
  <c r="G156" i="6"/>
  <c r="E156" i="6"/>
  <c r="G155" i="6"/>
  <c r="E155" i="6"/>
  <c r="G154" i="6"/>
  <c r="E154" i="6"/>
  <c r="G153" i="6"/>
  <c r="E153" i="6"/>
  <c r="G152" i="6"/>
  <c r="E152" i="6"/>
  <c r="G151" i="6"/>
  <c r="E151" i="6"/>
  <c r="G150" i="6"/>
  <c r="E150" i="6"/>
  <c r="G149" i="6"/>
  <c r="E149" i="6"/>
  <c r="G148" i="6"/>
  <c r="E148" i="6"/>
  <c r="G147" i="6"/>
  <c r="E147" i="6"/>
  <c r="G146" i="6"/>
  <c r="E146" i="6"/>
  <c r="G145" i="6"/>
  <c r="E145" i="6"/>
  <c r="G144" i="6"/>
  <c r="E144" i="6"/>
  <c r="G143" i="6"/>
  <c r="E143" i="6"/>
  <c r="G142" i="6"/>
  <c r="E142" i="6"/>
  <c r="G141" i="6"/>
  <c r="E141" i="6"/>
  <c r="G140" i="6"/>
  <c r="E140" i="6"/>
  <c r="G139" i="6"/>
  <c r="E139" i="6"/>
  <c r="G138" i="6"/>
  <c r="E138" i="6"/>
  <c r="G137" i="6"/>
  <c r="E137" i="6"/>
  <c r="G136" i="6"/>
  <c r="E136" i="6"/>
  <c r="G135" i="6"/>
  <c r="E135" i="6"/>
  <c r="G134" i="6"/>
  <c r="E134" i="6"/>
  <c r="G133" i="6"/>
  <c r="E133" i="6"/>
  <c r="G132" i="6"/>
  <c r="E132" i="6"/>
  <c r="G131" i="6"/>
  <c r="E131" i="6"/>
  <c r="G130" i="6"/>
  <c r="E130" i="6"/>
  <c r="G129" i="6"/>
  <c r="E129" i="6"/>
  <c r="G128" i="6"/>
  <c r="E128" i="6"/>
  <c r="G127" i="6"/>
  <c r="E127" i="6"/>
  <c r="G126" i="6"/>
  <c r="E126" i="6"/>
  <c r="G125" i="6"/>
  <c r="E125" i="6"/>
  <c r="G124" i="6"/>
  <c r="E124" i="6"/>
  <c r="G123" i="6"/>
  <c r="E123" i="6"/>
  <c r="G122" i="6"/>
  <c r="E122" i="6"/>
  <c r="G121" i="6"/>
  <c r="E121" i="6"/>
  <c r="G120" i="6"/>
  <c r="E120" i="6"/>
  <c r="G119" i="6"/>
  <c r="E119" i="6"/>
  <c r="G118" i="6"/>
  <c r="E118" i="6"/>
  <c r="G117" i="6"/>
  <c r="E117" i="6"/>
  <c r="G116" i="6"/>
  <c r="E116" i="6"/>
  <c r="G115" i="6"/>
  <c r="E115" i="6"/>
  <c r="G114" i="6"/>
  <c r="E114" i="6"/>
  <c r="G113" i="6"/>
  <c r="E113" i="6"/>
  <c r="G112" i="6"/>
  <c r="E112" i="6"/>
  <c r="G111" i="6"/>
  <c r="E111" i="6"/>
  <c r="G110" i="6"/>
  <c r="E110" i="6"/>
  <c r="G109" i="6"/>
  <c r="E109" i="6"/>
  <c r="G108" i="6"/>
  <c r="E108" i="6"/>
  <c r="G107" i="6"/>
  <c r="E107" i="6"/>
  <c r="G106" i="6"/>
  <c r="E106" i="6"/>
  <c r="G105" i="6"/>
  <c r="E105" i="6"/>
  <c r="G104" i="6"/>
  <c r="E104" i="6"/>
  <c r="G103" i="6"/>
  <c r="E103" i="6"/>
  <c r="G102" i="6"/>
  <c r="E102" i="6"/>
  <c r="G101" i="6"/>
  <c r="E101" i="6"/>
  <c r="G100" i="6"/>
  <c r="E100" i="6"/>
  <c r="G99" i="6"/>
  <c r="E99" i="6"/>
  <c r="G98" i="6"/>
  <c r="E98" i="6"/>
  <c r="G97" i="6"/>
  <c r="E97" i="6"/>
  <c r="G96" i="6"/>
  <c r="E96" i="6"/>
  <c r="G95" i="6"/>
  <c r="E95" i="6"/>
  <c r="G94" i="6"/>
  <c r="E94" i="6"/>
  <c r="G93" i="6"/>
  <c r="E93" i="6"/>
  <c r="G92" i="6"/>
  <c r="E92" i="6"/>
  <c r="G91" i="6"/>
  <c r="E91" i="6"/>
  <c r="G90" i="6"/>
  <c r="E90" i="6"/>
  <c r="G89" i="6"/>
  <c r="E89" i="6"/>
  <c r="G88" i="6"/>
  <c r="E88" i="6"/>
  <c r="G87" i="6"/>
  <c r="E87" i="6"/>
  <c r="G86" i="6"/>
  <c r="E86" i="6"/>
  <c r="G85" i="6"/>
  <c r="E85" i="6"/>
  <c r="G84" i="6"/>
  <c r="E84" i="6"/>
  <c r="G83" i="6"/>
  <c r="E83" i="6"/>
  <c r="G82" i="6"/>
  <c r="E82" i="6"/>
  <c r="G81" i="6"/>
  <c r="E81" i="6"/>
  <c r="G80" i="6"/>
  <c r="E80" i="6"/>
  <c r="G79" i="6"/>
  <c r="E79" i="6"/>
  <c r="G78" i="6"/>
  <c r="E78" i="6"/>
  <c r="G77" i="6"/>
  <c r="E77" i="6"/>
  <c r="G76" i="6"/>
  <c r="E76" i="6"/>
  <c r="G75" i="6"/>
  <c r="E75" i="6"/>
  <c r="G74" i="6"/>
  <c r="E74" i="6"/>
  <c r="G73" i="6"/>
  <c r="E73" i="6"/>
  <c r="G72" i="6"/>
  <c r="E72" i="6"/>
  <c r="G71" i="6"/>
  <c r="E71" i="6"/>
  <c r="G70" i="6"/>
  <c r="E70" i="6"/>
  <c r="G69" i="6"/>
  <c r="E69" i="6"/>
  <c r="G68" i="6"/>
  <c r="E68" i="6"/>
  <c r="G67" i="6"/>
  <c r="E67" i="6"/>
  <c r="G66" i="6"/>
  <c r="E66" i="6"/>
  <c r="G65" i="6"/>
  <c r="E65" i="6"/>
  <c r="G64" i="6"/>
  <c r="E64" i="6"/>
  <c r="G63" i="6"/>
  <c r="E63" i="6"/>
  <c r="G62" i="6"/>
  <c r="E62" i="6"/>
  <c r="G61" i="6"/>
  <c r="E61" i="6"/>
  <c r="G60" i="6"/>
  <c r="E60" i="6"/>
  <c r="G59" i="6"/>
  <c r="E59" i="6"/>
  <c r="G58" i="6"/>
  <c r="E58" i="6"/>
  <c r="G57" i="6"/>
  <c r="E57" i="6"/>
  <c r="G56" i="6"/>
  <c r="E56" i="6"/>
  <c r="G55" i="6"/>
  <c r="E55" i="6"/>
  <c r="G54" i="6"/>
  <c r="E54" i="6"/>
  <c r="G53" i="6"/>
  <c r="E53" i="6"/>
  <c r="G52" i="6"/>
  <c r="E52" i="6"/>
  <c r="G51" i="6"/>
  <c r="E51" i="6"/>
  <c r="G50" i="6"/>
  <c r="E50" i="6"/>
  <c r="G49" i="6"/>
  <c r="E49" i="6"/>
  <c r="G48" i="6"/>
  <c r="E48" i="6"/>
  <c r="G47" i="6"/>
  <c r="E47" i="6"/>
  <c r="G46" i="6"/>
  <c r="E46" i="6"/>
  <c r="G45" i="6"/>
  <c r="E45" i="6"/>
  <c r="G44" i="6"/>
  <c r="E44" i="6"/>
  <c r="G43" i="6"/>
  <c r="E43" i="6"/>
  <c r="G42" i="6"/>
  <c r="E42" i="6"/>
  <c r="G41" i="6"/>
  <c r="E41" i="6"/>
  <c r="G40" i="6"/>
  <c r="E40" i="6"/>
  <c r="G39" i="6"/>
  <c r="E39" i="6"/>
  <c r="G38" i="6"/>
  <c r="E38" i="6"/>
  <c r="G37" i="6"/>
  <c r="E37" i="6"/>
  <c r="G36" i="6"/>
  <c r="E36" i="6"/>
  <c r="G35" i="6"/>
  <c r="E35" i="6"/>
  <c r="G34" i="6"/>
  <c r="E34" i="6"/>
  <c r="G33" i="6"/>
  <c r="E33" i="6"/>
  <c r="G32" i="6"/>
  <c r="E32" i="6"/>
  <c r="G31" i="6"/>
  <c r="E31" i="6"/>
  <c r="G30" i="6"/>
  <c r="E30" i="6"/>
  <c r="G29" i="6"/>
  <c r="E29" i="6"/>
  <c r="G28" i="6"/>
  <c r="E28" i="6"/>
  <c r="Q27" i="6"/>
  <c r="O27" i="6"/>
  <c r="G27" i="6"/>
  <c r="E27" i="6"/>
  <c r="O26" i="6"/>
  <c r="G26" i="6"/>
  <c r="E26" i="6"/>
  <c r="O25" i="6"/>
  <c r="Q25" i="6" s="1"/>
  <c r="G25" i="6"/>
  <c r="E25" i="6"/>
  <c r="O24" i="6"/>
  <c r="G24" i="6"/>
  <c r="E24" i="6"/>
  <c r="O23" i="6"/>
  <c r="Q23" i="6" s="1"/>
  <c r="G23" i="6"/>
  <c r="E23" i="6"/>
  <c r="O22" i="6"/>
  <c r="G22" i="6"/>
  <c r="E22" i="6"/>
  <c r="O21" i="6"/>
  <c r="G21" i="6"/>
  <c r="E21" i="6"/>
  <c r="O20" i="6"/>
  <c r="G20" i="6"/>
  <c r="E20" i="6"/>
  <c r="O19" i="6"/>
  <c r="Q19" i="6" s="1"/>
  <c r="G19" i="6"/>
  <c r="E19" i="6"/>
  <c r="O18" i="6"/>
  <c r="G18" i="6"/>
  <c r="E18" i="6"/>
  <c r="Q17" i="6"/>
  <c r="G17" i="6"/>
  <c r="E17" i="6"/>
  <c r="G16" i="6"/>
  <c r="E16" i="6"/>
  <c r="G15" i="6"/>
  <c r="E15" i="6"/>
  <c r="G14" i="6"/>
  <c r="E14" i="6"/>
  <c r="G13" i="6"/>
  <c r="E13" i="6"/>
  <c r="G12" i="6"/>
  <c r="E12" i="6"/>
  <c r="G11" i="6"/>
  <c r="E11" i="6"/>
  <c r="G10" i="6"/>
  <c r="E10" i="6"/>
  <c r="G9" i="6"/>
  <c r="E9" i="6"/>
  <c r="G8" i="6"/>
  <c r="E8" i="6"/>
  <c r="G7" i="6"/>
  <c r="E7" i="6"/>
  <c r="G6" i="6"/>
  <c r="E6" i="6"/>
  <c r="G5" i="6"/>
  <c r="E5" i="6"/>
  <c r="G4" i="6"/>
  <c r="E4" i="6"/>
  <c r="G3" i="6"/>
  <c r="E3" i="6"/>
  <c r="G2" i="6"/>
  <c r="F384" i="5"/>
  <c r="F383" i="5"/>
  <c r="F382" i="5"/>
  <c r="F381" i="5"/>
  <c r="F380" i="5"/>
  <c r="F379" i="5"/>
  <c r="F378" i="5"/>
  <c r="F377" i="5"/>
  <c r="F376" i="5"/>
  <c r="F375" i="5"/>
  <c r="F374" i="5"/>
  <c r="F373" i="5"/>
  <c r="F372" i="5"/>
  <c r="F371" i="5"/>
  <c r="F370" i="5"/>
  <c r="F369" i="5"/>
  <c r="F368" i="5"/>
  <c r="F367" i="5"/>
  <c r="F366" i="5"/>
  <c r="F365" i="5"/>
  <c r="F364" i="5"/>
  <c r="F363" i="5"/>
  <c r="F362" i="5"/>
  <c r="F361" i="5"/>
  <c r="F360" i="5"/>
  <c r="F359" i="5"/>
  <c r="F358" i="5"/>
  <c r="F357" i="5"/>
  <c r="F356" i="5"/>
  <c r="F355" i="5"/>
  <c r="F354" i="5"/>
  <c r="F353" i="5"/>
  <c r="F352" i="5"/>
  <c r="F351" i="5"/>
  <c r="F350" i="5"/>
  <c r="F349" i="5"/>
  <c r="F348" i="5"/>
  <c r="F347" i="5"/>
  <c r="F346" i="5"/>
  <c r="F345" i="5"/>
  <c r="F344" i="5"/>
  <c r="F343" i="5"/>
  <c r="F342" i="5"/>
  <c r="F341" i="5"/>
  <c r="F340" i="5"/>
  <c r="F339" i="5"/>
  <c r="F338" i="5"/>
  <c r="F337" i="5"/>
  <c r="F336" i="5"/>
  <c r="F335" i="5"/>
  <c r="F334" i="5"/>
  <c r="F333" i="5"/>
  <c r="F332" i="5"/>
  <c r="F331" i="5"/>
  <c r="F330" i="5"/>
  <c r="F329" i="5"/>
  <c r="F328" i="5"/>
  <c r="F327" i="5"/>
  <c r="F326" i="5"/>
  <c r="F325" i="5"/>
  <c r="F324" i="5"/>
  <c r="F323" i="5"/>
  <c r="F322" i="5"/>
  <c r="F321" i="5"/>
  <c r="F320" i="5"/>
  <c r="F319" i="5"/>
  <c r="F318" i="5"/>
  <c r="F317" i="5"/>
  <c r="F316" i="5"/>
  <c r="F315" i="5"/>
  <c r="F314" i="5"/>
  <c r="F313" i="5"/>
  <c r="F312" i="5"/>
  <c r="F311" i="5"/>
  <c r="F310" i="5"/>
  <c r="F309" i="5"/>
  <c r="F308" i="5"/>
  <c r="F307" i="5"/>
  <c r="F306" i="5"/>
  <c r="F305" i="5"/>
  <c r="F304" i="5"/>
  <c r="F303" i="5"/>
  <c r="F302" i="5"/>
  <c r="F301" i="5"/>
  <c r="F300" i="5"/>
  <c r="F299" i="5"/>
  <c r="F298" i="5"/>
  <c r="F297" i="5"/>
  <c r="F296" i="5"/>
  <c r="F295" i="5"/>
  <c r="F294" i="5"/>
  <c r="F293" i="5"/>
  <c r="F292" i="5"/>
  <c r="F291" i="5"/>
  <c r="F290" i="5"/>
  <c r="F289" i="5"/>
  <c r="F288" i="5"/>
  <c r="F287" i="5"/>
  <c r="F286" i="5"/>
  <c r="F285" i="5"/>
  <c r="F284" i="5"/>
  <c r="F283" i="5"/>
  <c r="F282" i="5"/>
  <c r="F281" i="5"/>
  <c r="F280" i="5"/>
  <c r="F279" i="5"/>
  <c r="F278" i="5"/>
  <c r="F277" i="5"/>
  <c r="F276" i="5"/>
  <c r="F275" i="5"/>
  <c r="F274" i="5"/>
  <c r="F273" i="5"/>
  <c r="F272" i="5"/>
  <c r="F271" i="5"/>
  <c r="F270" i="5"/>
  <c r="F269" i="5"/>
  <c r="F268" i="5"/>
  <c r="F267" i="5"/>
  <c r="F266" i="5"/>
  <c r="F265" i="5"/>
  <c r="F264" i="5"/>
  <c r="F263" i="5"/>
  <c r="F262" i="5"/>
  <c r="F261" i="5"/>
  <c r="F260" i="5"/>
  <c r="F259" i="5"/>
  <c r="F258" i="5"/>
  <c r="F257" i="5"/>
  <c r="F256" i="5"/>
  <c r="F255" i="5"/>
  <c r="F254" i="5"/>
  <c r="F253" i="5"/>
  <c r="F252" i="5"/>
  <c r="F251" i="5"/>
  <c r="F250" i="5"/>
  <c r="F249" i="5"/>
  <c r="F248" i="5"/>
  <c r="F247" i="5"/>
  <c r="F246" i="5"/>
  <c r="F245" i="5"/>
  <c r="F244" i="5"/>
  <c r="F243" i="5"/>
  <c r="F242" i="5"/>
  <c r="F241" i="5"/>
  <c r="F240" i="5"/>
  <c r="F239" i="5"/>
  <c r="F238" i="5"/>
  <c r="F237" i="5"/>
  <c r="F236" i="5"/>
  <c r="F235" i="5"/>
  <c r="F234" i="5"/>
  <c r="F233" i="5"/>
  <c r="F232" i="5"/>
  <c r="F231" i="5"/>
  <c r="F230" i="5"/>
  <c r="F229" i="5"/>
  <c r="F228" i="5"/>
  <c r="F227" i="5"/>
  <c r="F226" i="5"/>
  <c r="F225" i="5"/>
  <c r="F224" i="5"/>
  <c r="F223" i="5"/>
  <c r="F222" i="5"/>
  <c r="F221" i="5"/>
  <c r="F220" i="5"/>
  <c r="F219" i="5"/>
  <c r="F218" i="5"/>
  <c r="F217" i="5"/>
  <c r="F216" i="5"/>
  <c r="F215" i="5"/>
  <c r="F214" i="5"/>
  <c r="F213" i="5"/>
  <c r="F212" i="5"/>
  <c r="F211" i="5"/>
  <c r="F210" i="5"/>
  <c r="F209" i="5"/>
  <c r="F208" i="5"/>
  <c r="F207" i="5"/>
  <c r="F206" i="5"/>
  <c r="F205" i="5"/>
  <c r="F204" i="5"/>
  <c r="F203" i="5"/>
  <c r="F202" i="5"/>
  <c r="F201" i="5"/>
  <c r="F200" i="5"/>
  <c r="F199" i="5"/>
  <c r="F198" i="5"/>
  <c r="F197" i="5"/>
  <c r="F196" i="5"/>
  <c r="F195" i="5"/>
  <c r="F194" i="5"/>
  <c r="F193" i="5"/>
  <c r="F192" i="5"/>
  <c r="F191" i="5"/>
  <c r="F190" i="5"/>
  <c r="F189" i="5"/>
  <c r="F188" i="5"/>
  <c r="F187" i="5"/>
  <c r="F186" i="5"/>
  <c r="F185" i="5"/>
  <c r="F184" i="5"/>
  <c r="F183" i="5"/>
  <c r="F182" i="5"/>
  <c r="F181" i="5"/>
  <c r="F180" i="5"/>
  <c r="F179" i="5"/>
  <c r="F178" i="5"/>
  <c r="F177" i="5"/>
  <c r="F176" i="5"/>
  <c r="F175" i="5"/>
  <c r="F174" i="5"/>
  <c r="F173" i="5"/>
  <c r="F172" i="5"/>
  <c r="F171" i="5"/>
  <c r="F170" i="5"/>
  <c r="F169" i="5"/>
  <c r="F168" i="5"/>
  <c r="F167" i="5"/>
  <c r="F166" i="5"/>
  <c r="F165" i="5"/>
  <c r="F164" i="5"/>
  <c r="F163" i="5"/>
  <c r="F162" i="5"/>
  <c r="F161" i="5"/>
  <c r="F160" i="5"/>
  <c r="F159" i="5"/>
  <c r="F158" i="5"/>
  <c r="F157" i="5"/>
  <c r="F156" i="5"/>
  <c r="F155" i="5"/>
  <c r="F154" i="5"/>
  <c r="F153" i="5"/>
  <c r="F152" i="5"/>
  <c r="F151" i="5"/>
  <c r="F150" i="5"/>
  <c r="F149" i="5"/>
  <c r="F148" i="5"/>
  <c r="F147" i="5"/>
  <c r="F146" i="5"/>
  <c r="F145" i="5"/>
  <c r="F144" i="5"/>
  <c r="F143" i="5"/>
  <c r="F142" i="5"/>
  <c r="F141" i="5"/>
  <c r="F140" i="5"/>
  <c r="F139" i="5"/>
  <c r="F138" i="5"/>
  <c r="F137" i="5"/>
  <c r="F136" i="5"/>
  <c r="F135" i="5"/>
  <c r="F134" i="5"/>
  <c r="F133" i="5"/>
  <c r="F132" i="5"/>
  <c r="F131" i="5"/>
  <c r="F130" i="5"/>
  <c r="F129" i="5"/>
  <c r="F128" i="5"/>
  <c r="F127" i="5"/>
  <c r="F126" i="5"/>
  <c r="F125" i="5"/>
  <c r="F124" i="5"/>
  <c r="F123" i="5"/>
  <c r="F122" i="5"/>
  <c r="F121" i="5"/>
  <c r="F120" i="5"/>
  <c r="F119" i="5"/>
  <c r="F118" i="5"/>
  <c r="F117" i="5"/>
  <c r="F116" i="5"/>
  <c r="F115" i="5"/>
  <c r="F114" i="5"/>
  <c r="F113" i="5"/>
  <c r="F112" i="5"/>
  <c r="F111" i="5"/>
  <c r="F110" i="5"/>
  <c r="F109" i="5"/>
  <c r="F108" i="5"/>
  <c r="F107" i="5"/>
  <c r="F106" i="5"/>
  <c r="F105" i="5"/>
  <c r="F104" i="5"/>
  <c r="F103" i="5"/>
  <c r="F102" i="5"/>
  <c r="F101" i="5"/>
  <c r="F100" i="5"/>
  <c r="F99" i="5"/>
  <c r="F98" i="5"/>
  <c r="F97" i="5"/>
  <c r="F96" i="5"/>
  <c r="F95" i="5"/>
  <c r="F94" i="5"/>
  <c r="F93" i="5"/>
  <c r="F92" i="5"/>
  <c r="F91" i="5"/>
  <c r="F90" i="5"/>
  <c r="F89" i="5"/>
  <c r="F88" i="5"/>
  <c r="F87" i="5"/>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K11" i="5"/>
  <c r="M11" i="5" s="1"/>
  <c r="F11" i="5"/>
  <c r="K10" i="5"/>
  <c r="F10" i="5"/>
  <c r="K9" i="5"/>
  <c r="F9" i="5"/>
  <c r="K8" i="5"/>
  <c r="F8" i="5"/>
  <c r="K7" i="5"/>
  <c r="M7" i="5" s="1"/>
  <c r="F7" i="5"/>
  <c r="K6" i="5"/>
  <c r="F6" i="5"/>
  <c r="M5" i="5"/>
  <c r="F5" i="5"/>
  <c r="M4" i="5"/>
  <c r="F4" i="5"/>
  <c r="M3" i="5"/>
  <c r="F3" i="5"/>
  <c r="E278" i="4"/>
  <c r="E279" i="4" s="1"/>
  <c r="E280" i="4" s="1"/>
  <c r="E281" i="4" s="1"/>
  <c r="E277" i="4"/>
  <c r="E274" i="4"/>
  <c r="E275" i="4" s="1"/>
  <c r="E271" i="4"/>
  <c r="E272" i="4" s="1"/>
  <c r="E268" i="4"/>
  <c r="E269" i="4" s="1"/>
  <c r="E265" i="4"/>
  <c r="E266" i="4" s="1"/>
  <c r="E262" i="4"/>
  <c r="E263" i="4" s="1"/>
  <c r="E259" i="4"/>
  <c r="E260" i="4" s="1"/>
  <c r="E256" i="4"/>
  <c r="E257" i="4" s="1"/>
  <c r="E254" i="4"/>
  <c r="E253" i="4"/>
  <c r="E250" i="4"/>
  <c r="E251" i="4" s="1"/>
  <c r="E247" i="4"/>
  <c r="E248" i="4" s="1"/>
  <c r="E244" i="4"/>
  <c r="E245" i="4" s="1"/>
  <c r="E241" i="4"/>
  <c r="E242" i="4" s="1"/>
  <c r="E238" i="4"/>
  <c r="E239" i="4" s="1"/>
  <c r="E235" i="4"/>
  <c r="E236" i="4" s="1"/>
  <c r="E232" i="4"/>
  <c r="E233" i="4" s="1"/>
  <c r="E230" i="4"/>
  <c r="E229" i="4"/>
  <c r="E226" i="4"/>
  <c r="E227" i="4" s="1"/>
  <c r="E223" i="4"/>
  <c r="E224" i="4" s="1"/>
  <c r="E220" i="4"/>
  <c r="E221" i="4" s="1"/>
  <c r="E217" i="4"/>
  <c r="E218" i="4" s="1"/>
  <c r="E214" i="4"/>
  <c r="E215" i="4" s="1"/>
  <c r="E212" i="4"/>
  <c r="E211" i="4"/>
  <c r="E208" i="4"/>
  <c r="E209" i="4" s="1"/>
  <c r="E206" i="4"/>
  <c r="E205" i="4"/>
  <c r="E202" i="4"/>
  <c r="E203" i="4" s="1"/>
  <c r="E199" i="4"/>
  <c r="E200" i="4" s="1"/>
  <c r="E196" i="4"/>
  <c r="E197" i="4" s="1"/>
  <c r="E193" i="4"/>
  <c r="E194" i="4" s="1"/>
  <c r="E190" i="4"/>
  <c r="E191" i="4" s="1"/>
  <c r="E188" i="4"/>
  <c r="E187" i="4"/>
  <c r="E184" i="4"/>
  <c r="E185" i="4" s="1"/>
  <c r="E182" i="4"/>
  <c r="E181" i="4"/>
  <c r="E178" i="4"/>
  <c r="E179" i="4" s="1"/>
  <c r="F175" i="4"/>
  <c r="E175" i="4"/>
  <c r="E176" i="4" s="1"/>
  <c r="F174" i="4"/>
  <c r="E172" i="4"/>
  <c r="E173" i="4" s="1"/>
  <c r="E169" i="4"/>
  <c r="E170" i="4" s="1"/>
  <c r="E167" i="4"/>
  <c r="E166" i="4"/>
  <c r="E163" i="4"/>
  <c r="E164" i="4" s="1"/>
  <c r="E160" i="4"/>
  <c r="E161" i="4" s="1"/>
  <c r="E157" i="4"/>
  <c r="E158" i="4" s="1"/>
  <c r="E155" i="4"/>
  <c r="E154" i="4"/>
  <c r="E151" i="4"/>
  <c r="E152" i="4" s="1"/>
  <c r="E148" i="4"/>
  <c r="E149" i="4" s="1"/>
  <c r="E145" i="4"/>
  <c r="E146" i="4" s="1"/>
  <c r="E143" i="4"/>
  <c r="E142" i="4"/>
  <c r="E139" i="4"/>
  <c r="E140" i="4" s="1"/>
  <c r="E136" i="4"/>
  <c r="E137" i="4" s="1"/>
  <c r="E133" i="4"/>
  <c r="E134" i="4" s="1"/>
  <c r="E131" i="4"/>
  <c r="E130" i="4"/>
  <c r="E127" i="4"/>
  <c r="E128" i="4" s="1"/>
  <c r="E124" i="4"/>
  <c r="E125" i="4" s="1"/>
  <c r="E121" i="4"/>
  <c r="E122" i="4" s="1"/>
  <c r="E119" i="4"/>
  <c r="E118" i="4"/>
  <c r="E115" i="4"/>
  <c r="E116" i="4" s="1"/>
  <c r="E112" i="4"/>
  <c r="E113" i="4" s="1"/>
  <c r="E109" i="4"/>
  <c r="E110" i="4" s="1"/>
  <c r="E107" i="4"/>
  <c r="E106" i="4"/>
  <c r="E103" i="4"/>
  <c r="E104" i="4" s="1"/>
  <c r="E100" i="4"/>
  <c r="E101" i="4" s="1"/>
  <c r="E97" i="4"/>
  <c r="E98" i="4" s="1"/>
  <c r="E95" i="4"/>
  <c r="E94" i="4"/>
  <c r="E91" i="4"/>
  <c r="E92" i="4" s="1"/>
  <c r="E88" i="4"/>
  <c r="E89" i="4" s="1"/>
  <c r="E85" i="4"/>
  <c r="E86" i="4" s="1"/>
  <c r="E83" i="4"/>
  <c r="E82" i="4"/>
  <c r="E79" i="4"/>
  <c r="E80" i="4" s="1"/>
  <c r="E76" i="4"/>
  <c r="E77" i="4" s="1"/>
  <c r="E73" i="4"/>
  <c r="E74" i="4" s="1"/>
  <c r="E71" i="4"/>
  <c r="E70" i="4"/>
  <c r="E67" i="4"/>
  <c r="E68" i="4" s="1"/>
  <c r="E64" i="4"/>
  <c r="E65" i="4" s="1"/>
  <c r="E61" i="4"/>
  <c r="E62" i="4" s="1"/>
  <c r="E59" i="4"/>
  <c r="E58" i="4"/>
  <c r="S56" i="4"/>
  <c r="Q56" i="4"/>
  <c r="E56" i="4"/>
  <c r="S55" i="4"/>
  <c r="P55" i="4"/>
  <c r="E55" i="4"/>
  <c r="S54" i="4"/>
  <c r="Q54" i="4"/>
  <c r="S53" i="4"/>
  <c r="S52" i="4"/>
  <c r="Q52" i="4"/>
  <c r="E52" i="4"/>
  <c r="E53" i="4" s="1"/>
  <c r="S51" i="4"/>
  <c r="Q51" i="4"/>
  <c r="S50" i="4"/>
  <c r="S49" i="4"/>
  <c r="Q49" i="4"/>
  <c r="E46" i="4"/>
  <c r="E47" i="4" s="1"/>
  <c r="E48" i="4" s="1"/>
  <c r="E49" i="4" s="1"/>
  <c r="E50" i="4" s="1"/>
  <c r="E43" i="4"/>
  <c r="E44" i="4" s="1"/>
  <c r="E40" i="4"/>
  <c r="E41" i="4" s="1"/>
  <c r="E34" i="4"/>
  <c r="E35" i="4" s="1"/>
  <c r="E36" i="4" s="1"/>
  <c r="E37" i="4" s="1"/>
  <c r="E38" i="4" s="1"/>
  <c r="E31" i="4"/>
  <c r="E32" i="4" s="1"/>
  <c r="E29" i="4"/>
  <c r="E28" i="4"/>
  <c r="E22" i="4"/>
  <c r="E23" i="4" s="1"/>
  <c r="E24" i="4" s="1"/>
  <c r="E25" i="4" s="1"/>
  <c r="E26" i="4" s="1"/>
  <c r="E19" i="4"/>
  <c r="E20" i="4" s="1"/>
  <c r="E16" i="4"/>
  <c r="E17" i="4" s="1"/>
  <c r="E10" i="4"/>
  <c r="E11" i="4" s="1"/>
  <c r="E12" i="4" s="1"/>
  <c r="E13" i="4" s="1"/>
  <c r="E14" i="4" s="1"/>
  <c r="E8" i="4"/>
  <c r="E7" i="4"/>
  <c r="E4" i="4"/>
  <c r="E5" i="4" s="1"/>
  <c r="H287" i="3"/>
  <c r="G287" i="3"/>
  <c r="H286" i="3"/>
  <c r="G286" i="3"/>
  <c r="H285" i="3"/>
  <c r="G285" i="3"/>
  <c r="H284" i="3"/>
  <c r="G284"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G254" i="3" s="1"/>
  <c r="E253" i="3"/>
  <c r="D253" i="3"/>
  <c r="C253" i="3"/>
  <c r="C252" i="3"/>
  <c r="C251" i="3"/>
  <c r="G251" i="3" s="1"/>
  <c r="C250" i="3"/>
  <c r="C249" i="3"/>
  <c r="C248" i="3"/>
  <c r="C247" i="3"/>
  <c r="G247" i="3" s="1"/>
  <c r="C246" i="3"/>
  <c r="C245" i="3"/>
  <c r="C244" i="3"/>
  <c r="C243" i="3"/>
  <c r="G243" i="3" s="1"/>
  <c r="C242" i="3"/>
  <c r="E241" i="3"/>
  <c r="D241" i="3"/>
  <c r="C241" i="3"/>
  <c r="C240" i="3"/>
  <c r="C239" i="3"/>
  <c r="C238" i="3"/>
  <c r="C237" i="3"/>
  <c r="C236" i="3"/>
  <c r="C235" i="3"/>
  <c r="C234" i="3"/>
  <c r="C233" i="3"/>
  <c r="C232" i="3"/>
  <c r="C231" i="3"/>
  <c r="C230" i="3"/>
  <c r="G230" i="3" s="1"/>
  <c r="E229" i="3"/>
  <c r="D229" i="3"/>
  <c r="C229" i="3"/>
  <c r="C228" i="3"/>
  <c r="C227" i="3"/>
  <c r="G227" i="3" s="1"/>
  <c r="C226" i="3"/>
  <c r="C225" i="3"/>
  <c r="C224" i="3"/>
  <c r="C223" i="3"/>
  <c r="G223" i="3" s="1"/>
  <c r="C222" i="3"/>
  <c r="C221" i="3"/>
  <c r="C220" i="3"/>
  <c r="C219" i="3"/>
  <c r="G219" i="3" s="1"/>
  <c r="C218" i="3"/>
  <c r="E217" i="3"/>
  <c r="D217" i="3"/>
  <c r="C217" i="3"/>
  <c r="C216" i="3"/>
  <c r="C215" i="3"/>
  <c r="C214" i="3"/>
  <c r="C213" i="3"/>
  <c r="C212" i="3"/>
  <c r="C211" i="3"/>
  <c r="C210" i="3"/>
  <c r="C209" i="3"/>
  <c r="C208" i="3"/>
  <c r="C207" i="3"/>
  <c r="C206" i="3"/>
  <c r="G206" i="3" s="1"/>
  <c r="E205" i="3"/>
  <c r="D205" i="3"/>
  <c r="C205" i="3"/>
  <c r="C204" i="3"/>
  <c r="C203" i="3"/>
  <c r="G203" i="3" s="1"/>
  <c r="C202" i="3"/>
  <c r="C201" i="3"/>
  <c r="C200" i="3"/>
  <c r="C199" i="3"/>
  <c r="C198" i="3"/>
  <c r="C197" i="3"/>
  <c r="C196" i="3"/>
  <c r="C195" i="3"/>
  <c r="C194" i="3"/>
  <c r="E193" i="3"/>
  <c r="D193" i="3"/>
  <c r="C193" i="3"/>
  <c r="C192" i="3"/>
  <c r="C191" i="3"/>
  <c r="C190" i="3"/>
  <c r="C189" i="3"/>
  <c r="C188" i="3"/>
  <c r="C187" i="3"/>
  <c r="C186" i="3"/>
  <c r="C185" i="3"/>
  <c r="C184" i="3"/>
  <c r="C183" i="3"/>
  <c r="C182" i="3"/>
  <c r="C181" i="3"/>
  <c r="G181" i="3" s="1"/>
  <c r="E180" i="3"/>
  <c r="E181" i="3" s="1"/>
  <c r="D180" i="3"/>
  <c r="D181" i="3" s="1"/>
  <c r="C180" i="3"/>
  <c r="C179" i="3"/>
  <c r="C178" i="3"/>
  <c r="G178" i="3" s="1"/>
  <c r="E177" i="3"/>
  <c r="E178" i="3" s="1"/>
  <c r="D177" i="3"/>
  <c r="D178" i="3" s="1"/>
  <c r="C177" i="3"/>
  <c r="C176" i="3"/>
  <c r="C175" i="3"/>
  <c r="G175" i="3" s="1"/>
  <c r="E174" i="3"/>
  <c r="E175" i="3" s="1"/>
  <c r="D174" i="3"/>
  <c r="D175" i="3" s="1"/>
  <c r="C173" i="3"/>
  <c r="G172" i="3"/>
  <c r="C172" i="3"/>
  <c r="E171" i="3"/>
  <c r="E172" i="3" s="1"/>
  <c r="D171" i="3"/>
  <c r="D172" i="3" s="1"/>
  <c r="C171" i="3"/>
  <c r="C170" i="3"/>
  <c r="G169" i="3"/>
  <c r="C169" i="3"/>
  <c r="E168" i="3"/>
  <c r="E169" i="3" s="1"/>
  <c r="D168" i="3"/>
  <c r="D169" i="3" s="1"/>
  <c r="C168" i="3"/>
  <c r="C167" i="3"/>
  <c r="G166" i="3"/>
  <c r="C166" i="3"/>
  <c r="E165" i="3"/>
  <c r="E166" i="3" s="1"/>
  <c r="D165" i="3"/>
  <c r="D166" i="3" s="1"/>
  <c r="C165" i="3"/>
  <c r="C164" i="3"/>
  <c r="G163" i="3"/>
  <c r="C163" i="3"/>
  <c r="E162" i="3"/>
  <c r="E163" i="3" s="1"/>
  <c r="D162" i="3"/>
  <c r="D163" i="3" s="1"/>
  <c r="C162" i="3"/>
  <c r="C161" i="3"/>
  <c r="G160" i="3"/>
  <c r="C160" i="3"/>
  <c r="E159" i="3"/>
  <c r="E160" i="3" s="1"/>
  <c r="D159" i="3"/>
  <c r="D160" i="3" s="1"/>
  <c r="C159" i="3"/>
  <c r="C158" i="3"/>
  <c r="G157" i="3"/>
  <c r="C157" i="3"/>
  <c r="E156" i="3"/>
  <c r="E157" i="3" s="1"/>
  <c r="D156" i="3"/>
  <c r="D157" i="3" s="1"/>
  <c r="C156" i="3"/>
  <c r="C155" i="3"/>
  <c r="G155" i="3" s="1"/>
  <c r="G154" i="3"/>
  <c r="C154" i="3"/>
  <c r="E153" i="3"/>
  <c r="E154" i="3" s="1"/>
  <c r="D153" i="3"/>
  <c r="D154" i="3" s="1"/>
  <c r="C153" i="3"/>
  <c r="C152" i="3"/>
  <c r="G151" i="3"/>
  <c r="C151" i="3"/>
  <c r="E150" i="3"/>
  <c r="E151" i="3" s="1"/>
  <c r="D150" i="3"/>
  <c r="D151" i="3" s="1"/>
  <c r="C150" i="3"/>
  <c r="C149" i="3"/>
  <c r="G149" i="3" s="1"/>
  <c r="G148" i="3"/>
  <c r="C148" i="3"/>
  <c r="E147" i="3"/>
  <c r="E148" i="3" s="1"/>
  <c r="D147" i="3"/>
  <c r="D148" i="3" s="1"/>
  <c r="C147" i="3"/>
  <c r="C146" i="3"/>
  <c r="G146" i="3" s="1"/>
  <c r="G145" i="3"/>
  <c r="C145" i="3"/>
  <c r="E144" i="3"/>
  <c r="E145" i="3" s="1"/>
  <c r="D144" i="3"/>
  <c r="D145" i="3" s="1"/>
  <c r="C144" i="3"/>
  <c r="C143" i="3"/>
  <c r="G143" i="3" s="1"/>
  <c r="G142" i="3"/>
  <c r="C142" i="3"/>
  <c r="E141" i="3"/>
  <c r="E142" i="3" s="1"/>
  <c r="D141" i="3"/>
  <c r="D142" i="3" s="1"/>
  <c r="C141" i="3"/>
  <c r="C140" i="3"/>
  <c r="G140" i="3" s="1"/>
  <c r="G139" i="3"/>
  <c r="C139" i="3"/>
  <c r="E138" i="3"/>
  <c r="E139" i="3" s="1"/>
  <c r="D138" i="3"/>
  <c r="D139" i="3" s="1"/>
  <c r="C138" i="3"/>
  <c r="C137" i="3"/>
  <c r="G137" i="3" s="1"/>
  <c r="G136" i="3"/>
  <c r="C136" i="3"/>
  <c r="E135" i="3"/>
  <c r="E136" i="3" s="1"/>
  <c r="D135" i="3"/>
  <c r="D136" i="3" s="1"/>
  <c r="C135" i="3"/>
  <c r="C134" i="3"/>
  <c r="G133" i="3"/>
  <c r="E133" i="3"/>
  <c r="D133" i="3"/>
  <c r="C133" i="3"/>
  <c r="G132" i="3"/>
  <c r="C132" i="3"/>
  <c r="C131" i="3"/>
  <c r="G131" i="3" s="1"/>
  <c r="C130" i="3"/>
  <c r="C129" i="3"/>
  <c r="G129" i="3" s="1"/>
  <c r="C128" i="3"/>
  <c r="C127" i="3"/>
  <c r="G127" i="3" s="1"/>
  <c r="G126" i="3"/>
  <c r="C126" i="3"/>
  <c r="C125" i="3"/>
  <c r="G124" i="3"/>
  <c r="C124" i="3"/>
  <c r="C123" i="3"/>
  <c r="G123" i="3" s="1"/>
  <c r="G122" i="3"/>
  <c r="C122" i="3"/>
  <c r="E121" i="3"/>
  <c r="D121" i="3"/>
  <c r="C121" i="3"/>
  <c r="C120" i="3"/>
  <c r="G119" i="3"/>
  <c r="C119" i="3"/>
  <c r="C118" i="3"/>
  <c r="G118" i="3" s="1"/>
  <c r="G117" i="3"/>
  <c r="C117" i="3"/>
  <c r="C116" i="3"/>
  <c r="G116" i="3" s="1"/>
  <c r="C115" i="3"/>
  <c r="C114" i="3"/>
  <c r="G114" i="3" s="1"/>
  <c r="C113" i="3"/>
  <c r="C112" i="3"/>
  <c r="G112" i="3" s="1"/>
  <c r="G111" i="3"/>
  <c r="C111" i="3"/>
  <c r="C110" i="3"/>
  <c r="G109" i="3"/>
  <c r="E109" i="3"/>
  <c r="D109" i="3"/>
  <c r="C109" i="3"/>
  <c r="G108" i="3"/>
  <c r="C108" i="3"/>
  <c r="C107" i="3"/>
  <c r="C106" i="3"/>
  <c r="C105" i="3"/>
  <c r="G105" i="3" s="1"/>
  <c r="C104" i="3"/>
  <c r="C103" i="3"/>
  <c r="G103" i="3" s="1"/>
  <c r="G102" i="3"/>
  <c r="C102" i="3"/>
  <c r="C101" i="3"/>
  <c r="G101" i="3" s="1"/>
  <c r="G100" i="3"/>
  <c r="C100" i="3"/>
  <c r="C99" i="3"/>
  <c r="G99" i="3" s="1"/>
  <c r="G98" i="3"/>
  <c r="C98" i="3"/>
  <c r="E97" i="3"/>
  <c r="D97" i="3"/>
  <c r="C97" i="3"/>
  <c r="C96" i="3"/>
  <c r="G96" i="3" s="1"/>
  <c r="G95" i="3"/>
  <c r="C95" i="3"/>
  <c r="C94" i="3"/>
  <c r="C93" i="3"/>
  <c r="G93" i="3" s="1"/>
  <c r="C92" i="3"/>
  <c r="C91" i="3"/>
  <c r="G91" i="3" s="1"/>
  <c r="C90" i="3"/>
  <c r="G90" i="3" s="1"/>
  <c r="C89" i="3"/>
  <c r="G89" i="3" s="1"/>
  <c r="C88" i="3"/>
  <c r="G88" i="3" s="1"/>
  <c r="G87" i="3"/>
  <c r="C87" i="3"/>
  <c r="C86" i="3"/>
  <c r="E85" i="3"/>
  <c r="D85" i="3"/>
  <c r="C85" i="3"/>
  <c r="C84" i="3"/>
  <c r="G85" i="3" s="1"/>
  <c r="C83" i="3"/>
  <c r="C82" i="3"/>
  <c r="G82" i="3" s="1"/>
  <c r="C81" i="3"/>
  <c r="G81" i="3" s="1"/>
  <c r="C80" i="3"/>
  <c r="C79" i="3"/>
  <c r="G79" i="3" s="1"/>
  <c r="G78" i="3"/>
  <c r="C78" i="3"/>
  <c r="C77" i="3"/>
  <c r="C76" i="3"/>
  <c r="G76" i="3" s="1"/>
  <c r="C75" i="3"/>
  <c r="C74" i="3"/>
  <c r="G74" i="3" s="1"/>
  <c r="E73" i="3"/>
  <c r="D73" i="3"/>
  <c r="C73" i="3"/>
  <c r="G73" i="3" s="1"/>
  <c r="T72" i="3"/>
  <c r="Q72" i="3"/>
  <c r="R72" i="3" s="1"/>
  <c r="C72" i="3"/>
  <c r="T71" i="3"/>
  <c r="C71" i="3"/>
  <c r="Q70" i="3"/>
  <c r="R70" i="3" s="1"/>
  <c r="C70" i="3"/>
  <c r="T69" i="3"/>
  <c r="C69" i="3"/>
  <c r="T68" i="3"/>
  <c r="Q68" i="3"/>
  <c r="R68" i="3" s="1"/>
  <c r="G68" i="3"/>
  <c r="C68" i="3"/>
  <c r="T67" i="3"/>
  <c r="C67" i="3"/>
  <c r="Q66" i="3"/>
  <c r="R66" i="3" s="1"/>
  <c r="G66" i="3"/>
  <c r="C66" i="3"/>
  <c r="T65" i="3"/>
  <c r="Q65" i="3"/>
  <c r="R65" i="3" s="1"/>
  <c r="C65" i="3"/>
  <c r="T64" i="3"/>
  <c r="C64" i="3"/>
  <c r="G65" i="3" s="1"/>
  <c r="T63" i="3"/>
  <c r="Q63" i="3"/>
  <c r="R63" i="3" s="1"/>
  <c r="C63" i="3"/>
  <c r="G64" i="3" s="1"/>
  <c r="T62" i="3"/>
  <c r="Q62" i="3"/>
  <c r="R62" i="3" s="1"/>
  <c r="C62" i="3"/>
  <c r="G63" i="3" s="1"/>
  <c r="T61" i="3"/>
  <c r="Q61" i="3"/>
  <c r="R61" i="3" s="1"/>
  <c r="G61" i="3"/>
  <c r="E61" i="3"/>
  <c r="D61" i="3"/>
  <c r="C61" i="3"/>
  <c r="Q60" i="3"/>
  <c r="R60" i="3" s="1"/>
  <c r="C60" i="3"/>
  <c r="T59" i="3"/>
  <c r="C59" i="3"/>
  <c r="T58" i="3"/>
  <c r="C58" i="3"/>
  <c r="G58" i="3" s="1"/>
  <c r="T57" i="3"/>
  <c r="C57" i="3"/>
  <c r="G57" i="3" s="1"/>
  <c r="T56" i="3"/>
  <c r="C56" i="3"/>
  <c r="Q51" i="3" s="1"/>
  <c r="R51" i="3" s="1"/>
  <c r="T55" i="3"/>
  <c r="C55" i="3"/>
  <c r="T54" i="3"/>
  <c r="C54" i="3"/>
  <c r="G54" i="3" s="1"/>
  <c r="T53" i="3"/>
  <c r="C53" i="3"/>
  <c r="G53" i="3" s="1"/>
  <c r="T52" i="3"/>
  <c r="Q52" i="3"/>
  <c r="R52" i="3" s="1"/>
  <c r="C52" i="3"/>
  <c r="T51" i="3"/>
  <c r="C51" i="3"/>
  <c r="T50" i="3"/>
  <c r="C50" i="3"/>
  <c r="E49" i="3"/>
  <c r="D49" i="3"/>
  <c r="C49" i="3"/>
  <c r="C48" i="3"/>
  <c r="C47" i="3"/>
  <c r="C46" i="3"/>
  <c r="G47" i="3" s="1"/>
  <c r="C45" i="3"/>
  <c r="C44" i="3"/>
  <c r="G45" i="3" s="1"/>
  <c r="C43" i="3"/>
  <c r="C42" i="3"/>
  <c r="G43" i="3" s="1"/>
  <c r="C41" i="3"/>
  <c r="C40" i="3"/>
  <c r="G41" i="3" s="1"/>
  <c r="C39" i="3"/>
  <c r="C38" i="3"/>
  <c r="G39" i="3" s="1"/>
  <c r="E37" i="3"/>
  <c r="D37" i="3"/>
  <c r="C37" i="3"/>
  <c r="G37" i="3" s="1"/>
  <c r="C36" i="3"/>
  <c r="C35" i="3"/>
  <c r="G36" i="3" s="1"/>
  <c r="C34" i="3"/>
  <c r="C33" i="3"/>
  <c r="G34" i="3" s="1"/>
  <c r="C32" i="3"/>
  <c r="C31" i="3"/>
  <c r="G32" i="3" s="1"/>
  <c r="C30" i="3"/>
  <c r="C29" i="3"/>
  <c r="G30" i="3" s="1"/>
  <c r="C28" i="3"/>
  <c r="C27" i="3"/>
  <c r="G28" i="3" s="1"/>
  <c r="G26" i="3"/>
  <c r="C26" i="3"/>
  <c r="E25" i="3"/>
  <c r="D25" i="3"/>
  <c r="C25" i="3"/>
  <c r="C24" i="3"/>
  <c r="G25" i="3" s="1"/>
  <c r="C23" i="3"/>
  <c r="C22" i="3"/>
  <c r="G23" i="3" s="1"/>
  <c r="C21" i="3"/>
  <c r="C20" i="3"/>
  <c r="G21" i="3" s="1"/>
  <c r="C19" i="3"/>
  <c r="C18" i="3"/>
  <c r="G19" i="3" s="1"/>
  <c r="C17" i="3"/>
  <c r="C16" i="3"/>
  <c r="G17" i="3" s="1"/>
  <c r="C15" i="3"/>
  <c r="C14" i="3"/>
  <c r="G15" i="3" s="1"/>
  <c r="E13" i="3"/>
  <c r="D13" i="3"/>
  <c r="C13" i="3"/>
  <c r="G13" i="3" s="1"/>
  <c r="C12" i="3"/>
  <c r="C11" i="3"/>
  <c r="G12" i="3" s="1"/>
  <c r="C10" i="3"/>
  <c r="C9" i="3"/>
  <c r="G10" i="3" s="1"/>
  <c r="C8" i="3"/>
  <c r="C7" i="3"/>
  <c r="C6" i="3"/>
  <c r="G6" i="3" s="1"/>
  <c r="G5" i="3"/>
  <c r="C5" i="3"/>
  <c r="C4" i="3"/>
  <c r="C3" i="3"/>
  <c r="G3" i="3" s="1"/>
  <c r="C2" i="3"/>
  <c r="U25" i="6"/>
  <c r="V19" i="6"/>
  <c r="U23" i="6"/>
  <c r="V27" i="6"/>
  <c r="R25" i="6"/>
  <c r="R17" i="6"/>
  <c r="U26" i="6"/>
  <c r="U24" i="6"/>
  <c r="N5" i="5"/>
  <c r="N3" i="5"/>
  <c r="P3" i="5"/>
  <c r="Q5" i="5"/>
  <c r="N7" i="5"/>
  <c r="R10" i="5"/>
  <c r="Q6" i="5"/>
  <c r="R6" i="5"/>
  <c r="V17" i="6"/>
  <c r="U21" i="6"/>
  <c r="R23" i="6"/>
  <c r="V23" i="6"/>
  <c r="T27" i="6"/>
  <c r="U22" i="6"/>
  <c r="T23" i="6"/>
  <c r="R4" i="5"/>
  <c r="N11" i="5"/>
  <c r="Q11" i="5"/>
  <c r="Q4" i="5"/>
  <c r="P4" i="5"/>
  <c r="Q10" i="5"/>
  <c r="P11" i="5"/>
  <c r="U17" i="6"/>
  <c r="T19" i="6"/>
  <c r="R5" i="5"/>
  <c r="P5" i="5"/>
  <c r="R11" i="5"/>
  <c r="V25" i="6"/>
  <c r="U27" i="6"/>
  <c r="U19" i="6"/>
  <c r="T17" i="6"/>
  <c r="R21" i="6"/>
  <c r="U20" i="6"/>
  <c r="T21" i="6"/>
  <c r="T25" i="6"/>
  <c r="N4" i="5"/>
  <c r="R7" i="5"/>
  <c r="Q7" i="5"/>
  <c r="Q3" i="5"/>
  <c r="N10" i="5"/>
  <c r="P8" i="5"/>
  <c r="P7" i="5"/>
  <c r="R27" i="6"/>
  <c r="R19" i="6"/>
  <c r="U18" i="6"/>
  <c r="R3" i="5"/>
  <c r="N6" i="5"/>
  <c r="R9" i="5"/>
  <c r="V21" i="6"/>
  <c r="G213" i="6" l="1"/>
  <c r="G215" i="6"/>
  <c r="G217" i="6"/>
  <c r="G219" i="6"/>
  <c r="G221" i="6"/>
  <c r="G223" i="6"/>
  <c r="G225" i="6"/>
  <c r="G227" i="6"/>
  <c r="G229" i="6"/>
  <c r="G231" i="6"/>
  <c r="G233" i="6"/>
  <c r="G235" i="6"/>
  <c r="G237" i="6"/>
  <c r="G239" i="6"/>
  <c r="G241" i="6"/>
  <c r="G243" i="6"/>
  <c r="G245" i="6"/>
  <c r="G247" i="6"/>
  <c r="G249" i="6"/>
  <c r="G251" i="6"/>
  <c r="G253" i="6"/>
  <c r="G255" i="6"/>
  <c r="G257" i="6"/>
  <c r="G259" i="6"/>
  <c r="G261" i="6"/>
  <c r="G263" i="6"/>
  <c r="G265" i="6"/>
  <c r="G267" i="6"/>
  <c r="G269" i="6"/>
  <c r="G271" i="6"/>
  <c r="G273" i="6"/>
  <c r="G275" i="6"/>
  <c r="G277" i="6"/>
  <c r="G279" i="6"/>
  <c r="G281" i="6"/>
  <c r="G283" i="6"/>
  <c r="G285" i="6"/>
  <c r="G287" i="6"/>
  <c r="G289" i="6"/>
  <c r="G291" i="6"/>
  <c r="G293" i="6"/>
  <c r="G295" i="6"/>
  <c r="G297" i="6"/>
  <c r="G299" i="6"/>
  <c r="G301" i="6"/>
  <c r="G303" i="6"/>
  <c r="G305" i="6"/>
  <c r="G307" i="6"/>
  <c r="G309" i="6"/>
  <c r="G311" i="6"/>
  <c r="G313" i="6"/>
  <c r="G315" i="6"/>
  <c r="G317" i="6"/>
  <c r="G319" i="6"/>
  <c r="G321" i="6"/>
  <c r="G323" i="6"/>
  <c r="G325" i="6"/>
  <c r="G327" i="6"/>
  <c r="G329" i="6"/>
  <c r="G331" i="6"/>
  <c r="G333" i="6"/>
  <c r="G335" i="6"/>
  <c r="G337" i="6"/>
  <c r="G339" i="6"/>
  <c r="G341" i="6"/>
  <c r="G343" i="6"/>
  <c r="G345" i="6"/>
  <c r="G347" i="6"/>
  <c r="G349" i="6"/>
  <c r="G351" i="6"/>
  <c r="G353" i="6"/>
  <c r="G355" i="6"/>
  <c r="G357" i="6"/>
  <c r="G359" i="6"/>
  <c r="G361" i="6"/>
  <c r="G363" i="6"/>
  <c r="G365" i="6"/>
  <c r="G367" i="6"/>
  <c r="G369" i="6"/>
  <c r="G371" i="6"/>
  <c r="G373" i="6"/>
  <c r="G375" i="6"/>
  <c r="G377" i="6"/>
  <c r="G379" i="6"/>
  <c r="G381" i="6"/>
  <c r="G168" i="3"/>
  <c r="G167" i="3"/>
  <c r="G9" i="3"/>
  <c r="G16" i="3"/>
  <c r="G20" i="3"/>
  <c r="G24" i="3"/>
  <c r="G29" i="3"/>
  <c r="G31" i="3"/>
  <c r="G33" i="3"/>
  <c r="G35" i="3"/>
  <c r="G38" i="3"/>
  <c r="G40" i="3"/>
  <c r="G42" i="3"/>
  <c r="G44" i="3"/>
  <c r="G46" i="3"/>
  <c r="Q54" i="3"/>
  <c r="R54" i="3" s="1"/>
  <c r="G84" i="3"/>
  <c r="G120" i="3"/>
  <c r="Q56" i="3"/>
  <c r="R56" i="3" s="1"/>
  <c r="G144" i="3"/>
  <c r="G150" i="3"/>
  <c r="S59" i="3" s="1"/>
  <c r="G156" i="3"/>
  <c r="G4" i="3"/>
  <c r="G77" i="3"/>
  <c r="G106" i="3"/>
  <c r="S55" i="3" s="1"/>
  <c r="G125" i="3"/>
  <c r="Q57" i="3"/>
  <c r="R57" i="3" s="1"/>
  <c r="G130" i="3"/>
  <c r="G134" i="3"/>
  <c r="S58" i="3" s="1"/>
  <c r="G159" i="3"/>
  <c r="G158" i="3"/>
  <c r="G171" i="3"/>
  <c r="G170" i="3"/>
  <c r="G182" i="3"/>
  <c r="G190" i="3"/>
  <c r="G196" i="3"/>
  <c r="G200" i="3"/>
  <c r="G204" i="3"/>
  <c r="G210" i="3"/>
  <c r="G214" i="3"/>
  <c r="G220" i="3"/>
  <c r="G224" i="3"/>
  <c r="G228" i="3"/>
  <c r="G234" i="3"/>
  <c r="G238" i="3"/>
  <c r="G244" i="3"/>
  <c r="G278" i="3"/>
  <c r="G162" i="3"/>
  <c r="G161" i="3"/>
  <c r="G174" i="3"/>
  <c r="G173" i="3"/>
  <c r="G11" i="3"/>
  <c r="G14" i="3"/>
  <c r="G18" i="3"/>
  <c r="G22" i="3"/>
  <c r="G27" i="3"/>
  <c r="G49" i="3"/>
  <c r="Q58" i="3"/>
  <c r="R58" i="3" s="1"/>
  <c r="G72" i="3"/>
  <c r="G71" i="3"/>
  <c r="G138" i="3"/>
  <c r="G7" i="3"/>
  <c r="Q53" i="3"/>
  <c r="R53" i="3" s="1"/>
  <c r="G86" i="3"/>
  <c r="G94" i="3"/>
  <c r="G97" i="3"/>
  <c r="G110" i="3"/>
  <c r="S56" i="3" s="1"/>
  <c r="G115" i="3"/>
  <c r="G121" i="3"/>
  <c r="S57" i="3" s="1"/>
  <c r="G152" i="3"/>
  <c r="Q59" i="3"/>
  <c r="R59" i="3" s="1"/>
  <c r="G165" i="3"/>
  <c r="G164" i="3"/>
  <c r="G186" i="3"/>
  <c r="G8" i="3"/>
  <c r="G55" i="3"/>
  <c r="G59" i="3"/>
  <c r="Q67" i="3"/>
  <c r="R67" i="3" s="1"/>
  <c r="Q69" i="3"/>
  <c r="R69" i="3" s="1"/>
  <c r="G75" i="3"/>
  <c r="G80" i="3"/>
  <c r="G83" i="3"/>
  <c r="S54" i="3" s="1"/>
  <c r="G92" i="3"/>
  <c r="G104" i="3"/>
  <c r="G107" i="3"/>
  <c r="Q55" i="3"/>
  <c r="R55" i="3" s="1"/>
  <c r="G113" i="3"/>
  <c r="G128" i="3"/>
  <c r="G135" i="3"/>
  <c r="G141" i="3"/>
  <c r="G147" i="3"/>
  <c r="G153" i="3"/>
  <c r="S60" i="3" s="1"/>
  <c r="G184" i="3"/>
  <c r="G188" i="3"/>
  <c r="G192" i="3"/>
  <c r="G194" i="3"/>
  <c r="G198" i="3"/>
  <c r="G202" i="3"/>
  <c r="G208" i="3"/>
  <c r="G212" i="3"/>
  <c r="G216" i="3"/>
  <c r="G218" i="3"/>
  <c r="G222" i="3"/>
  <c r="G226" i="3"/>
  <c r="G232" i="3"/>
  <c r="G236" i="3"/>
  <c r="G240" i="3"/>
  <c r="G242" i="3"/>
  <c r="G246" i="3"/>
  <c r="G250" i="3"/>
  <c r="G260" i="3"/>
  <c r="G264" i="3"/>
  <c r="G268" i="3"/>
  <c r="G272" i="3"/>
  <c r="G276" i="3"/>
  <c r="G280" i="3"/>
  <c r="G248" i="3"/>
  <c r="G252" i="3"/>
  <c r="G258" i="3"/>
  <c r="G262" i="3"/>
  <c r="G266" i="3"/>
  <c r="G270" i="3"/>
  <c r="G274" i="3"/>
  <c r="G51" i="3"/>
  <c r="G67" i="3"/>
  <c r="G69" i="3"/>
  <c r="G176" i="3"/>
  <c r="G205" i="3"/>
  <c r="G221" i="3"/>
  <c r="G225" i="3"/>
  <c r="G229" i="3"/>
  <c r="G245" i="3"/>
  <c r="G249" i="3"/>
  <c r="G253" i="3"/>
  <c r="Q21" i="6"/>
  <c r="S17" i="6"/>
  <c r="S19" i="6"/>
  <c r="S21" i="6"/>
  <c r="S25" i="6"/>
  <c r="S27" i="6"/>
  <c r="S23" i="6"/>
  <c r="W17" i="6"/>
  <c r="W19" i="6"/>
  <c r="W21" i="6"/>
  <c r="W23" i="6"/>
  <c r="W25" i="6"/>
  <c r="W27" i="6"/>
  <c r="Q18" i="6"/>
  <c r="Q20" i="6"/>
  <c r="Q22" i="6"/>
  <c r="Q24" i="6"/>
  <c r="Q26" i="6"/>
  <c r="S6" i="5"/>
  <c r="S10" i="5"/>
  <c r="O10" i="5"/>
  <c r="O7" i="5"/>
  <c r="S3" i="5"/>
  <c r="S4" i="5"/>
  <c r="S5" i="5"/>
  <c r="O6" i="5"/>
  <c r="S7" i="5"/>
  <c r="S11" i="5"/>
  <c r="O11" i="5"/>
  <c r="O3" i="5"/>
  <c r="O4" i="5"/>
  <c r="O5" i="5"/>
  <c r="M8" i="5"/>
  <c r="M9" i="5"/>
  <c r="M6" i="5"/>
  <c r="M10" i="5"/>
  <c r="S53" i="3"/>
  <c r="Q50" i="3"/>
  <c r="R50" i="3" s="1"/>
  <c r="G62" i="3"/>
  <c r="G177" i="3"/>
  <c r="G183" i="3"/>
  <c r="G187" i="3"/>
  <c r="G191" i="3"/>
  <c r="G197" i="3"/>
  <c r="G201" i="3"/>
  <c r="Q64" i="3"/>
  <c r="R64" i="3" s="1"/>
  <c r="G207" i="3"/>
  <c r="G211" i="3"/>
  <c r="G215" i="3"/>
  <c r="G231" i="3"/>
  <c r="G235" i="3"/>
  <c r="G239" i="3"/>
  <c r="G255" i="3"/>
  <c r="S71" i="3" s="1"/>
  <c r="G259" i="3"/>
  <c r="G263" i="3"/>
  <c r="G267" i="3"/>
  <c r="G271" i="3"/>
  <c r="G275" i="3"/>
  <c r="G279" i="3"/>
  <c r="G52" i="3"/>
  <c r="G56" i="3"/>
  <c r="G60" i="3"/>
  <c r="G70" i="3"/>
  <c r="G179" i="3"/>
  <c r="S65" i="3"/>
  <c r="G256" i="3"/>
  <c r="Q71" i="3"/>
  <c r="R71" i="3" s="1"/>
  <c r="G50" i="3"/>
  <c r="S50" i="3" s="1"/>
  <c r="G48" i="3"/>
  <c r="G180" i="3"/>
  <c r="G185" i="3"/>
  <c r="G189" i="3"/>
  <c r="G193" i="3"/>
  <c r="G195" i="3"/>
  <c r="G199" i="3"/>
  <c r="G209" i="3"/>
  <c r="G213" i="3"/>
  <c r="S66" i="3" s="1"/>
  <c r="G217" i="3"/>
  <c r="G233" i="3"/>
  <c r="G237" i="3"/>
  <c r="G241" i="3"/>
  <c r="G257" i="3"/>
  <c r="G261" i="3"/>
  <c r="G265" i="3"/>
  <c r="G269" i="3"/>
  <c r="G273" i="3"/>
  <c r="G277" i="3"/>
  <c r="G281" i="3"/>
  <c r="V18" i="6"/>
  <c r="T22" i="6"/>
  <c r="R18" i="6"/>
  <c r="V24" i="6"/>
  <c r="N9" i="5"/>
  <c r="Q9" i="5"/>
  <c r="T20" i="6"/>
  <c r="N8" i="5"/>
  <c r="R26" i="6"/>
  <c r="P9" i="5"/>
  <c r="V22" i="6"/>
  <c r="R20" i="6"/>
  <c r="T26" i="6"/>
  <c r="P10" i="5"/>
  <c r="V20" i="6"/>
  <c r="V26" i="6"/>
  <c r="R24" i="6"/>
  <c r="T24" i="6"/>
  <c r="R22" i="6"/>
  <c r="R8" i="5"/>
  <c r="Q8" i="5"/>
  <c r="T18" i="6"/>
  <c r="P6" i="5"/>
  <c r="S63" i="3" l="1"/>
  <c r="S61" i="3"/>
  <c r="S52" i="3"/>
  <c r="S70" i="3"/>
  <c r="S62" i="3"/>
  <c r="S67" i="3"/>
  <c r="S68" i="3"/>
  <c r="S69" i="3"/>
  <c r="S22" i="6"/>
  <c r="O34" i="6"/>
  <c r="Q32" i="6"/>
  <c r="W24" i="6"/>
  <c r="W20" i="6"/>
  <c r="R32" i="6" s="1"/>
  <c r="Q31" i="6"/>
  <c r="S18" i="6"/>
  <c r="P33" i="6" s="1"/>
  <c r="O33" i="6"/>
  <c r="Q33" i="6"/>
  <c r="S24" i="6"/>
  <c r="S20" i="6"/>
  <c r="P32" i="6" s="1"/>
  <c r="O32" i="6"/>
  <c r="Q34" i="6"/>
  <c r="S26" i="6"/>
  <c r="P31" i="6" s="1"/>
  <c r="O31" i="6"/>
  <c r="W26" i="6"/>
  <c r="R31" i="6" s="1"/>
  <c r="W22" i="6"/>
  <c r="W18" i="6"/>
  <c r="R33" i="6" s="1"/>
  <c r="S8" i="5"/>
  <c r="O8" i="5"/>
  <c r="J15" i="5" s="1"/>
  <c r="I15" i="5"/>
  <c r="S9" i="5"/>
  <c r="L14" i="5" s="1"/>
  <c r="K15" i="5"/>
  <c r="O9" i="5"/>
  <c r="I14" i="5"/>
  <c r="K14" i="5"/>
  <c r="L15" i="5"/>
  <c r="J14" i="5"/>
  <c r="S64" i="3"/>
  <c r="S51" i="3"/>
  <c r="S72" i="3"/>
  <c r="P34" i="6" l="1"/>
  <c r="R3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1" authorId="0" shapeId="0" xr:uid="{67EEF995-DF16-4CA4-9B7D-21F72CAC494B}">
      <text>
        <r>
          <rPr>
            <b/>
            <sz val="9"/>
            <color indexed="81"/>
            <rFont val="宋体"/>
            <family val="3"/>
            <charset val="134"/>
          </rPr>
          <t>作者:</t>
        </r>
        <r>
          <rPr>
            <sz val="9"/>
            <color indexed="81"/>
            <rFont val="宋体"/>
            <family val="3"/>
            <charset val="134"/>
          </rPr>
          <t xml:space="preserve">
数据来源于wind</t>
        </r>
      </text>
    </comment>
    <comment ref="B1" authorId="0" shapeId="0" xr:uid="{0F06B90F-DF5C-4112-B5F4-D38ED5C0524A}">
      <text>
        <r>
          <rPr>
            <b/>
            <sz val="9"/>
            <color indexed="81"/>
            <rFont val="宋体"/>
            <family val="3"/>
            <charset val="134"/>
          </rPr>
          <t>作者:</t>
        </r>
        <r>
          <rPr>
            <sz val="9"/>
            <color indexed="81"/>
            <rFont val="宋体"/>
            <family val="3"/>
            <charset val="134"/>
          </rPr>
          <t xml:space="preserve">
工业品类大宗商品——有色金属、焦炭与铁矿石、非金属建材、能源</t>
        </r>
      </text>
    </comment>
    <comment ref="D1" authorId="0" shapeId="0" xr:uid="{7B1B0D46-52B8-40D3-9A7D-0D5AC946A900}">
      <text>
        <r>
          <rPr>
            <b/>
            <sz val="9"/>
            <color indexed="81"/>
            <rFont val="宋体"/>
            <family val="3"/>
            <charset val="134"/>
          </rPr>
          <t>作者:</t>
        </r>
        <r>
          <rPr>
            <sz val="9"/>
            <color indexed="81"/>
            <rFont val="宋体"/>
            <family val="3"/>
            <charset val="134"/>
          </rPr>
          <t xml:space="preserve">
缺失值用上一个值填充</t>
        </r>
      </text>
    </comment>
    <comment ref="B2" authorId="0" shapeId="0" xr:uid="{61E9FD4B-5CD7-446A-ABA3-CBAB65405BFA}">
      <text>
        <r>
          <rPr>
            <b/>
            <sz val="9"/>
            <color indexed="81"/>
            <rFont val="宋体"/>
            <family val="3"/>
            <charset val="134"/>
          </rPr>
          <t>作者:</t>
        </r>
        <r>
          <rPr>
            <sz val="9"/>
            <color indexed="81"/>
            <rFont val="宋体"/>
            <family val="3"/>
            <charset val="134"/>
          </rPr>
          <t xml:space="preserve">
数据开始时间根据的是产成品存货数据和主营业务收入数据的最开始可得时间</t>
        </r>
      </text>
    </comment>
    <comment ref="B56" authorId="0" shapeId="0" xr:uid="{FFF156E9-24A0-4ABF-B06A-8C8A65E30D70}">
      <text>
        <r>
          <rPr>
            <b/>
            <sz val="9"/>
            <color indexed="81"/>
            <rFont val="宋体"/>
            <family val="3"/>
            <charset val="134"/>
          </rPr>
          <t>作者:</t>
        </r>
        <r>
          <rPr>
            <sz val="9"/>
            <color indexed="81"/>
            <rFont val="宋体"/>
            <family val="3"/>
            <charset val="134"/>
          </rPr>
          <t xml:space="preserve">
拐点列入上一个周期</t>
        </r>
      </text>
    </comment>
    <comment ref="Q74" authorId="0" shapeId="0" xr:uid="{1ACFD214-4DBC-4AC5-9819-D360E200EB5F}">
      <text>
        <r>
          <rPr>
            <b/>
            <sz val="9"/>
            <color indexed="81"/>
            <rFont val="宋体"/>
            <family val="3"/>
            <charset val="134"/>
          </rPr>
          <t>admin:投资组合的持有期完全按照周期来，多个阶段的收益率计算几何加权平均值</t>
        </r>
      </text>
    </comment>
    <comment ref="R74" authorId="0" shapeId="0" xr:uid="{9728EF5B-287C-4A4C-8369-0916A1D2D39A}">
      <text>
        <r>
          <rPr>
            <b/>
            <sz val="9"/>
            <color indexed="81"/>
            <rFont val="宋体"/>
            <family val="3"/>
            <charset val="134"/>
          </rPr>
          <t>作者:</t>
        </r>
        <r>
          <rPr>
            <sz val="9"/>
            <color indexed="81"/>
            <rFont val="宋体"/>
            <family val="3"/>
            <charset val="134"/>
          </rPr>
          <t xml:space="preserve">
该阶段符合理论即为胜</t>
        </r>
      </text>
    </comment>
    <comment ref="S74" authorId="0" shapeId="0" xr:uid="{EB819E3C-D5F6-4937-BA81-EB6B236DE457}">
      <text>
        <r>
          <rPr>
            <b/>
            <sz val="9"/>
            <color indexed="81"/>
            <rFont val="宋体"/>
            <family val="3"/>
            <charset val="134"/>
          </rPr>
          <t>作者:</t>
        </r>
        <r>
          <rPr>
            <sz val="9"/>
            <color indexed="81"/>
            <rFont val="宋体"/>
            <family val="3"/>
            <charset val="134"/>
          </rPr>
          <t xml:space="preserve">
每月调仓,已年化</t>
        </r>
      </text>
    </comment>
    <comment ref="T74" authorId="0" shapeId="0" xr:uid="{C03130A9-D56F-47AC-B04E-6E9903FB05C1}">
      <text>
        <r>
          <rPr>
            <b/>
            <sz val="9"/>
            <color indexed="81"/>
            <rFont val="宋体"/>
            <family val="3"/>
            <charset val="134"/>
          </rPr>
          <t>作者:</t>
        </r>
        <r>
          <rPr>
            <sz val="9"/>
            <color indexed="81"/>
            <rFont val="宋体"/>
            <family val="3"/>
            <charset val="134"/>
          </rPr>
          <t xml:space="preserve">
大于等于0</t>
        </r>
      </text>
    </comment>
    <comment ref="E278" authorId="0" shapeId="0" xr:uid="{099D0272-08C2-4E0C-AA3C-D5FF11685E7F}">
      <text>
        <r>
          <rPr>
            <b/>
            <sz val="9"/>
            <color indexed="81"/>
            <rFont val="宋体"/>
            <family val="3"/>
            <charset val="134"/>
          </rPr>
          <t>作者:</t>
        </r>
        <r>
          <rPr>
            <sz val="9"/>
            <color indexed="81"/>
            <rFont val="宋体"/>
            <family val="3"/>
            <charset val="134"/>
          </rPr>
          <t xml:space="preserve">
2019年2月往后的数据使用的是营业收入累计同比</t>
        </r>
      </text>
    </comment>
    <comment ref="E283" authorId="0" shapeId="0" xr:uid="{18968D10-E871-49C9-8438-1FE0084F7046}">
      <text>
        <r>
          <rPr>
            <b/>
            <sz val="9"/>
            <color indexed="81"/>
            <rFont val="宋体"/>
            <family val="3"/>
            <charset val="134"/>
          </rPr>
          <t>admin:投资组合的持有期完全按照周期来，多个阶段的收益率计算几何加权平均值</t>
        </r>
      </text>
    </comment>
    <comment ref="F283" authorId="0" shapeId="0" xr:uid="{BC90AD27-49A3-46DD-B8E8-0AEB5A8E9F5C}">
      <text>
        <r>
          <rPr>
            <b/>
            <sz val="9"/>
            <color indexed="81"/>
            <rFont val="宋体"/>
            <family val="3"/>
            <charset val="134"/>
          </rPr>
          <t>作者:</t>
        </r>
        <r>
          <rPr>
            <sz val="9"/>
            <color indexed="81"/>
            <rFont val="宋体"/>
            <family val="3"/>
            <charset val="134"/>
          </rPr>
          <t xml:space="preserve">
该阶段符合理论即为胜</t>
        </r>
      </text>
    </comment>
    <comment ref="G283" authorId="0" shapeId="0" xr:uid="{6AD72F70-0DC3-4318-9CFD-C41EDFBC49F6}">
      <text>
        <r>
          <rPr>
            <b/>
            <sz val="9"/>
            <color indexed="81"/>
            <rFont val="宋体"/>
            <family val="3"/>
            <charset val="134"/>
          </rPr>
          <t>作者:</t>
        </r>
        <r>
          <rPr>
            <sz val="9"/>
            <color indexed="81"/>
            <rFont val="宋体"/>
            <family val="3"/>
            <charset val="134"/>
          </rPr>
          <t xml:space="preserve">
每月调仓,已年化</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S1" authorId="0" shapeId="0" xr:uid="{D37BBF46-DDDA-4C27-B724-2894F6B32665}">
      <text>
        <r>
          <rPr>
            <b/>
            <sz val="9"/>
            <color indexed="81"/>
            <rFont val="宋体"/>
            <family val="3"/>
            <charset val="134"/>
          </rPr>
          <t>作者:</t>
        </r>
        <r>
          <rPr>
            <sz val="9"/>
            <color indexed="81"/>
            <rFont val="宋体"/>
            <family val="3"/>
            <charset val="134"/>
          </rPr>
          <t xml:space="preserve">
剔除收益率为0的月份，大于0</t>
        </r>
      </text>
    </comment>
  </commentList>
</comments>
</file>

<file path=xl/sharedStrings.xml><?xml version="1.0" encoding="utf-8"?>
<sst xmlns="http://schemas.openxmlformats.org/spreadsheetml/2006/main" count="476" uniqueCount="120">
  <si>
    <r>
      <rPr>
        <u/>
        <sz val="11"/>
        <color theme="10"/>
        <rFont val="等线"/>
        <family val="3"/>
        <charset val="134"/>
        <scheme val="minor"/>
      </rPr>
      <t>时间</t>
    </r>
  </si>
  <si>
    <r>
      <rPr>
        <b/>
        <sz val="9"/>
        <color theme="1"/>
        <rFont val="宋体"/>
        <family val="3"/>
        <charset val="134"/>
      </rPr>
      <t>现货价</t>
    </r>
    <r>
      <rPr>
        <b/>
        <sz val="9"/>
        <color theme="1"/>
        <rFont val="Times New Roman"/>
        <family val="1"/>
      </rPr>
      <t>:</t>
    </r>
    <r>
      <rPr>
        <b/>
        <sz val="9"/>
        <color theme="1"/>
        <rFont val="宋体"/>
        <family val="3"/>
        <charset val="134"/>
      </rPr>
      <t>原油</t>
    </r>
    <r>
      <rPr>
        <b/>
        <sz val="9"/>
        <color theme="1"/>
        <rFont val="Times New Roman"/>
        <family val="1"/>
      </rPr>
      <t>(</t>
    </r>
    <r>
      <rPr>
        <b/>
        <sz val="9"/>
        <color theme="1"/>
        <rFont val="宋体"/>
        <family val="3"/>
        <charset val="134"/>
      </rPr>
      <t>布伦特</t>
    </r>
    <r>
      <rPr>
        <b/>
        <sz val="9"/>
        <color theme="1"/>
        <rFont val="Times New Roman"/>
        <family val="1"/>
      </rPr>
      <t>):FOB</t>
    </r>
    <r>
      <rPr>
        <b/>
        <sz val="9"/>
        <color theme="1"/>
        <rFont val="宋体"/>
        <family val="3"/>
        <charset val="134"/>
      </rPr>
      <t>欧洲</t>
    </r>
    <phoneticPr fontId="3" type="noConversion"/>
  </si>
  <si>
    <r>
      <rPr>
        <b/>
        <sz val="9"/>
        <color theme="1"/>
        <rFont val="宋体"/>
        <family val="3"/>
        <charset val="134"/>
      </rPr>
      <t>工业企业</t>
    </r>
    <r>
      <rPr>
        <b/>
        <sz val="9"/>
        <color theme="1"/>
        <rFont val="Times New Roman"/>
        <family val="1"/>
      </rPr>
      <t>:</t>
    </r>
    <r>
      <rPr>
        <b/>
        <sz val="9"/>
        <color theme="1"/>
        <rFont val="宋体"/>
        <family val="3"/>
        <charset val="134"/>
      </rPr>
      <t>产成品存货</t>
    </r>
    <r>
      <rPr>
        <b/>
        <sz val="9"/>
        <color theme="1"/>
        <rFont val="Times New Roman"/>
        <family val="1"/>
      </rPr>
      <t>:</t>
    </r>
    <r>
      <rPr>
        <b/>
        <sz val="9"/>
        <color theme="1"/>
        <rFont val="宋体"/>
        <family val="3"/>
        <charset val="134"/>
      </rPr>
      <t>累计同比</t>
    </r>
  </si>
  <si>
    <r>
      <rPr>
        <b/>
        <sz val="9"/>
        <color theme="1"/>
        <rFont val="宋体"/>
        <family val="3"/>
        <charset val="134"/>
      </rPr>
      <t>工业企业</t>
    </r>
    <r>
      <rPr>
        <b/>
        <sz val="9"/>
        <color theme="1"/>
        <rFont val="Times New Roman"/>
        <family val="1"/>
      </rPr>
      <t>:</t>
    </r>
    <r>
      <rPr>
        <b/>
        <sz val="9"/>
        <color theme="1"/>
        <rFont val="宋体"/>
        <family val="3"/>
        <charset val="134"/>
      </rPr>
      <t>主营业务收入</t>
    </r>
    <r>
      <rPr>
        <b/>
        <sz val="9"/>
        <color theme="1"/>
        <rFont val="Times New Roman"/>
        <family val="1"/>
      </rPr>
      <t>:</t>
    </r>
    <r>
      <rPr>
        <b/>
        <sz val="9"/>
        <color theme="1"/>
        <rFont val="宋体"/>
        <family val="3"/>
        <charset val="134"/>
      </rPr>
      <t>累计同比</t>
    </r>
  </si>
  <si>
    <r>
      <t>5000</t>
    </r>
    <r>
      <rPr>
        <b/>
        <sz val="9"/>
        <color theme="1"/>
        <rFont val="宋体"/>
        <family val="3"/>
        <charset val="134"/>
      </rPr>
      <t>户工业企业景气扩散指数</t>
    </r>
    <r>
      <rPr>
        <b/>
        <sz val="9"/>
        <color theme="1"/>
        <rFont val="Times New Roman"/>
        <family val="1"/>
      </rPr>
      <t>:</t>
    </r>
    <r>
      <rPr>
        <b/>
        <sz val="9"/>
        <color theme="1"/>
        <rFont val="宋体"/>
        <family val="3"/>
        <charset val="134"/>
      </rPr>
      <t>设备能力利用水平</t>
    </r>
  </si>
  <si>
    <r>
      <rPr>
        <b/>
        <sz val="9"/>
        <color theme="1"/>
        <rFont val="宋体"/>
        <family val="3"/>
        <charset val="134"/>
      </rPr>
      <t>月收益率</t>
    </r>
  </si>
  <si>
    <r>
      <rPr>
        <b/>
        <sz val="9"/>
        <color theme="1"/>
        <rFont val="宋体"/>
        <family val="3"/>
        <charset val="134"/>
      </rPr>
      <t>主动去库存
需求降库存降</t>
    </r>
  </si>
  <si>
    <r>
      <rPr>
        <b/>
        <sz val="9"/>
        <color theme="1"/>
        <rFont val="宋体"/>
        <family val="3"/>
        <charset val="134"/>
      </rPr>
      <t>被动去库存
需求升库存降</t>
    </r>
  </si>
  <si>
    <r>
      <rPr>
        <b/>
        <sz val="9"/>
        <color theme="1"/>
        <rFont val="宋体"/>
        <family val="3"/>
        <charset val="134"/>
      </rPr>
      <t>主动补库存
需求升库存升</t>
    </r>
  </si>
  <si>
    <r>
      <rPr>
        <b/>
        <sz val="9"/>
        <color theme="1"/>
        <rFont val="宋体"/>
        <family val="3"/>
        <charset val="134"/>
      </rPr>
      <t>被动补库存
需求降库存升</t>
    </r>
  </si>
  <si>
    <r>
      <rPr>
        <b/>
        <sz val="9"/>
        <color theme="1"/>
        <rFont val="宋体"/>
        <family val="3"/>
        <charset val="134"/>
      </rPr>
      <t>产能收缩</t>
    </r>
    <phoneticPr fontId="3" type="noConversion"/>
  </si>
  <si>
    <r>
      <rPr>
        <b/>
        <sz val="9"/>
        <color theme="1"/>
        <rFont val="宋体"/>
        <family val="3"/>
        <charset val="134"/>
      </rPr>
      <t>产能扩张</t>
    </r>
    <phoneticPr fontId="3" type="noConversion"/>
  </si>
  <si>
    <r>
      <rPr>
        <b/>
        <sz val="9"/>
        <color theme="1"/>
        <rFont val="宋体"/>
        <family val="3"/>
        <charset val="134"/>
      </rPr>
      <t>综合</t>
    </r>
    <phoneticPr fontId="3" type="noConversion"/>
  </si>
  <si>
    <r>
      <rPr>
        <b/>
        <sz val="9"/>
        <color theme="1"/>
        <rFont val="宋体"/>
        <family val="3"/>
        <charset val="134"/>
      </rPr>
      <t>朱格拉周期</t>
    </r>
    <phoneticPr fontId="3" type="noConversion"/>
  </si>
  <si>
    <r>
      <rPr>
        <b/>
        <sz val="9"/>
        <color theme="1"/>
        <rFont val="宋体"/>
        <family val="3"/>
        <charset val="134"/>
      </rPr>
      <t>库存周期</t>
    </r>
    <phoneticPr fontId="3" type="noConversion"/>
  </si>
  <si>
    <r>
      <rPr>
        <b/>
        <sz val="9"/>
        <color theme="1"/>
        <rFont val="宋体"/>
        <family val="3"/>
        <charset val="134"/>
      </rPr>
      <t>阶段收益率</t>
    </r>
    <phoneticPr fontId="3" type="noConversion"/>
  </si>
  <si>
    <r>
      <rPr>
        <b/>
        <sz val="9"/>
        <color theme="1"/>
        <rFont val="宋体"/>
        <family val="3"/>
        <charset val="134"/>
      </rPr>
      <t>阶段胜率</t>
    </r>
    <phoneticPr fontId="3" type="noConversion"/>
  </si>
  <si>
    <r>
      <rPr>
        <b/>
        <sz val="9"/>
        <color theme="1"/>
        <rFont val="宋体"/>
        <family val="3"/>
        <charset val="134"/>
      </rPr>
      <t>月平均收益率</t>
    </r>
    <phoneticPr fontId="3" type="noConversion"/>
  </si>
  <si>
    <r>
      <rPr>
        <b/>
        <sz val="9"/>
        <color theme="1"/>
        <rFont val="宋体"/>
        <family val="3"/>
        <charset val="134"/>
      </rPr>
      <t>月胜率</t>
    </r>
    <phoneticPr fontId="3" type="noConversion"/>
  </si>
  <si>
    <r>
      <rPr>
        <sz val="9"/>
        <color theme="1"/>
        <rFont val="宋体"/>
        <family val="3"/>
        <charset val="134"/>
      </rPr>
      <t>产能扩张</t>
    </r>
    <r>
      <rPr>
        <sz val="9"/>
        <color theme="1"/>
        <rFont val="Times New Roman"/>
        <family val="1"/>
      </rPr>
      <t>+</t>
    </r>
    <r>
      <rPr>
        <sz val="9"/>
        <color theme="1"/>
        <rFont val="宋体"/>
        <family val="3"/>
        <charset val="134"/>
      </rPr>
      <t>主动补库存</t>
    </r>
    <phoneticPr fontId="3" type="noConversion"/>
  </si>
  <si>
    <r>
      <rPr>
        <sz val="9"/>
        <color theme="1"/>
        <rFont val="宋体"/>
        <family val="3"/>
        <charset val="134"/>
      </rPr>
      <t>产能扩张</t>
    </r>
    <phoneticPr fontId="3" type="noConversion"/>
  </si>
  <si>
    <r>
      <rPr>
        <sz val="9"/>
        <color theme="1"/>
        <rFont val="宋体"/>
        <family val="3"/>
        <charset val="134"/>
      </rPr>
      <t>被动补库存</t>
    </r>
  </si>
  <si>
    <r>
      <rPr>
        <sz val="9"/>
        <color theme="1"/>
        <rFont val="宋体"/>
        <family val="3"/>
        <charset val="134"/>
      </rPr>
      <t>被动去库存</t>
    </r>
  </si>
  <si>
    <r>
      <rPr>
        <sz val="9"/>
        <color theme="1"/>
        <rFont val="宋体"/>
        <family val="3"/>
        <charset val="134"/>
      </rPr>
      <t>主动补库存</t>
    </r>
  </si>
  <si>
    <r>
      <rPr>
        <sz val="9"/>
        <color theme="1"/>
        <rFont val="宋体"/>
        <family val="3"/>
        <charset val="134"/>
      </rPr>
      <t>主动去库存</t>
    </r>
  </si>
  <si>
    <r>
      <rPr>
        <sz val="9"/>
        <color theme="1"/>
        <rFont val="宋体"/>
        <family val="3"/>
        <charset val="134"/>
      </rPr>
      <t>产能收缩</t>
    </r>
    <phoneticPr fontId="3" type="noConversion"/>
  </si>
  <si>
    <r>
      <rPr>
        <sz val="9"/>
        <color theme="1"/>
        <rFont val="宋体"/>
        <family val="3"/>
        <charset val="134"/>
      </rPr>
      <t>产能扩张</t>
    </r>
    <r>
      <rPr>
        <sz val="9"/>
        <color theme="1"/>
        <rFont val="Times New Roman"/>
        <family val="1"/>
      </rPr>
      <t>+</t>
    </r>
    <r>
      <rPr>
        <sz val="9"/>
        <color theme="1"/>
        <rFont val="宋体"/>
        <family val="3"/>
        <charset val="134"/>
      </rPr>
      <t>被动补库存</t>
    </r>
    <phoneticPr fontId="3" type="noConversion"/>
  </si>
  <si>
    <r>
      <rPr>
        <b/>
        <sz val="9"/>
        <color theme="1"/>
        <rFont val="宋体"/>
        <family val="3"/>
        <charset val="134"/>
      </rPr>
      <t>结论</t>
    </r>
    <phoneticPr fontId="3" type="noConversion"/>
  </si>
  <si>
    <r>
      <rPr>
        <b/>
        <sz val="9"/>
        <color theme="1"/>
        <rFont val="宋体"/>
        <family val="3"/>
        <charset val="134"/>
      </rPr>
      <t>从阶段考虑，产能扩张表现主要归因于主被动去库存周期</t>
    </r>
    <phoneticPr fontId="3" type="noConversion"/>
  </si>
  <si>
    <r>
      <rPr>
        <b/>
        <sz val="9"/>
        <color theme="1"/>
        <rFont val="宋体"/>
        <family val="3"/>
        <charset val="134"/>
      </rPr>
      <t>从月均考虑，产能扩张表现主要归因于被动去库存和主动补库存</t>
    </r>
    <phoneticPr fontId="3" type="noConversion"/>
  </si>
  <si>
    <r>
      <rPr>
        <b/>
        <sz val="9"/>
        <color theme="1"/>
        <rFont val="宋体"/>
        <family val="3"/>
        <charset val="134"/>
      </rPr>
      <t>产能收缩下阶段性的主动补库存和被动去库存可以缓解产能收缩带来的负向效应</t>
    </r>
    <phoneticPr fontId="3" type="noConversion"/>
  </si>
  <si>
    <r>
      <rPr>
        <b/>
        <sz val="9"/>
        <color theme="1"/>
        <rFont val="宋体"/>
        <family val="3"/>
        <charset val="134"/>
      </rPr>
      <t>产能收缩下每月调仓的主动补库存同理</t>
    </r>
    <phoneticPr fontId="3" type="noConversion"/>
  </si>
  <si>
    <r>
      <rPr>
        <sz val="9"/>
        <color theme="1"/>
        <rFont val="宋体"/>
        <family val="3"/>
        <charset val="134"/>
      </rPr>
      <t>产能扩张</t>
    </r>
    <r>
      <rPr>
        <sz val="9"/>
        <color theme="1"/>
        <rFont val="Times New Roman"/>
        <family val="1"/>
      </rPr>
      <t>+</t>
    </r>
    <r>
      <rPr>
        <sz val="9"/>
        <color theme="1"/>
        <rFont val="宋体"/>
        <family val="3"/>
        <charset val="134"/>
      </rPr>
      <t>主动去库存</t>
    </r>
    <phoneticPr fontId="3" type="noConversion"/>
  </si>
  <si>
    <r>
      <rPr>
        <sz val="9"/>
        <color theme="1"/>
        <rFont val="宋体"/>
        <family val="3"/>
        <charset val="134"/>
      </rPr>
      <t>产能扩张</t>
    </r>
    <r>
      <rPr>
        <sz val="9"/>
        <color theme="1"/>
        <rFont val="Times New Roman"/>
        <family val="1"/>
      </rPr>
      <t>+</t>
    </r>
    <r>
      <rPr>
        <sz val="9"/>
        <color theme="1"/>
        <rFont val="宋体"/>
        <family val="3"/>
        <charset val="134"/>
      </rPr>
      <t>被动去库存</t>
    </r>
    <phoneticPr fontId="3" type="noConversion"/>
  </si>
  <si>
    <r>
      <rPr>
        <sz val="9"/>
        <color theme="1"/>
        <rFont val="宋体"/>
        <family val="3"/>
        <charset val="134"/>
      </rPr>
      <t>产能收缩</t>
    </r>
    <r>
      <rPr>
        <sz val="9"/>
        <color theme="1"/>
        <rFont val="Times New Roman"/>
        <family val="1"/>
      </rPr>
      <t>+</t>
    </r>
    <r>
      <rPr>
        <sz val="9"/>
        <color theme="1"/>
        <rFont val="宋体"/>
        <family val="3"/>
        <charset val="134"/>
      </rPr>
      <t>主动补库存</t>
    </r>
    <phoneticPr fontId="3" type="noConversion"/>
  </si>
  <si>
    <r>
      <rPr>
        <sz val="9"/>
        <color theme="1"/>
        <rFont val="宋体"/>
        <family val="3"/>
        <charset val="134"/>
      </rPr>
      <t>产能收缩</t>
    </r>
    <r>
      <rPr>
        <sz val="9"/>
        <color theme="1"/>
        <rFont val="Times New Roman"/>
        <family val="1"/>
      </rPr>
      <t>+</t>
    </r>
    <r>
      <rPr>
        <sz val="9"/>
        <color theme="1"/>
        <rFont val="宋体"/>
        <family val="3"/>
        <charset val="134"/>
      </rPr>
      <t>被动补库存</t>
    </r>
    <phoneticPr fontId="3" type="noConversion"/>
  </si>
  <si>
    <r>
      <rPr>
        <sz val="9"/>
        <color theme="1"/>
        <rFont val="宋体"/>
        <family val="3"/>
        <charset val="134"/>
      </rPr>
      <t>产能收缩</t>
    </r>
    <r>
      <rPr>
        <sz val="9"/>
        <color theme="1"/>
        <rFont val="Times New Roman"/>
        <family val="1"/>
      </rPr>
      <t>+</t>
    </r>
    <r>
      <rPr>
        <sz val="9"/>
        <color theme="1"/>
        <rFont val="宋体"/>
        <family val="3"/>
        <charset val="134"/>
      </rPr>
      <t>主动去库存</t>
    </r>
    <phoneticPr fontId="3" type="noConversion"/>
  </si>
  <si>
    <r>
      <rPr>
        <sz val="9"/>
        <color theme="1"/>
        <rFont val="宋体"/>
        <family val="3"/>
        <charset val="134"/>
      </rPr>
      <t>产能收缩</t>
    </r>
    <r>
      <rPr>
        <sz val="9"/>
        <color theme="1"/>
        <rFont val="Times New Roman"/>
        <family val="1"/>
      </rPr>
      <t>+</t>
    </r>
    <r>
      <rPr>
        <sz val="9"/>
        <color theme="1"/>
        <rFont val="宋体"/>
        <family val="3"/>
        <charset val="134"/>
      </rPr>
      <t>被动去库存</t>
    </r>
    <phoneticPr fontId="3" type="noConversion"/>
  </si>
  <si>
    <r>
      <rPr>
        <sz val="9"/>
        <color theme="1"/>
        <rFont val="宋体"/>
        <family val="3"/>
        <charset val="134"/>
      </rPr>
      <t>产能扩张</t>
    </r>
    <r>
      <rPr>
        <sz val="9"/>
        <color theme="1"/>
        <rFont val="Times New Roman"/>
        <family val="1"/>
      </rPr>
      <t>=</t>
    </r>
    <r>
      <rPr>
        <sz val="9"/>
        <color theme="1"/>
        <rFont val="宋体"/>
        <family val="3"/>
        <charset val="134"/>
      </rPr>
      <t>被动去库存</t>
    </r>
    <phoneticPr fontId="3" type="noConversion"/>
  </si>
  <si>
    <r>
      <rPr>
        <sz val="9"/>
        <color theme="1"/>
        <rFont val="宋体"/>
        <family val="3"/>
        <charset val="134"/>
      </rPr>
      <t>阶段</t>
    </r>
  </si>
  <si>
    <r>
      <rPr>
        <sz val="9"/>
        <color theme="1"/>
        <rFont val="宋体"/>
        <family val="3"/>
        <charset val="134"/>
      </rPr>
      <t>阶段含义</t>
    </r>
  </si>
  <si>
    <r>
      <rPr>
        <sz val="9"/>
        <color theme="1"/>
        <rFont val="宋体"/>
        <family val="3"/>
        <charset val="134"/>
      </rPr>
      <t>阶段平均收益率</t>
    </r>
  </si>
  <si>
    <r>
      <rPr>
        <sz val="9"/>
        <color theme="1"/>
        <rFont val="宋体"/>
        <family val="3"/>
        <charset val="134"/>
      </rPr>
      <t>阶段胜率</t>
    </r>
  </si>
  <si>
    <r>
      <rPr>
        <sz val="9"/>
        <color theme="1"/>
        <rFont val="宋体"/>
        <family val="3"/>
        <charset val="134"/>
      </rPr>
      <t>月均收益率</t>
    </r>
  </si>
  <si>
    <r>
      <rPr>
        <sz val="9"/>
        <color theme="1"/>
        <rFont val="宋体"/>
        <family val="3"/>
        <charset val="134"/>
      </rPr>
      <t>月胜率</t>
    </r>
    <phoneticPr fontId="3" type="noConversion"/>
  </si>
  <si>
    <r>
      <rPr>
        <sz val="9"/>
        <color theme="1"/>
        <rFont val="宋体"/>
        <family val="3"/>
        <charset val="134"/>
      </rPr>
      <t>需求降库存升</t>
    </r>
  </si>
  <si>
    <r>
      <rPr>
        <sz val="9"/>
        <color theme="1"/>
        <rFont val="宋体"/>
        <family val="3"/>
        <charset val="134"/>
      </rPr>
      <t>需求升库存降</t>
    </r>
  </si>
  <si>
    <r>
      <rPr>
        <sz val="9"/>
        <color theme="1"/>
        <rFont val="宋体"/>
        <family val="3"/>
        <charset val="134"/>
      </rPr>
      <t>需求升库存升</t>
    </r>
  </si>
  <si>
    <r>
      <rPr>
        <sz val="9"/>
        <color theme="1"/>
        <rFont val="宋体"/>
        <family val="3"/>
        <charset val="134"/>
      </rPr>
      <t>需求降库存降</t>
    </r>
  </si>
  <si>
    <r>
      <rPr>
        <u/>
        <sz val="11"/>
        <color theme="10"/>
        <rFont val="等线"/>
        <family val="3"/>
        <charset val="134"/>
        <scheme val="minor"/>
      </rPr>
      <t>序号</t>
    </r>
    <phoneticPr fontId="3" type="noConversion"/>
  </si>
  <si>
    <r>
      <rPr>
        <b/>
        <sz val="9"/>
        <color theme="1"/>
        <rFont val="宋体"/>
        <family val="3"/>
        <charset val="134"/>
      </rPr>
      <t>时间</t>
    </r>
  </si>
  <si>
    <r>
      <rPr>
        <b/>
        <sz val="9"/>
        <color theme="1"/>
        <rFont val="宋体"/>
        <family val="3"/>
        <charset val="134"/>
      </rPr>
      <t>工业企业</t>
    </r>
    <r>
      <rPr>
        <b/>
        <sz val="9"/>
        <color theme="1"/>
        <rFont val="Times New Roman"/>
        <family val="1"/>
      </rPr>
      <t>:</t>
    </r>
    <r>
      <rPr>
        <b/>
        <sz val="9"/>
        <color theme="1"/>
        <rFont val="宋体"/>
        <family val="3"/>
        <charset val="134"/>
      </rPr>
      <t>产成品存货</t>
    </r>
    <r>
      <rPr>
        <b/>
        <sz val="9"/>
        <color theme="1"/>
        <rFont val="Times New Roman"/>
        <family val="1"/>
      </rPr>
      <t>:</t>
    </r>
    <r>
      <rPr>
        <b/>
        <sz val="9"/>
        <color theme="1"/>
        <rFont val="宋体"/>
        <family val="3"/>
        <charset val="134"/>
      </rPr>
      <t>累计同比</t>
    </r>
    <phoneticPr fontId="3" type="noConversion"/>
  </si>
  <si>
    <r>
      <rPr>
        <b/>
        <sz val="9"/>
        <color theme="1"/>
        <rFont val="宋体"/>
        <family val="3"/>
        <charset val="134"/>
      </rPr>
      <t>工业企业</t>
    </r>
    <r>
      <rPr>
        <b/>
        <sz val="9"/>
        <color theme="1"/>
        <rFont val="Times New Roman"/>
        <family val="1"/>
      </rPr>
      <t>:</t>
    </r>
    <r>
      <rPr>
        <b/>
        <sz val="9"/>
        <color theme="1"/>
        <rFont val="宋体"/>
        <family val="3"/>
        <charset val="134"/>
      </rPr>
      <t>主营业务收入</t>
    </r>
    <r>
      <rPr>
        <b/>
        <sz val="9"/>
        <color theme="1"/>
        <rFont val="Times New Roman"/>
        <family val="1"/>
      </rPr>
      <t>:</t>
    </r>
    <r>
      <rPr>
        <b/>
        <sz val="9"/>
        <color theme="1"/>
        <rFont val="宋体"/>
        <family val="3"/>
        <charset val="134"/>
      </rPr>
      <t>累计同比</t>
    </r>
    <phoneticPr fontId="3" type="noConversion"/>
  </si>
  <si>
    <r>
      <rPr>
        <b/>
        <sz val="9"/>
        <color theme="1"/>
        <rFont val="宋体"/>
        <family val="3"/>
        <charset val="134"/>
      </rPr>
      <t>月收益率</t>
    </r>
    <phoneticPr fontId="3" type="noConversion"/>
  </si>
  <si>
    <r>
      <rPr>
        <b/>
        <sz val="9"/>
        <color theme="1"/>
        <rFont val="宋体"/>
        <family val="3"/>
        <charset val="134"/>
      </rPr>
      <t>月份</t>
    </r>
  </si>
  <si>
    <r>
      <rPr>
        <b/>
        <sz val="9"/>
        <color theme="1"/>
        <rFont val="宋体"/>
        <family val="3"/>
        <charset val="134"/>
      </rPr>
      <t>现货价</t>
    </r>
    <r>
      <rPr>
        <b/>
        <sz val="9"/>
        <color theme="1"/>
        <rFont val="Times New Roman"/>
        <family val="1"/>
      </rPr>
      <t>:</t>
    </r>
    <r>
      <rPr>
        <b/>
        <sz val="9"/>
        <color theme="1"/>
        <rFont val="宋体"/>
        <family val="3"/>
        <charset val="134"/>
      </rPr>
      <t>原油</t>
    </r>
    <r>
      <rPr>
        <b/>
        <sz val="9"/>
        <color theme="1"/>
        <rFont val="Times New Roman"/>
        <family val="1"/>
      </rPr>
      <t>(</t>
    </r>
    <r>
      <rPr>
        <b/>
        <sz val="9"/>
        <color theme="1"/>
        <rFont val="宋体"/>
        <family val="3"/>
        <charset val="134"/>
      </rPr>
      <t>布伦特</t>
    </r>
    <r>
      <rPr>
        <b/>
        <sz val="9"/>
        <color theme="1"/>
        <rFont val="Times New Roman"/>
        <family val="1"/>
      </rPr>
      <t>):FOB</t>
    </r>
    <r>
      <rPr>
        <b/>
        <sz val="9"/>
        <color theme="1"/>
        <rFont val="宋体"/>
        <family val="3"/>
        <charset val="134"/>
      </rPr>
      <t>欧洲，月内日度平均</t>
    </r>
  </si>
  <si>
    <r>
      <rPr>
        <sz val="9"/>
        <color theme="1"/>
        <rFont val="宋体"/>
        <family val="3"/>
        <charset val="134"/>
      </rPr>
      <t>开始</t>
    </r>
  </si>
  <si>
    <r>
      <rPr>
        <sz val="9"/>
        <color theme="1"/>
        <rFont val="宋体"/>
        <family val="3"/>
        <charset val="134"/>
      </rPr>
      <t>结束</t>
    </r>
  </si>
  <si>
    <r>
      <rPr>
        <sz val="9"/>
        <color theme="1"/>
        <rFont val="宋体"/>
        <family val="3"/>
        <charset val="134"/>
      </rPr>
      <t>阶段收益率</t>
    </r>
    <phoneticPr fontId="3" type="noConversion"/>
  </si>
  <si>
    <r>
      <rPr>
        <sz val="9"/>
        <color theme="1"/>
        <rFont val="宋体"/>
        <family val="3"/>
        <charset val="134"/>
      </rPr>
      <t>阶段胜率</t>
    </r>
    <phoneticPr fontId="3" type="noConversion"/>
  </si>
  <si>
    <r>
      <rPr>
        <sz val="9"/>
        <color theme="1"/>
        <rFont val="宋体"/>
        <family val="3"/>
        <charset val="134"/>
      </rPr>
      <t>月均收益率报</t>
    </r>
    <phoneticPr fontId="3" type="noConversion"/>
  </si>
  <si>
    <t>结论：主动补库存的月均收益率和月胜率较高；去库存的阶段收益率和阶段胜率较高</t>
    <phoneticPr fontId="3" type="noConversion"/>
  </si>
  <si>
    <r>
      <rPr>
        <u/>
        <sz val="11"/>
        <color theme="10"/>
        <rFont val="等线"/>
        <family val="3"/>
        <charset val="134"/>
        <scheme val="minor"/>
      </rPr>
      <t>指标名称</t>
    </r>
  </si>
  <si>
    <r>
      <rPr>
        <b/>
        <sz val="9"/>
        <color theme="1"/>
        <rFont val="宋体"/>
        <family val="3"/>
        <charset val="134"/>
      </rPr>
      <t>美国</t>
    </r>
    <r>
      <rPr>
        <b/>
        <sz val="9"/>
        <color theme="1"/>
        <rFont val="Times New Roman"/>
        <family val="1"/>
      </rPr>
      <t>:</t>
    </r>
    <r>
      <rPr>
        <b/>
        <sz val="9"/>
        <color theme="1"/>
        <rFont val="宋体"/>
        <family val="3"/>
        <charset val="134"/>
      </rPr>
      <t>企业设备产出指数</t>
    </r>
    <r>
      <rPr>
        <b/>
        <sz val="9"/>
        <color theme="1"/>
        <rFont val="Times New Roman"/>
        <family val="1"/>
      </rPr>
      <t>:</t>
    </r>
    <r>
      <rPr>
        <b/>
        <sz val="9"/>
        <color theme="1"/>
        <rFont val="宋体"/>
        <family val="3"/>
        <charset val="134"/>
      </rPr>
      <t>同比</t>
    </r>
    <r>
      <rPr>
        <b/>
        <sz val="9"/>
        <color theme="1"/>
        <rFont val="Times New Roman"/>
        <family val="1"/>
      </rPr>
      <t>:</t>
    </r>
    <r>
      <rPr>
        <b/>
        <sz val="9"/>
        <color theme="1"/>
        <rFont val="宋体"/>
        <family val="3"/>
        <charset val="134"/>
      </rPr>
      <t>季调</t>
    </r>
    <phoneticPr fontId="3" type="noConversion"/>
  </si>
  <si>
    <t>现货价:原油(布伦特):FOB欧洲,月末数据</t>
  </si>
  <si>
    <t>月收益率</t>
    <phoneticPr fontId="3" type="noConversion"/>
  </si>
  <si>
    <r>
      <rPr>
        <b/>
        <sz val="9"/>
        <color theme="1"/>
        <rFont val="宋体"/>
        <family val="2"/>
      </rPr>
      <t>初始点</t>
    </r>
  </si>
  <si>
    <r>
      <rPr>
        <b/>
        <sz val="9"/>
        <color theme="1"/>
        <rFont val="宋体"/>
        <family val="2"/>
      </rPr>
      <t>结束点</t>
    </r>
  </si>
  <si>
    <r>
      <rPr>
        <b/>
        <sz val="9"/>
        <color theme="1"/>
        <rFont val="宋体"/>
        <family val="2"/>
      </rPr>
      <t>初始行</t>
    </r>
  </si>
  <si>
    <r>
      <rPr>
        <b/>
        <sz val="9"/>
        <color theme="1"/>
        <rFont val="宋体"/>
        <family val="2"/>
      </rPr>
      <t>结束行</t>
    </r>
  </si>
  <si>
    <r>
      <rPr>
        <b/>
        <sz val="9"/>
        <color theme="1"/>
        <rFont val="宋体"/>
        <family val="2"/>
      </rPr>
      <t>长度</t>
    </r>
  </si>
  <si>
    <t>月平均收益率</t>
    <phoneticPr fontId="3" type="noConversion"/>
  </si>
  <si>
    <t>月胜利次数</t>
    <phoneticPr fontId="3" type="noConversion"/>
  </si>
  <si>
    <t>月次数</t>
    <phoneticPr fontId="3" type="noConversion"/>
  </si>
  <si>
    <t>月胜率</t>
    <phoneticPr fontId="3" type="noConversion"/>
  </si>
  <si>
    <r>
      <rPr>
        <sz val="9"/>
        <color theme="1"/>
        <rFont val="宋体"/>
        <family val="2"/>
      </rPr>
      <t>上升</t>
    </r>
  </si>
  <si>
    <r>
      <rPr>
        <sz val="9"/>
        <color theme="1"/>
        <rFont val="宋体"/>
        <family val="2"/>
      </rPr>
      <t>下降</t>
    </r>
  </si>
  <si>
    <t>阶段</t>
    <phoneticPr fontId="3" type="noConversion"/>
  </si>
  <si>
    <t>上升</t>
    <phoneticPr fontId="3" type="noConversion"/>
  </si>
  <si>
    <t>下降</t>
    <phoneticPr fontId="3" type="noConversion"/>
  </si>
  <si>
    <r>
      <rPr>
        <sz val="9"/>
        <color theme="1"/>
        <rFont val="times、"/>
        <family val="3"/>
        <charset val="134"/>
      </rPr>
      <t>初始点</t>
    </r>
  </si>
  <si>
    <r>
      <rPr>
        <sz val="9"/>
        <color theme="1"/>
        <rFont val="times、"/>
        <family val="3"/>
        <charset val="134"/>
      </rPr>
      <t>结束点</t>
    </r>
  </si>
  <si>
    <r>
      <rPr>
        <sz val="9"/>
        <color theme="1"/>
        <rFont val="times、"/>
        <family val="3"/>
        <charset val="134"/>
      </rPr>
      <t>阶段收益率</t>
    </r>
  </si>
  <si>
    <r>
      <rPr>
        <sz val="9"/>
        <color theme="1"/>
        <rFont val="times、"/>
        <family val="3"/>
        <charset val="134"/>
      </rPr>
      <t>阶段胜率</t>
    </r>
  </si>
  <si>
    <r>
      <rPr>
        <sz val="9"/>
        <color theme="1"/>
        <rFont val="times、"/>
        <family val="3"/>
        <charset val="134"/>
      </rPr>
      <t>月平均收益率</t>
    </r>
  </si>
  <si>
    <r>
      <rPr>
        <sz val="9"/>
        <color theme="1"/>
        <rFont val="times、"/>
        <family val="3"/>
        <charset val="134"/>
      </rPr>
      <t>月胜利次数</t>
    </r>
  </si>
  <si>
    <r>
      <rPr>
        <sz val="9"/>
        <color theme="1"/>
        <rFont val="times、"/>
        <family val="3"/>
        <charset val="134"/>
      </rPr>
      <t>月次数</t>
    </r>
  </si>
  <si>
    <r>
      <rPr>
        <sz val="9"/>
        <color theme="1"/>
        <rFont val="times、"/>
        <family val="3"/>
        <charset val="134"/>
      </rPr>
      <t>月胜率</t>
    </r>
  </si>
  <si>
    <r>
      <rPr>
        <sz val="9"/>
        <color theme="1"/>
        <rFont val="times、"/>
        <family val="3"/>
        <charset val="134"/>
      </rPr>
      <t>上升</t>
    </r>
  </si>
  <si>
    <r>
      <rPr>
        <sz val="9"/>
        <color theme="1"/>
        <rFont val="times、"/>
        <family val="3"/>
        <charset val="134"/>
      </rPr>
      <t>下降</t>
    </r>
  </si>
  <si>
    <r>
      <rPr>
        <b/>
        <sz val="9"/>
        <color theme="1"/>
        <rFont val="宋体"/>
        <family val="3"/>
        <charset val="134"/>
      </rPr>
      <t>现货价</t>
    </r>
    <r>
      <rPr>
        <b/>
        <sz val="9"/>
        <color theme="1"/>
        <rFont val="Times New Roman"/>
        <family val="1"/>
      </rPr>
      <t>:</t>
    </r>
    <r>
      <rPr>
        <b/>
        <sz val="9"/>
        <color theme="1"/>
        <rFont val="宋体"/>
        <family val="3"/>
        <charset val="134"/>
      </rPr>
      <t>原油</t>
    </r>
    <r>
      <rPr>
        <b/>
        <sz val="9"/>
        <color theme="1"/>
        <rFont val="Times New Roman"/>
        <family val="1"/>
      </rPr>
      <t>(</t>
    </r>
    <r>
      <rPr>
        <b/>
        <sz val="9"/>
        <color theme="1"/>
        <rFont val="宋体"/>
        <family val="3"/>
        <charset val="134"/>
      </rPr>
      <t>布伦特</t>
    </r>
    <r>
      <rPr>
        <b/>
        <sz val="9"/>
        <color theme="1"/>
        <rFont val="Times New Roman"/>
        <family val="1"/>
      </rPr>
      <t>):FOB</t>
    </r>
    <r>
      <rPr>
        <b/>
        <sz val="9"/>
        <color theme="1"/>
        <rFont val="宋体"/>
        <family val="3"/>
        <charset val="134"/>
      </rPr>
      <t>欧洲</t>
    </r>
    <r>
      <rPr>
        <b/>
        <sz val="9"/>
        <color theme="1"/>
        <rFont val="Times New Roman"/>
        <family val="1"/>
      </rPr>
      <t>,</t>
    </r>
    <r>
      <rPr>
        <b/>
        <sz val="9"/>
        <color theme="1"/>
        <rFont val="宋体"/>
        <family val="3"/>
        <charset val="134"/>
      </rPr>
      <t>月末数据</t>
    </r>
  </si>
  <si>
    <t>月度收益率</t>
    <phoneticPr fontId="3" type="noConversion"/>
  </si>
  <si>
    <r>
      <rPr>
        <b/>
        <sz val="9"/>
        <color theme="1"/>
        <rFont val="宋体"/>
        <family val="2"/>
      </rPr>
      <t>指标名称</t>
    </r>
  </si>
  <si>
    <r>
      <rPr>
        <b/>
        <sz val="9"/>
        <color theme="1"/>
        <rFont val="宋体"/>
        <family val="3"/>
        <charset val="134"/>
      </rPr>
      <t>美国</t>
    </r>
    <r>
      <rPr>
        <b/>
        <sz val="9"/>
        <color theme="1"/>
        <rFont val="Times New Roman"/>
        <family val="1"/>
      </rPr>
      <t>:</t>
    </r>
    <r>
      <rPr>
        <b/>
        <sz val="9"/>
        <color theme="1"/>
        <rFont val="宋体"/>
        <family val="3"/>
        <charset val="134"/>
      </rPr>
      <t>企业设备产出指数</t>
    </r>
    <r>
      <rPr>
        <b/>
        <sz val="9"/>
        <color theme="1"/>
        <rFont val="Times New Roman"/>
        <family val="1"/>
      </rPr>
      <t>:</t>
    </r>
    <r>
      <rPr>
        <b/>
        <sz val="9"/>
        <color theme="1"/>
        <rFont val="宋体"/>
        <family val="3"/>
        <charset val="134"/>
      </rPr>
      <t>同比</t>
    </r>
    <r>
      <rPr>
        <b/>
        <sz val="9"/>
        <color theme="1"/>
        <rFont val="Times New Roman"/>
        <family val="1"/>
      </rPr>
      <t>:</t>
    </r>
    <r>
      <rPr>
        <b/>
        <sz val="9"/>
        <color theme="1"/>
        <rFont val="宋体"/>
        <family val="3"/>
        <charset val="134"/>
      </rPr>
      <t>季调；调整值</t>
    </r>
    <phoneticPr fontId="3" type="noConversion"/>
  </si>
  <si>
    <r>
      <t>5000</t>
    </r>
    <r>
      <rPr>
        <b/>
        <sz val="9"/>
        <color theme="1"/>
        <rFont val="宋体"/>
        <family val="3"/>
        <charset val="134"/>
      </rPr>
      <t>户工业企业景气扩散指数</t>
    </r>
    <r>
      <rPr>
        <b/>
        <sz val="9"/>
        <color theme="1"/>
        <rFont val="Times New Roman"/>
        <family val="1"/>
      </rPr>
      <t>:</t>
    </r>
    <r>
      <rPr>
        <b/>
        <sz val="9"/>
        <color theme="1"/>
        <rFont val="宋体"/>
        <family val="3"/>
        <charset val="134"/>
      </rPr>
      <t>设备能力利用水平；调整值</t>
    </r>
    <phoneticPr fontId="3" type="noConversion"/>
  </si>
  <si>
    <t>中国朱格拉周期</t>
    <phoneticPr fontId="3" type="noConversion"/>
  </si>
  <si>
    <t>美国朱格拉周期</t>
    <phoneticPr fontId="3" type="noConversion"/>
  </si>
  <si>
    <r>
      <rPr>
        <b/>
        <sz val="9"/>
        <color theme="1"/>
        <rFont val="宋体"/>
        <family val="3"/>
        <charset val="134"/>
      </rPr>
      <t>初始行</t>
    </r>
  </si>
  <si>
    <r>
      <rPr>
        <b/>
        <sz val="9"/>
        <color theme="1"/>
        <rFont val="宋体"/>
        <family val="3"/>
        <charset val="134"/>
      </rPr>
      <t>结束行</t>
    </r>
  </si>
  <si>
    <r>
      <rPr>
        <b/>
        <sz val="9"/>
        <color theme="1"/>
        <rFont val="宋体"/>
        <family val="3"/>
        <charset val="134"/>
      </rPr>
      <t>长度</t>
    </r>
  </si>
  <si>
    <r>
      <rPr>
        <sz val="9"/>
        <color theme="1"/>
        <rFont val="宋体"/>
        <family val="3"/>
        <charset val="134"/>
      </rPr>
      <t>产能扩张</t>
    </r>
  </si>
  <si>
    <r>
      <rPr>
        <sz val="9"/>
        <color theme="1"/>
        <rFont val="宋体"/>
        <family val="3"/>
        <charset val="134"/>
      </rPr>
      <t>产能收缩</t>
    </r>
  </si>
  <si>
    <t>美国上升</t>
    <phoneticPr fontId="3" type="noConversion"/>
  </si>
  <si>
    <t>中国产能收缩</t>
    <phoneticPr fontId="3" type="noConversion"/>
  </si>
  <si>
    <t>中国产能扩张</t>
    <phoneticPr fontId="3" type="noConversion"/>
  </si>
  <si>
    <t>美国下降</t>
    <phoneticPr fontId="3" type="noConversion"/>
  </si>
  <si>
    <t>中国朱格拉周期</t>
  </si>
  <si>
    <t>美国朱格拉周期</t>
  </si>
  <si>
    <t>初始点</t>
  </si>
  <si>
    <t>结束点</t>
  </si>
  <si>
    <t>阶段收益率</t>
  </si>
  <si>
    <t>阶段胜率</t>
  </si>
  <si>
    <t>月平均收益率</t>
  </si>
  <si>
    <t>月胜率</t>
  </si>
  <si>
    <t>产能收缩</t>
  </si>
  <si>
    <t>产能扩张</t>
  </si>
  <si>
    <r>
      <rPr>
        <sz val="9"/>
        <color indexed="8"/>
        <rFont val="宋体"/>
        <family val="3"/>
        <charset val="134"/>
      </rPr>
      <t>实际市场价格</t>
    </r>
    <r>
      <rPr>
        <sz val="9"/>
        <color indexed="8"/>
        <rFont val="Times New Roman"/>
        <family val="1"/>
      </rPr>
      <t>:</t>
    </r>
    <r>
      <rPr>
        <sz val="9"/>
        <color indexed="8"/>
        <rFont val="宋体"/>
        <family val="3"/>
        <charset val="134"/>
      </rPr>
      <t>全球</t>
    </r>
    <r>
      <rPr>
        <sz val="9"/>
        <color indexed="8"/>
        <rFont val="Times New Roman"/>
        <family val="1"/>
      </rPr>
      <t>:</t>
    </r>
    <r>
      <rPr>
        <sz val="9"/>
        <color indexed="8"/>
        <rFont val="宋体"/>
        <family val="3"/>
        <charset val="134"/>
      </rPr>
      <t>现货原油</t>
    </r>
    <r>
      <rPr>
        <sz val="9"/>
        <color indexed="8"/>
        <rFont val="Times New Roman"/>
        <family val="1"/>
      </rPr>
      <t>:</t>
    </r>
    <r>
      <rPr>
        <sz val="9"/>
        <color indexed="8"/>
        <rFont val="宋体"/>
        <family val="3"/>
        <charset val="134"/>
      </rPr>
      <t>英国布伦特</t>
    </r>
    <r>
      <rPr>
        <sz val="9"/>
        <color indexed="8"/>
        <rFont val="Times New Roman"/>
        <family val="1"/>
      </rPr>
      <t>:</t>
    </r>
    <r>
      <rPr>
        <sz val="9"/>
        <color indexed="8"/>
        <rFont val="宋体"/>
        <family val="3"/>
        <charset val="134"/>
      </rPr>
      <t>月</t>
    </r>
  </si>
  <si>
    <r>
      <rPr>
        <sz val="9"/>
        <color indexed="8"/>
        <rFont val="宋体"/>
        <family val="3"/>
        <charset val="134"/>
      </rPr>
      <t>期货结算价</t>
    </r>
    <r>
      <rPr>
        <sz val="9"/>
        <color indexed="8"/>
        <rFont val="Times New Roman"/>
        <family val="1"/>
      </rPr>
      <t>(</t>
    </r>
    <r>
      <rPr>
        <sz val="9"/>
        <color indexed="8"/>
        <rFont val="宋体"/>
        <family val="3"/>
        <charset val="134"/>
      </rPr>
      <t>活跃合约</t>
    </r>
    <r>
      <rPr>
        <sz val="9"/>
        <color indexed="8"/>
        <rFont val="Times New Roman"/>
        <family val="1"/>
      </rPr>
      <t xml:space="preserve">):MICEX </t>
    </r>
    <r>
      <rPr>
        <sz val="9"/>
        <color indexed="8"/>
        <rFont val="宋体"/>
        <family val="3"/>
        <charset val="134"/>
      </rPr>
      <t>布伦特原油</t>
    </r>
    <r>
      <rPr>
        <sz val="9"/>
        <color indexed="8"/>
        <rFont val="Times New Roman"/>
        <family val="1"/>
      </rPr>
      <t>:</t>
    </r>
    <r>
      <rPr>
        <sz val="9"/>
        <color indexed="8"/>
        <rFont val="宋体"/>
        <family val="3"/>
        <charset val="134"/>
      </rPr>
      <t>月</t>
    </r>
  </si>
  <si>
    <r>
      <rPr>
        <sz val="9"/>
        <color indexed="8"/>
        <rFont val="宋体"/>
        <family val="3"/>
        <charset val="134"/>
      </rPr>
      <t>期限溢价</t>
    </r>
    <phoneticPr fontId="17" type="noConversion"/>
  </si>
  <si>
    <r>
      <rPr>
        <sz val="9"/>
        <color indexed="10"/>
        <rFont val="宋体"/>
        <family val="3"/>
        <charset val="134"/>
      </rPr>
      <t>数据来源：</t>
    </r>
    <r>
      <rPr>
        <sz val="9"/>
        <color indexed="10"/>
        <rFont val="Times New Roman"/>
        <family val="1"/>
      </rPr>
      <t>Wind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</si>
</sst>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Red]\(0.00\)"/>
    <numFmt numFmtId="177" formatCode="###,###,###,###,##0.00_ "/>
    <numFmt numFmtId="178" formatCode="0.0000_);[Red]\(0.0000\)"/>
    <numFmt numFmtId="179" formatCode="0.0000_ "/>
    <numFmt numFmtId="180" formatCode="0.00_ "/>
    <numFmt numFmtId="181" formatCode="yyyy\-mm;@"/>
  </numFmts>
  <fonts count="20">
    <font>
      <sz val="11"/>
      <color theme="1"/>
      <name val="等线"/>
      <family val="2"/>
      <scheme val="minor"/>
    </font>
    <font>
      <u/>
      <sz val="11"/>
      <color theme="10"/>
      <name val="等线"/>
      <family val="2"/>
      <scheme val="minor"/>
    </font>
    <font>
      <u/>
      <sz val="11"/>
      <color theme="10"/>
      <name val="等线"/>
      <family val="3"/>
      <charset val="134"/>
      <scheme val="minor"/>
    </font>
    <font>
      <sz val="9"/>
      <name val="等线"/>
      <family val="3"/>
      <charset val="134"/>
      <scheme val="minor"/>
    </font>
    <font>
      <b/>
      <sz val="9"/>
      <color theme="1"/>
      <name val="Times New Roman"/>
      <family val="1"/>
    </font>
    <font>
      <b/>
      <sz val="9"/>
      <color theme="1"/>
      <name val="宋体"/>
      <family val="3"/>
      <charset val="134"/>
    </font>
    <font>
      <sz val="9"/>
      <color theme="1"/>
      <name val="Times New Roman"/>
      <family val="1"/>
    </font>
    <font>
      <sz val="9"/>
      <color theme="1"/>
      <name val="宋体"/>
      <family val="3"/>
      <charset val="134"/>
    </font>
    <font>
      <b/>
      <sz val="9"/>
      <color indexed="81"/>
      <name val="宋体"/>
      <family val="3"/>
      <charset val="134"/>
    </font>
    <font>
      <sz val="9"/>
      <color indexed="81"/>
      <name val="宋体"/>
      <family val="3"/>
      <charset val="134"/>
    </font>
    <font>
      <b/>
      <sz val="9"/>
      <color theme="1"/>
      <name val="宋体"/>
      <family val="2"/>
    </font>
    <font>
      <sz val="9"/>
      <color theme="1"/>
      <name val="宋体"/>
      <family val="2"/>
    </font>
    <font>
      <sz val="11"/>
      <color theme="1"/>
      <name val="Times New Roman"/>
      <family val="1"/>
    </font>
    <font>
      <sz val="9"/>
      <color theme="1"/>
      <name val="times、"/>
      <family val="3"/>
      <charset val="134"/>
    </font>
    <font>
      <sz val="9"/>
      <color theme="1"/>
      <name val="等线"/>
      <family val="2"/>
      <scheme val="minor"/>
    </font>
    <font>
      <sz val="9"/>
      <color indexed="8"/>
      <name val="宋体"/>
      <family val="3"/>
      <charset val="134"/>
    </font>
    <font>
      <sz val="9"/>
      <color indexed="8"/>
      <name val="Times New Roman"/>
      <family val="1"/>
    </font>
    <font>
      <sz val="9"/>
      <name val="等线"/>
      <family val="3"/>
      <charset val="134"/>
    </font>
    <font>
      <sz val="9"/>
      <color indexed="10"/>
      <name val="Times New Roman"/>
      <family val="1"/>
    </font>
    <font>
      <sz val="9"/>
      <color indexed="10"/>
      <name val="宋体"/>
      <family val="3"/>
      <charset val="134"/>
    </font>
  </fonts>
  <fills count="3">
    <fill>
      <patternFill patternType="none"/>
    </fill>
    <fill>
      <patternFill patternType="gray125"/>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14" fontId="1" fillId="0" borderId="0" xfId="1" applyNumberFormat="1" applyAlignment="1">
      <alignment horizontal="center"/>
    </xf>
    <xf numFmtId="176" fontId="4" fillId="0" borderId="0" xfId="0" applyNumberFormat="1" applyFont="1" applyAlignment="1"/>
    <xf numFmtId="0" fontId="4" fillId="0" borderId="0" xfId="0" applyFont="1" applyAlignment="1"/>
    <xf numFmtId="10" fontId="4" fillId="0" borderId="0" xfId="0" applyNumberFormat="1" applyFont="1" applyAlignment="1"/>
    <xf numFmtId="0" fontId="4" fillId="0" borderId="1" xfId="0" applyFont="1" applyBorder="1" applyAlignment="1"/>
    <xf numFmtId="0" fontId="4" fillId="0" borderId="2" xfId="0" applyFont="1" applyBorder="1" applyAlignment="1"/>
    <xf numFmtId="10" fontId="4" fillId="0" borderId="2" xfId="0" applyNumberFormat="1" applyFont="1" applyBorder="1" applyAlignment="1">
      <alignment wrapText="1"/>
    </xf>
    <xf numFmtId="0" fontId="4" fillId="0" borderId="2" xfId="0" applyFont="1" applyBorder="1" applyAlignment="1">
      <alignment wrapText="1"/>
    </xf>
    <xf numFmtId="10" fontId="4" fillId="0" borderId="3" xfId="0" applyNumberFormat="1" applyFont="1" applyBorder="1" applyAlignment="1">
      <alignment wrapText="1"/>
    </xf>
    <xf numFmtId="14" fontId="6" fillId="0" borderId="0" xfId="0" applyNumberFormat="1" applyFont="1" applyAlignment="1">
      <alignment horizontal="center" wrapText="1"/>
    </xf>
    <xf numFmtId="176" fontId="6" fillId="0" borderId="0" xfId="0" applyNumberFormat="1" applyFont="1" applyAlignment="1">
      <alignment wrapText="1"/>
    </xf>
    <xf numFmtId="0" fontId="6" fillId="0" borderId="0" xfId="0" applyFont="1" applyAlignment="1">
      <alignment wrapText="1"/>
    </xf>
    <xf numFmtId="177" fontId="6" fillId="0" borderId="0" xfId="0" applyNumberFormat="1" applyFont="1" applyAlignment="1">
      <alignment horizontal="right" vertical="center"/>
    </xf>
    <xf numFmtId="10" fontId="6" fillId="0" borderId="0" xfId="0" applyNumberFormat="1" applyFont="1"/>
    <xf numFmtId="0" fontId="6" fillId="0" borderId="0" xfId="0" applyFont="1"/>
    <xf numFmtId="0" fontId="6" fillId="0" borderId="4" xfId="0" applyFont="1" applyBorder="1"/>
    <xf numFmtId="0" fontId="6" fillId="0" borderId="0" xfId="0" applyFont="1" applyBorder="1"/>
    <xf numFmtId="10" fontId="6" fillId="0" borderId="0" xfId="0" applyNumberFormat="1" applyFont="1" applyBorder="1"/>
    <xf numFmtId="10" fontId="6" fillId="0" borderId="5" xfId="0" applyNumberFormat="1" applyFont="1" applyBorder="1"/>
    <xf numFmtId="0" fontId="6" fillId="2" borderId="0" xfId="0" applyFont="1" applyFill="1" applyBorder="1"/>
    <xf numFmtId="10" fontId="6" fillId="2" borderId="0" xfId="0" applyNumberFormat="1" applyFont="1" applyFill="1" applyBorder="1"/>
    <xf numFmtId="10" fontId="6" fillId="2" borderId="5" xfId="0" applyNumberFormat="1" applyFont="1" applyFill="1" applyBorder="1"/>
    <xf numFmtId="10" fontId="6" fillId="0" borderId="0" xfId="0" applyNumberFormat="1" applyFont="1" applyFill="1" applyBorder="1"/>
    <xf numFmtId="10" fontId="6" fillId="0" borderId="5" xfId="0" applyNumberFormat="1" applyFont="1" applyFill="1" applyBorder="1"/>
    <xf numFmtId="0" fontId="6" fillId="0" borderId="6" xfId="0" applyFont="1" applyBorder="1"/>
    <xf numFmtId="0" fontId="6" fillId="0" borderId="7" xfId="0" applyFont="1" applyBorder="1"/>
    <xf numFmtId="10" fontId="6" fillId="0" borderId="7" xfId="0" applyNumberFormat="1" applyFont="1" applyBorder="1"/>
    <xf numFmtId="10" fontId="6" fillId="0" borderId="8" xfId="0" applyNumberFormat="1" applyFont="1" applyBorder="1"/>
    <xf numFmtId="0" fontId="4" fillId="0" borderId="0" xfId="0" applyFont="1"/>
    <xf numFmtId="14" fontId="6" fillId="0" borderId="0" xfId="0" applyNumberFormat="1" applyFont="1" applyAlignment="1">
      <alignment horizontal="center"/>
    </xf>
    <xf numFmtId="176" fontId="6" fillId="0" borderId="0" xfId="0" applyNumberFormat="1" applyFont="1"/>
    <xf numFmtId="0" fontId="6" fillId="0" borderId="9" xfId="0" applyFont="1" applyBorder="1" applyAlignment="1">
      <alignment horizontal="center"/>
    </xf>
    <xf numFmtId="10" fontId="6" fillId="0" borderId="9" xfId="0" applyNumberFormat="1" applyFont="1" applyBorder="1" applyAlignment="1"/>
    <xf numFmtId="0" fontId="6" fillId="0" borderId="9" xfId="0" applyFont="1" applyBorder="1" applyAlignment="1"/>
    <xf numFmtId="0" fontId="6" fillId="0" borderId="9" xfId="0" applyNumberFormat="1" applyFont="1" applyBorder="1" applyAlignment="1"/>
    <xf numFmtId="0" fontId="6" fillId="0" borderId="9" xfId="0" applyFont="1" applyBorder="1" applyAlignment="1">
      <alignment horizontal="center" wrapText="1"/>
    </xf>
    <xf numFmtId="10" fontId="6" fillId="0" borderId="9" xfId="0" applyNumberFormat="1" applyFont="1" applyBorder="1" applyAlignment="1">
      <alignment wrapText="1"/>
    </xf>
    <xf numFmtId="0" fontId="6" fillId="2" borderId="9" xfId="0" applyFont="1" applyFill="1" applyBorder="1" applyAlignment="1">
      <alignment horizontal="center" wrapText="1"/>
    </xf>
    <xf numFmtId="0" fontId="6" fillId="2" borderId="9" xfId="0" applyFont="1" applyFill="1" applyBorder="1" applyAlignment="1">
      <alignment horizontal="center"/>
    </xf>
    <xf numFmtId="10" fontId="6" fillId="2" borderId="9" xfId="0" applyNumberFormat="1" applyFont="1" applyFill="1" applyBorder="1" applyAlignment="1">
      <alignment wrapText="1"/>
    </xf>
    <xf numFmtId="0" fontId="1" fillId="0" borderId="1" xfId="1" applyBorder="1" applyAlignment="1">
      <alignment horizontal="center" wrapText="1"/>
    </xf>
    <xf numFmtId="14" fontId="4" fillId="0" borderId="2" xfId="0" applyNumberFormat="1" applyFont="1" applyBorder="1" applyAlignment="1">
      <alignment horizontal="center" vertical="center"/>
    </xf>
    <xf numFmtId="177" fontId="4" fillId="0" borderId="2" xfId="0" applyNumberFormat="1" applyFont="1" applyBorder="1" applyAlignment="1">
      <alignment horizontal="left" vertical="center" wrapText="1"/>
    </xf>
    <xf numFmtId="176" fontId="4" fillId="0" borderId="2" xfId="0" applyNumberFormat="1" applyFont="1" applyBorder="1" applyAlignment="1">
      <alignment horizontal="left" vertical="center" wrapText="1"/>
    </xf>
    <xf numFmtId="178" fontId="4" fillId="0" borderId="2" xfId="0" applyNumberFormat="1" applyFont="1" applyBorder="1" applyAlignment="1">
      <alignment horizontal="left" vertical="center" wrapText="1"/>
    </xf>
    <xf numFmtId="0" fontId="4" fillId="0" borderId="2" xfId="0" applyNumberFormat="1" applyFont="1" applyBorder="1" applyAlignment="1">
      <alignment wrapText="1"/>
    </xf>
    <xf numFmtId="0" fontId="4" fillId="0" borderId="3" xfId="0" applyNumberFormat="1" applyFont="1" applyBorder="1" applyAlignment="1">
      <alignment wrapText="1"/>
    </xf>
    <xf numFmtId="14" fontId="4" fillId="0" borderId="0" xfId="0" applyNumberFormat="1" applyFont="1" applyAlignment="1">
      <alignment wrapText="1"/>
    </xf>
    <xf numFmtId="0" fontId="4" fillId="0" borderId="0" xfId="0" applyFont="1" applyAlignment="1">
      <alignment wrapText="1"/>
    </xf>
    <xf numFmtId="10" fontId="4" fillId="0" borderId="0" xfId="0" applyNumberFormat="1" applyFont="1" applyAlignment="1">
      <alignment wrapText="1"/>
    </xf>
    <xf numFmtId="0" fontId="4" fillId="0" borderId="0" xfId="0" applyNumberFormat="1" applyFont="1" applyAlignment="1">
      <alignment wrapText="1"/>
    </xf>
    <xf numFmtId="0" fontId="6" fillId="0" borderId="4" xfId="0" applyFont="1" applyBorder="1" applyAlignment="1">
      <alignment horizontal="center" wrapText="1"/>
    </xf>
    <xf numFmtId="14" fontId="6" fillId="0" borderId="0" xfId="0" applyNumberFormat="1" applyFont="1" applyBorder="1" applyAlignment="1">
      <alignment horizontal="center" vertical="center"/>
    </xf>
    <xf numFmtId="177" fontId="6" fillId="0" borderId="0" xfId="0" applyNumberFormat="1" applyFont="1" applyBorder="1" applyAlignment="1">
      <alignment horizontal="right" vertical="center"/>
    </xf>
    <xf numFmtId="0" fontId="6" fillId="0" borderId="0" xfId="0" applyFont="1" applyBorder="1" applyAlignment="1">
      <alignment vertical="center"/>
    </xf>
    <xf numFmtId="176" fontId="6" fillId="0" borderId="0" xfId="0" applyNumberFormat="1" applyFont="1" applyBorder="1" applyAlignment="1">
      <alignment vertical="center"/>
    </xf>
    <xf numFmtId="178" fontId="6" fillId="0" borderId="0" xfId="0" applyNumberFormat="1" applyFont="1" applyBorder="1" applyAlignment="1">
      <alignment vertical="center"/>
    </xf>
    <xf numFmtId="0" fontId="6" fillId="0" borderId="0" xfId="0" applyNumberFormat="1" applyFont="1" applyBorder="1" applyAlignment="1">
      <alignment wrapText="1"/>
    </xf>
    <xf numFmtId="0" fontId="6" fillId="0" borderId="5" xfId="0" applyNumberFormat="1" applyFont="1" applyBorder="1" applyAlignment="1">
      <alignment wrapText="1"/>
    </xf>
    <xf numFmtId="14" fontId="6" fillId="0" borderId="0" xfId="0" applyNumberFormat="1" applyFont="1" applyAlignment="1">
      <alignment wrapText="1"/>
    </xf>
    <xf numFmtId="10" fontId="6" fillId="0" borderId="0" xfId="0" applyNumberFormat="1" applyFont="1" applyAlignment="1">
      <alignment wrapText="1"/>
    </xf>
    <xf numFmtId="0" fontId="6" fillId="0" borderId="0" xfId="0" applyNumberFormat="1" applyFont="1" applyAlignment="1">
      <alignment wrapText="1"/>
    </xf>
    <xf numFmtId="0" fontId="6" fillId="0" borderId="1" xfId="0" applyFont="1" applyBorder="1" applyAlignment="1">
      <alignment wrapText="1"/>
    </xf>
    <xf numFmtId="14" fontId="6" fillId="0" borderId="2" xfId="0" applyNumberFormat="1" applyFont="1" applyBorder="1" applyAlignment="1">
      <alignment wrapText="1"/>
    </xf>
    <xf numFmtId="10" fontId="6" fillId="0" borderId="2" xfId="0" applyNumberFormat="1" applyFont="1" applyBorder="1" applyAlignment="1">
      <alignment wrapText="1"/>
    </xf>
    <xf numFmtId="0" fontId="6" fillId="0" borderId="2" xfId="0" applyFont="1" applyBorder="1" applyAlignment="1">
      <alignment wrapText="1"/>
    </xf>
    <xf numFmtId="0" fontId="6" fillId="0" borderId="3" xfId="0" applyNumberFormat="1" applyFont="1" applyBorder="1" applyAlignment="1">
      <alignment wrapText="1"/>
    </xf>
    <xf numFmtId="0" fontId="6" fillId="0" borderId="4" xfId="0" applyFont="1" applyBorder="1" applyAlignment="1">
      <alignment wrapText="1"/>
    </xf>
    <xf numFmtId="14" fontId="6" fillId="0" borderId="0" xfId="0" applyNumberFormat="1" applyFont="1" applyBorder="1" applyAlignment="1">
      <alignment wrapText="1"/>
    </xf>
    <xf numFmtId="10" fontId="6" fillId="0" borderId="0" xfId="0" applyNumberFormat="1" applyFont="1" applyBorder="1" applyAlignment="1">
      <alignment wrapText="1"/>
    </xf>
    <xf numFmtId="0" fontId="6" fillId="0" borderId="0" xfId="0" applyFont="1" applyBorder="1" applyAlignment="1">
      <alignment wrapText="1"/>
    </xf>
    <xf numFmtId="10" fontId="6" fillId="0" borderId="5" xfId="0" applyNumberFormat="1" applyFont="1" applyBorder="1" applyAlignment="1">
      <alignment wrapText="1"/>
    </xf>
    <xf numFmtId="0" fontId="6" fillId="0" borderId="6" xfId="0" applyFont="1" applyBorder="1" applyAlignment="1">
      <alignment wrapText="1"/>
    </xf>
    <xf numFmtId="14" fontId="6" fillId="0" borderId="7" xfId="0" applyNumberFormat="1" applyFont="1" applyBorder="1" applyAlignment="1">
      <alignment wrapText="1"/>
    </xf>
    <xf numFmtId="10" fontId="6" fillId="0" borderId="7" xfId="0" applyNumberFormat="1" applyFont="1" applyBorder="1" applyAlignment="1">
      <alignment wrapText="1"/>
    </xf>
    <xf numFmtId="0" fontId="6" fillId="0" borderId="7" xfId="0" applyFont="1" applyBorder="1" applyAlignment="1">
      <alignment wrapText="1"/>
    </xf>
    <xf numFmtId="10" fontId="6" fillId="0" borderId="8" xfId="0" applyNumberFormat="1" applyFont="1" applyBorder="1" applyAlignment="1">
      <alignment wrapText="1"/>
    </xf>
    <xf numFmtId="0" fontId="5" fillId="0" borderId="0" xfId="0" applyFont="1" applyAlignment="1"/>
    <xf numFmtId="0" fontId="6" fillId="0" borderId="0" xfId="0" applyNumberFormat="1" applyFont="1" applyBorder="1" applyAlignment="1">
      <alignment horizontal="right" vertical="center"/>
    </xf>
    <xf numFmtId="0" fontId="6" fillId="0" borderId="0" xfId="0" applyNumberFormat="1" applyFont="1" applyBorder="1" applyAlignment="1">
      <alignment vertical="center"/>
    </xf>
    <xf numFmtId="0" fontId="6" fillId="0" borderId="6" xfId="0" applyFont="1" applyBorder="1" applyAlignment="1">
      <alignment horizontal="center" wrapText="1"/>
    </xf>
    <xf numFmtId="14" fontId="6" fillId="0" borderId="7" xfId="0" applyNumberFormat="1" applyFont="1" applyBorder="1" applyAlignment="1">
      <alignment horizontal="center" vertical="center"/>
    </xf>
    <xf numFmtId="177" fontId="6" fillId="0" borderId="7" xfId="0" applyNumberFormat="1" applyFont="1" applyBorder="1" applyAlignment="1">
      <alignment horizontal="right" vertical="center"/>
    </xf>
    <xf numFmtId="0" fontId="6" fillId="0" borderId="7" xfId="0" applyNumberFormat="1" applyFont="1" applyBorder="1" applyAlignment="1">
      <alignment horizontal="right" vertical="center"/>
    </xf>
    <xf numFmtId="0" fontId="6" fillId="0" borderId="7" xfId="0" applyNumberFormat="1" applyFont="1" applyBorder="1" applyAlignment="1">
      <alignment wrapText="1"/>
    </xf>
    <xf numFmtId="176" fontId="6" fillId="0" borderId="7" xfId="0" applyNumberFormat="1" applyFont="1" applyBorder="1" applyAlignment="1">
      <alignment vertical="center"/>
    </xf>
    <xf numFmtId="178" fontId="6" fillId="0" borderId="7" xfId="0" applyNumberFormat="1" applyFont="1" applyBorder="1" applyAlignment="1">
      <alignment vertical="center"/>
    </xf>
    <xf numFmtId="0" fontId="6" fillId="0" borderId="8" xfId="0" applyNumberFormat="1" applyFont="1" applyBorder="1" applyAlignment="1">
      <alignment wrapText="1"/>
    </xf>
    <xf numFmtId="0" fontId="6" fillId="0" borderId="0" xfId="0" applyFont="1" applyAlignment="1">
      <alignment horizontal="center" wrapText="1"/>
    </xf>
    <xf numFmtId="14" fontId="6" fillId="0" borderId="0" xfId="0" applyNumberFormat="1" applyFont="1" applyAlignment="1">
      <alignment horizontal="center" vertical="center"/>
    </xf>
    <xf numFmtId="0" fontId="6" fillId="0" borderId="0" xfId="0" applyFont="1" applyAlignment="1">
      <alignment vertical="center"/>
    </xf>
    <xf numFmtId="178" fontId="6" fillId="0" borderId="0" xfId="0" applyNumberFormat="1" applyFont="1" applyAlignment="1">
      <alignment vertical="center"/>
    </xf>
    <xf numFmtId="0" fontId="6" fillId="0" borderId="0" xfId="0" applyFont="1" applyAlignment="1">
      <alignment horizontal="center"/>
    </xf>
    <xf numFmtId="0" fontId="6" fillId="0" borderId="0" xfId="0" applyFont="1" applyAlignment="1"/>
    <xf numFmtId="178" fontId="6" fillId="0" borderId="0" xfId="0" applyNumberFormat="1" applyFont="1" applyAlignment="1"/>
    <xf numFmtId="176" fontId="6" fillId="0" borderId="0" xfId="0" applyNumberFormat="1" applyFont="1" applyAlignment="1"/>
    <xf numFmtId="178" fontId="6" fillId="0" borderId="0" xfId="0" applyNumberFormat="1" applyFont="1" applyAlignment="1">
      <alignment wrapText="1"/>
    </xf>
    <xf numFmtId="178" fontId="6" fillId="0" borderId="0" xfId="0" applyNumberFormat="1" applyFont="1" applyFill="1" applyAlignment="1">
      <alignment wrapText="1"/>
    </xf>
    <xf numFmtId="14" fontId="1" fillId="0" borderId="0" xfId="1" applyNumberFormat="1" applyAlignment="1">
      <alignment horizontal="left" vertical="center" wrapText="1"/>
    </xf>
    <xf numFmtId="10" fontId="4" fillId="0" borderId="0" xfId="0" applyNumberFormat="1" applyFont="1" applyAlignment="1">
      <alignment horizontal="left" vertical="center" wrapText="1"/>
    </xf>
    <xf numFmtId="176" fontId="4" fillId="0" borderId="0" xfId="0" applyNumberFormat="1" applyFont="1" applyBorder="1" applyAlignment="1">
      <alignment vertical="center" wrapText="1"/>
    </xf>
    <xf numFmtId="10" fontId="5" fillId="0" borderId="0" xfId="0" applyNumberFormat="1" applyFont="1" applyAlignment="1"/>
    <xf numFmtId="14" fontId="6" fillId="0" borderId="0" xfId="0" applyNumberFormat="1" applyFont="1"/>
    <xf numFmtId="10" fontId="4" fillId="0" borderId="0" xfId="0" applyNumberFormat="1" applyFont="1" applyBorder="1" applyAlignment="1"/>
    <xf numFmtId="0" fontId="4" fillId="0" borderId="0" xfId="0" applyNumberFormat="1" applyFont="1" applyBorder="1" applyAlignment="1"/>
    <xf numFmtId="10" fontId="5" fillId="0" borderId="0" xfId="0" applyNumberFormat="1" applyFont="1" applyBorder="1" applyAlignment="1"/>
    <xf numFmtId="0" fontId="5" fillId="0" borderId="0" xfId="0" applyFont="1"/>
    <xf numFmtId="10" fontId="5" fillId="0" borderId="0" xfId="0" applyNumberFormat="1" applyFont="1"/>
    <xf numFmtId="10" fontId="12" fillId="0" borderId="0" xfId="0" applyNumberFormat="1" applyFont="1" applyBorder="1"/>
    <xf numFmtId="0" fontId="12" fillId="0" borderId="0" xfId="0" applyFont="1" applyBorder="1"/>
    <xf numFmtId="0" fontId="12" fillId="0" borderId="0" xfId="0" applyFont="1"/>
    <xf numFmtId="10" fontId="12" fillId="0" borderId="0" xfId="0" applyNumberFormat="1" applyFont="1"/>
    <xf numFmtId="0" fontId="7" fillId="0" borderId="0" xfId="0" applyFont="1"/>
    <xf numFmtId="14" fontId="1" fillId="0" borderId="0" xfId="1" applyNumberFormat="1" applyAlignment="1">
      <alignment wrapText="1"/>
    </xf>
    <xf numFmtId="179" fontId="4" fillId="0" borderId="0" xfId="0" applyNumberFormat="1" applyFont="1" applyAlignment="1">
      <alignment wrapText="1"/>
    </xf>
    <xf numFmtId="180" fontId="4" fillId="0" borderId="0" xfId="0" applyNumberFormat="1" applyFont="1" applyAlignment="1">
      <alignment wrapText="1"/>
    </xf>
    <xf numFmtId="10" fontId="5" fillId="0" borderId="0" xfId="0" applyNumberFormat="1" applyFont="1" applyAlignment="1">
      <alignment wrapText="1"/>
    </xf>
    <xf numFmtId="179" fontId="6" fillId="0" borderId="0" xfId="0" applyNumberFormat="1" applyFont="1"/>
    <xf numFmtId="180" fontId="6" fillId="0" borderId="0" xfId="0" applyNumberFormat="1" applyFont="1"/>
    <xf numFmtId="0" fontId="7" fillId="0" borderId="10" xfId="0" applyFont="1" applyBorder="1"/>
    <xf numFmtId="0" fontId="7" fillId="0" borderId="11" xfId="0" applyFont="1" applyBorder="1"/>
    <xf numFmtId="0" fontId="4" fillId="0" borderId="11" xfId="0" applyFont="1" applyBorder="1"/>
    <xf numFmtId="0" fontId="4" fillId="0" borderId="12" xfId="0" applyFont="1" applyBorder="1"/>
    <xf numFmtId="10" fontId="4" fillId="0" borderId="11" xfId="0" applyNumberFormat="1" applyFont="1" applyBorder="1" applyAlignment="1"/>
    <xf numFmtId="0" fontId="4" fillId="0" borderId="11" xfId="0" applyNumberFormat="1" applyFont="1" applyBorder="1" applyAlignment="1"/>
    <xf numFmtId="10" fontId="5" fillId="0" borderId="11" xfId="0" applyNumberFormat="1" applyFont="1" applyBorder="1" applyAlignment="1"/>
    <xf numFmtId="0" fontId="5" fillId="0" borderId="11" xfId="0" applyFont="1" applyBorder="1"/>
    <xf numFmtId="10" fontId="5" fillId="0" borderId="12" xfId="0" applyNumberFormat="1" applyFont="1" applyBorder="1"/>
    <xf numFmtId="14" fontId="6" fillId="0" borderId="0" xfId="0" applyNumberFormat="1" applyFont="1" applyBorder="1"/>
    <xf numFmtId="14" fontId="6" fillId="0" borderId="5" xfId="0" applyNumberFormat="1" applyFont="1" applyBorder="1"/>
    <xf numFmtId="14" fontId="6" fillId="0" borderId="7" xfId="0" applyNumberFormat="1" applyFont="1" applyBorder="1"/>
    <xf numFmtId="14" fontId="6" fillId="0" borderId="8" xfId="0" applyNumberFormat="1" applyFont="1" applyBorder="1"/>
    <xf numFmtId="0" fontId="0" fillId="0" borderId="10" xfId="0" applyBorder="1"/>
    <xf numFmtId="0" fontId="0" fillId="0" borderId="12" xfId="0" applyBorder="1"/>
    <xf numFmtId="10" fontId="4" fillId="0" borderId="10" xfId="0" applyNumberFormat="1" applyFont="1" applyBorder="1" applyAlignment="1"/>
    <xf numFmtId="0" fontId="7" fillId="0" borderId="4" xfId="0" applyFont="1" applyFill="1" applyBorder="1"/>
    <xf numFmtId="0" fontId="7" fillId="0" borderId="5" xfId="0" applyFont="1" applyBorder="1"/>
    <xf numFmtId="10" fontId="6" fillId="0" borderId="4" xfId="0" applyNumberFormat="1" applyFont="1" applyFill="1" applyBorder="1"/>
    <xf numFmtId="0" fontId="14" fillId="0" borderId="4" xfId="0" applyFont="1" applyBorder="1"/>
    <xf numFmtId="0" fontId="14" fillId="0" borderId="4" xfId="0" applyFont="1" applyFill="1" applyBorder="1"/>
    <xf numFmtId="0" fontId="7" fillId="0" borderId="5" xfId="0" applyFont="1" applyFill="1" applyBorder="1"/>
    <xf numFmtId="0" fontId="14" fillId="0" borderId="6" xfId="0" applyFont="1" applyFill="1" applyBorder="1"/>
    <xf numFmtId="0" fontId="7" fillId="0" borderId="8" xfId="0" applyFont="1" applyFill="1" applyBorder="1"/>
    <xf numFmtId="10" fontId="6" fillId="0" borderId="6" xfId="0" applyNumberFormat="1" applyFont="1" applyFill="1" applyBorder="1"/>
    <xf numFmtId="10" fontId="6" fillId="0" borderId="7" xfId="0" applyNumberFormat="1" applyFont="1" applyFill="1" applyBorder="1"/>
    <xf numFmtId="10" fontId="6" fillId="0" borderId="8" xfId="0" applyNumberFormat="1" applyFont="1" applyFill="1" applyBorder="1"/>
    <xf numFmtId="181" fontId="6" fillId="0" borderId="0" xfId="0" applyNumberFormat="1" applyFont="1" applyAlignment="1">
      <alignment horizontal="left" vertical="center" wrapText="1"/>
    </xf>
    <xf numFmtId="177" fontId="6" fillId="0" borderId="0" xfId="0" applyNumberFormat="1" applyFont="1" applyAlignment="1">
      <alignment horizontal="left" vertical="center" wrapText="1"/>
    </xf>
    <xf numFmtId="176" fontId="6" fillId="0" borderId="0" xfId="0" applyNumberFormat="1" applyFont="1" applyAlignment="1">
      <alignment vertical="center" wrapText="1"/>
    </xf>
    <xf numFmtId="181" fontId="6" fillId="0" borderId="0" xfId="0" applyNumberFormat="1" applyFont="1" applyAlignment="1">
      <alignment vertical="center"/>
    </xf>
    <xf numFmtId="176" fontId="6" fillId="0" borderId="0" xfId="0" applyNumberFormat="1" applyFont="1" applyAlignment="1">
      <alignment vertical="center"/>
    </xf>
    <xf numFmtId="181" fontId="18" fillId="0" borderId="0" xfId="0" applyNumberFormat="1" applyFont="1" applyAlignment="1">
      <alignment vertical="center"/>
    </xf>
    <xf numFmtId="14" fontId="6" fillId="0" borderId="0" xfId="0" applyNumberFormat="1" applyFont="1" applyAlignment="1">
      <alignment vertical="center"/>
    </xf>
    <xf numFmtId="0" fontId="7" fillId="0" borderId="0" xfId="0" applyFont="1" applyAlignment="1">
      <alignment vertical="center"/>
    </xf>
  </cellXfs>
  <cellStyles count="2">
    <cellStyle name="常规" xfId="0" builtinId="0"/>
    <cellStyle name="超链接"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[5]布伦特原油期限溢价!$D$1</c:f>
          <c:strCache>
            <c:ptCount val="1"/>
            <c:pt idx="0">
              <c:v>期限溢价</c:v>
            </c:pt>
          </c:strCache>
        </c:strRef>
      </c:tx>
      <c:overlay val="0"/>
      <c:spPr>
        <a:noFill/>
        <a:ln w="25400">
          <a:noFill/>
        </a:ln>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2"/>
          <c:order val="2"/>
          <c:tx>
            <c:strRef>
              <c:f>[5]布伦特原油期限溢价!$D$1</c:f>
              <c:strCache>
                <c:ptCount val="1"/>
                <c:pt idx="0">
                  <c:v>期限溢价</c:v>
                </c:pt>
              </c:strCache>
            </c:strRef>
          </c:tx>
          <c:spPr>
            <a:solidFill>
              <a:srgbClr val="A5A5A5"/>
            </a:solidFill>
            <a:ln w="25400">
              <a:noFill/>
            </a:ln>
          </c:spPr>
          <c:invertIfNegative val="0"/>
          <c:cat>
            <c:numRef>
              <c:f>[5]布伦特原油期限溢价!$A$2:$A$106</c:f>
              <c:numCache>
                <c:formatCode>General</c:formatCode>
                <c:ptCount val="105"/>
                <c:pt idx="0">
                  <c:v>39752</c:v>
                </c:pt>
                <c:pt idx="1">
                  <c:v>39782</c:v>
                </c:pt>
                <c:pt idx="2">
                  <c:v>39813</c:v>
                </c:pt>
                <c:pt idx="3">
                  <c:v>39844</c:v>
                </c:pt>
                <c:pt idx="4">
                  <c:v>39872</c:v>
                </c:pt>
                <c:pt idx="5">
                  <c:v>39903</c:v>
                </c:pt>
                <c:pt idx="6">
                  <c:v>39933</c:v>
                </c:pt>
                <c:pt idx="7">
                  <c:v>39964</c:v>
                </c:pt>
                <c:pt idx="8">
                  <c:v>39994</c:v>
                </c:pt>
                <c:pt idx="9">
                  <c:v>40025</c:v>
                </c:pt>
                <c:pt idx="10">
                  <c:v>40056</c:v>
                </c:pt>
                <c:pt idx="11">
                  <c:v>40086</c:v>
                </c:pt>
                <c:pt idx="12">
                  <c:v>40117</c:v>
                </c:pt>
                <c:pt idx="13">
                  <c:v>40147</c:v>
                </c:pt>
                <c:pt idx="14">
                  <c:v>40178</c:v>
                </c:pt>
                <c:pt idx="15">
                  <c:v>40209</c:v>
                </c:pt>
                <c:pt idx="16">
                  <c:v>40237</c:v>
                </c:pt>
                <c:pt idx="17">
                  <c:v>40268</c:v>
                </c:pt>
                <c:pt idx="18">
                  <c:v>40298</c:v>
                </c:pt>
                <c:pt idx="19">
                  <c:v>40329</c:v>
                </c:pt>
                <c:pt idx="20">
                  <c:v>40359</c:v>
                </c:pt>
                <c:pt idx="21">
                  <c:v>40390</c:v>
                </c:pt>
                <c:pt idx="22">
                  <c:v>40421</c:v>
                </c:pt>
                <c:pt idx="23">
                  <c:v>40451</c:v>
                </c:pt>
                <c:pt idx="24">
                  <c:v>40482</c:v>
                </c:pt>
                <c:pt idx="25">
                  <c:v>40512</c:v>
                </c:pt>
                <c:pt idx="26">
                  <c:v>40543</c:v>
                </c:pt>
                <c:pt idx="27">
                  <c:v>40574</c:v>
                </c:pt>
                <c:pt idx="28">
                  <c:v>40602</c:v>
                </c:pt>
                <c:pt idx="29">
                  <c:v>40633</c:v>
                </c:pt>
                <c:pt idx="30">
                  <c:v>40663</c:v>
                </c:pt>
                <c:pt idx="31">
                  <c:v>40694</c:v>
                </c:pt>
                <c:pt idx="32">
                  <c:v>40724</c:v>
                </c:pt>
                <c:pt idx="33">
                  <c:v>40755</c:v>
                </c:pt>
                <c:pt idx="34">
                  <c:v>40786</c:v>
                </c:pt>
                <c:pt idx="35">
                  <c:v>40816</c:v>
                </c:pt>
                <c:pt idx="36">
                  <c:v>40847</c:v>
                </c:pt>
                <c:pt idx="37">
                  <c:v>40877</c:v>
                </c:pt>
                <c:pt idx="38">
                  <c:v>40908</c:v>
                </c:pt>
                <c:pt idx="39">
                  <c:v>40939</c:v>
                </c:pt>
                <c:pt idx="40">
                  <c:v>40968</c:v>
                </c:pt>
                <c:pt idx="41">
                  <c:v>40999</c:v>
                </c:pt>
                <c:pt idx="42">
                  <c:v>41029</c:v>
                </c:pt>
                <c:pt idx="43">
                  <c:v>41060</c:v>
                </c:pt>
                <c:pt idx="44">
                  <c:v>41090</c:v>
                </c:pt>
                <c:pt idx="45">
                  <c:v>41121</c:v>
                </c:pt>
                <c:pt idx="46">
                  <c:v>41152</c:v>
                </c:pt>
                <c:pt idx="47">
                  <c:v>41182</c:v>
                </c:pt>
                <c:pt idx="48">
                  <c:v>41213</c:v>
                </c:pt>
                <c:pt idx="49">
                  <c:v>41243</c:v>
                </c:pt>
                <c:pt idx="50">
                  <c:v>41274</c:v>
                </c:pt>
                <c:pt idx="51">
                  <c:v>41305</c:v>
                </c:pt>
                <c:pt idx="52">
                  <c:v>41333</c:v>
                </c:pt>
                <c:pt idx="53">
                  <c:v>41364</c:v>
                </c:pt>
                <c:pt idx="54">
                  <c:v>41394</c:v>
                </c:pt>
                <c:pt idx="55">
                  <c:v>41425</c:v>
                </c:pt>
                <c:pt idx="56">
                  <c:v>41455</c:v>
                </c:pt>
                <c:pt idx="57">
                  <c:v>41486</c:v>
                </c:pt>
                <c:pt idx="58">
                  <c:v>41517</c:v>
                </c:pt>
                <c:pt idx="59">
                  <c:v>41547</c:v>
                </c:pt>
                <c:pt idx="60">
                  <c:v>41578</c:v>
                </c:pt>
                <c:pt idx="61">
                  <c:v>41608</c:v>
                </c:pt>
                <c:pt idx="62">
                  <c:v>41639</c:v>
                </c:pt>
                <c:pt idx="63">
                  <c:v>41670</c:v>
                </c:pt>
                <c:pt idx="64">
                  <c:v>41698</c:v>
                </c:pt>
                <c:pt idx="65">
                  <c:v>41729</c:v>
                </c:pt>
                <c:pt idx="66">
                  <c:v>41759</c:v>
                </c:pt>
                <c:pt idx="67">
                  <c:v>41790</c:v>
                </c:pt>
                <c:pt idx="68">
                  <c:v>41820</c:v>
                </c:pt>
                <c:pt idx="69">
                  <c:v>41851</c:v>
                </c:pt>
                <c:pt idx="70">
                  <c:v>41882</c:v>
                </c:pt>
                <c:pt idx="71">
                  <c:v>41912</c:v>
                </c:pt>
                <c:pt idx="72">
                  <c:v>41943</c:v>
                </c:pt>
                <c:pt idx="73">
                  <c:v>41973</c:v>
                </c:pt>
                <c:pt idx="74">
                  <c:v>42004</c:v>
                </c:pt>
                <c:pt idx="75">
                  <c:v>42035</c:v>
                </c:pt>
                <c:pt idx="76">
                  <c:v>42063</c:v>
                </c:pt>
                <c:pt idx="77">
                  <c:v>42094</c:v>
                </c:pt>
                <c:pt idx="78">
                  <c:v>42124</c:v>
                </c:pt>
                <c:pt idx="79">
                  <c:v>42155</c:v>
                </c:pt>
                <c:pt idx="80">
                  <c:v>42185</c:v>
                </c:pt>
                <c:pt idx="81">
                  <c:v>42216</c:v>
                </c:pt>
                <c:pt idx="82">
                  <c:v>42247</c:v>
                </c:pt>
                <c:pt idx="83">
                  <c:v>42277</c:v>
                </c:pt>
                <c:pt idx="84">
                  <c:v>42308</c:v>
                </c:pt>
                <c:pt idx="85">
                  <c:v>42338</c:v>
                </c:pt>
                <c:pt idx="86">
                  <c:v>42369</c:v>
                </c:pt>
                <c:pt idx="87">
                  <c:v>42400</c:v>
                </c:pt>
                <c:pt idx="88">
                  <c:v>42429</c:v>
                </c:pt>
                <c:pt idx="89">
                  <c:v>42460</c:v>
                </c:pt>
                <c:pt idx="90">
                  <c:v>42490</c:v>
                </c:pt>
                <c:pt idx="91">
                  <c:v>42521</c:v>
                </c:pt>
                <c:pt idx="92">
                  <c:v>42551</c:v>
                </c:pt>
                <c:pt idx="93">
                  <c:v>42582</c:v>
                </c:pt>
                <c:pt idx="94">
                  <c:v>42613</c:v>
                </c:pt>
                <c:pt idx="95">
                  <c:v>42643</c:v>
                </c:pt>
                <c:pt idx="96">
                  <c:v>42674</c:v>
                </c:pt>
                <c:pt idx="97">
                  <c:v>42704</c:v>
                </c:pt>
                <c:pt idx="98">
                  <c:v>42735</c:v>
                </c:pt>
                <c:pt idx="99">
                  <c:v>42766</c:v>
                </c:pt>
                <c:pt idx="100">
                  <c:v>42794</c:v>
                </c:pt>
                <c:pt idx="101">
                  <c:v>42825</c:v>
                </c:pt>
                <c:pt idx="102">
                  <c:v>42855</c:v>
                </c:pt>
                <c:pt idx="103">
                  <c:v>42886</c:v>
                </c:pt>
                <c:pt idx="104">
                  <c:v>42916</c:v>
                </c:pt>
              </c:numCache>
            </c:numRef>
          </c:cat>
          <c:val>
            <c:numRef>
              <c:f>[5]布伦特原油期限溢价!$D$2:$D$106</c:f>
              <c:numCache>
                <c:formatCode>General</c:formatCode>
                <c:ptCount val="105"/>
                <c:pt idx="0">
                  <c:v>-8.6500000000000057</c:v>
                </c:pt>
                <c:pt idx="1">
                  <c:v>-0.53999999999999915</c:v>
                </c:pt>
                <c:pt idx="2">
                  <c:v>-3.0799999999999983</c:v>
                </c:pt>
                <c:pt idx="3">
                  <c:v>5.1900000000000048</c:v>
                </c:pt>
                <c:pt idx="4">
                  <c:v>0.75</c:v>
                </c:pt>
                <c:pt idx="5">
                  <c:v>1.3399999999999963</c:v>
                </c:pt>
                <c:pt idx="6">
                  <c:v>-0.39000000000000057</c:v>
                </c:pt>
                <c:pt idx="7">
                  <c:v>7.3200000000000074</c:v>
                </c:pt>
                <c:pt idx="8">
                  <c:v>2.2599999999999909</c:v>
                </c:pt>
                <c:pt idx="9">
                  <c:v>4.5699999999999932</c:v>
                </c:pt>
                <c:pt idx="10">
                  <c:v>-2.7800000000000011</c:v>
                </c:pt>
                <c:pt idx="11">
                  <c:v>-1.8499999999999943</c:v>
                </c:pt>
                <c:pt idx="12">
                  <c:v>3.210000000000008</c:v>
                </c:pt>
                <c:pt idx="13">
                  <c:v>0.62999999999999545</c:v>
                </c:pt>
                <c:pt idx="14">
                  <c:v>4.7199999999999989</c:v>
                </c:pt>
                <c:pt idx="15">
                  <c:v>-1.980000000000004</c:v>
                </c:pt>
                <c:pt idx="16">
                  <c:v>2.2599999999999909</c:v>
                </c:pt>
                <c:pt idx="17">
                  <c:v>2.4900000000000091</c:v>
                </c:pt>
                <c:pt idx="18">
                  <c:v>2.0699999999999932</c:v>
                </c:pt>
                <c:pt idx="19">
                  <c:v>-1.8299999999999983</c:v>
                </c:pt>
                <c:pt idx="20">
                  <c:v>0.45999999999999375</c:v>
                </c:pt>
                <c:pt idx="21">
                  <c:v>2.3700000000000045</c:v>
                </c:pt>
                <c:pt idx="22">
                  <c:v>-0.32999999999999829</c:v>
                </c:pt>
                <c:pt idx="23">
                  <c:v>4.1400000000000006</c:v>
                </c:pt>
                <c:pt idx="24">
                  <c:v>0.29999999999999716</c:v>
                </c:pt>
                <c:pt idx="25">
                  <c:v>1.4899999999999949</c:v>
                </c:pt>
                <c:pt idx="26">
                  <c:v>1.6099999999999994</c:v>
                </c:pt>
                <c:pt idx="27">
                  <c:v>7.6300000000000097</c:v>
                </c:pt>
                <c:pt idx="28">
                  <c:v>12.174999999999997</c:v>
                </c:pt>
                <c:pt idx="29">
                  <c:v>2.5799999999999983</c:v>
                </c:pt>
                <c:pt idx="30">
                  <c:v>2.2800000000000011</c:v>
                </c:pt>
                <c:pt idx="31">
                  <c:v>1.9900000000000091</c:v>
                </c:pt>
                <c:pt idx="32">
                  <c:v>-1.6500000000000057</c:v>
                </c:pt>
                <c:pt idx="33">
                  <c:v>0.35999999999999943</c:v>
                </c:pt>
                <c:pt idx="34">
                  <c:v>4.4200000000000017</c:v>
                </c:pt>
                <c:pt idx="35">
                  <c:v>-8.019999999999996</c:v>
                </c:pt>
                <c:pt idx="36">
                  <c:v>-0.20000000000000284</c:v>
                </c:pt>
                <c:pt idx="37">
                  <c:v>1.269999999999996</c:v>
                </c:pt>
                <c:pt idx="38">
                  <c:v>-1.1200000000000045</c:v>
                </c:pt>
                <c:pt idx="39">
                  <c:v>4.4099999999999966</c:v>
                </c:pt>
                <c:pt idx="40">
                  <c:v>7.8719915000000071</c:v>
                </c:pt>
                <c:pt idx="41">
                  <c:v>-1.7486359999999905</c:v>
                </c:pt>
                <c:pt idx="42">
                  <c:v>-0.73095200000000204</c:v>
                </c:pt>
                <c:pt idx="43">
                  <c:v>-8.5417389999999926</c:v>
                </c:pt>
                <c:pt idx="44">
                  <c:v>-0.16904800000000364</c:v>
                </c:pt>
                <c:pt idx="45">
                  <c:v>2.3290910000000054</c:v>
                </c:pt>
                <c:pt idx="46">
                  <c:v>0.10999999999999943</c:v>
                </c:pt>
                <c:pt idx="47">
                  <c:v>-0.89249999999999829</c:v>
                </c:pt>
                <c:pt idx="48">
                  <c:v>-2.7834780000000023</c:v>
                </c:pt>
                <c:pt idx="49">
                  <c:v>1.1781820000000067</c:v>
                </c:pt>
                <c:pt idx="50">
                  <c:v>1.2399999999999949</c:v>
                </c:pt>
                <c:pt idx="51">
                  <c:v>5.0699999999999932</c:v>
                </c:pt>
                <c:pt idx="52">
                  <c:v>-2.4018479999999869</c:v>
                </c:pt>
                <c:pt idx="53">
                  <c:v>0.74000000000000909</c:v>
                </c:pt>
                <c:pt idx="54">
                  <c:v>-0.1154549999999972</c:v>
                </c:pt>
                <c:pt idx="55">
                  <c:v>-1.6669569999999965</c:v>
                </c:pt>
                <c:pt idx="56">
                  <c:v>-1.0000000000005116E-2</c:v>
                </c:pt>
                <c:pt idx="57">
                  <c:v>-1.5760870000000011</c:v>
                </c:pt>
                <c:pt idx="58">
                  <c:v>4.0354549999999989</c:v>
                </c:pt>
                <c:pt idx="59">
                  <c:v>-3.8714290000000062</c:v>
                </c:pt>
                <c:pt idx="60">
                  <c:v>-0.6086959999999948</c:v>
                </c:pt>
                <c:pt idx="61">
                  <c:v>2.7538100000000014</c:v>
                </c:pt>
                <c:pt idx="62">
                  <c:v>0.88636400000000037</c:v>
                </c:pt>
                <c:pt idx="63">
                  <c:v>-3.6936359999999979</c:v>
                </c:pt>
                <c:pt idx="64">
                  <c:v>0.80878250000000662</c:v>
                </c:pt>
                <c:pt idx="65">
                  <c:v>0.40428599999999904</c:v>
                </c:pt>
                <c:pt idx="66">
                  <c:v>0.1345450000000028</c:v>
                </c:pt>
                <c:pt idx="67">
                  <c:v>-0.21590900000001056</c:v>
                </c:pt>
                <c:pt idx="68">
                  <c:v>0.73190499999999759</c:v>
                </c:pt>
                <c:pt idx="69">
                  <c:v>-0.61260899999999197</c:v>
                </c:pt>
                <c:pt idx="70">
                  <c:v>1.0276190000000014</c:v>
                </c:pt>
                <c:pt idx="71">
                  <c:v>-0.71636399999999867</c:v>
                </c:pt>
                <c:pt idx="72">
                  <c:v>-1.9295649999999966</c:v>
                </c:pt>
                <c:pt idx="73">
                  <c:v>-5.4680000000000035</c:v>
                </c:pt>
                <c:pt idx="74">
                  <c:v>-4.3930429999999987</c:v>
                </c:pt>
                <c:pt idx="75">
                  <c:v>-12.583043000000004</c:v>
                </c:pt>
                <c:pt idx="76">
                  <c:v>8.246341000000001</c:v>
                </c:pt>
                <c:pt idx="77">
                  <c:v>-1.1364000000000374E-2</c:v>
                </c:pt>
                <c:pt idx="78">
                  <c:v>6.7504550000000023</c:v>
                </c:pt>
                <c:pt idx="79">
                  <c:v>0.32857099999999662</c:v>
                </c:pt>
                <c:pt idx="80">
                  <c:v>0.80409099999999967</c:v>
                </c:pt>
                <c:pt idx="81">
                  <c:v>-3.3656519999999972</c:v>
                </c:pt>
                <c:pt idx="82">
                  <c:v>4.3157139999999998</c:v>
                </c:pt>
                <c:pt idx="83">
                  <c:v>1.1154550000000043</c:v>
                </c:pt>
                <c:pt idx="84">
                  <c:v>1.2059089999999983</c:v>
                </c:pt>
                <c:pt idx="85">
                  <c:v>0.97285699999999764</c:v>
                </c:pt>
                <c:pt idx="86">
                  <c:v>-0.26173899999999861</c:v>
                </c:pt>
                <c:pt idx="87">
                  <c:v>-2.1917389999999983</c:v>
                </c:pt>
                <c:pt idx="88">
                  <c:v>3.9392859999999956</c:v>
                </c:pt>
                <c:pt idx="89">
                  <c:v>1.489130000000003</c:v>
                </c:pt>
                <c:pt idx="90">
                  <c:v>5.3228569999999991</c:v>
                </c:pt>
                <c:pt idx="91">
                  <c:v>2.8172730000000001</c:v>
                </c:pt>
                <c:pt idx="92">
                  <c:v>1.1718180000000018</c:v>
                </c:pt>
                <c:pt idx="93">
                  <c:v>-2.7409520000000001</c:v>
                </c:pt>
                <c:pt idx="94">
                  <c:v>1.0056519999999978</c:v>
                </c:pt>
                <c:pt idx="95">
                  <c:v>2.8113639999999975</c:v>
                </c:pt>
                <c:pt idx="96">
                  <c:v>-1.572381</c:v>
                </c:pt>
                <c:pt idx="97">
                  <c:v>3.1840909999999951</c:v>
                </c:pt>
                <c:pt idx="98">
                  <c:v>2.5545449999999974</c:v>
                </c:pt>
                <c:pt idx="99">
                  <c:v>1.7945449999999994</c:v>
                </c:pt>
                <c:pt idx="100">
                  <c:v>0.24688650000000223</c:v>
                </c:pt>
                <c:pt idx="101">
                  <c:v>0.64173900000000117</c:v>
                </c:pt>
                <c:pt idx="102">
                  <c:v>-1.5734999999999957</c:v>
                </c:pt>
                <c:pt idx="103">
                  <c:v>-1.000869999999999</c:v>
                </c:pt>
                <c:pt idx="104">
                  <c:v>0.99545499999999976</c:v>
                </c:pt>
              </c:numCache>
            </c:numRef>
          </c:val>
          <c:extLst>
            <c:ext xmlns:c16="http://schemas.microsoft.com/office/drawing/2014/chart" uri="{C3380CC4-5D6E-409C-BE32-E72D297353CC}">
              <c16:uniqueId val="{00000000-C4AF-4F4D-B78E-ABF41440FE4B}"/>
            </c:ext>
          </c:extLst>
        </c:ser>
        <c:dLbls>
          <c:showLegendKey val="0"/>
          <c:showVal val="0"/>
          <c:showCatName val="0"/>
          <c:showSerName val="0"/>
          <c:showPercent val="0"/>
          <c:showBubbleSize val="0"/>
        </c:dLbls>
        <c:gapWidth val="150"/>
        <c:axId val="3"/>
        <c:axId val="4"/>
      </c:barChart>
      <c:lineChart>
        <c:grouping val="standard"/>
        <c:varyColors val="0"/>
        <c:ser>
          <c:idx val="0"/>
          <c:order val="0"/>
          <c:tx>
            <c:strRef>
              <c:f>[5]布伦特原油期限溢价!$B$1</c:f>
              <c:strCache>
                <c:ptCount val="1"/>
                <c:pt idx="0">
                  <c:v>实际市场价格:全球:现货原油:英国布伦特:月</c:v>
                </c:pt>
              </c:strCache>
            </c:strRef>
          </c:tx>
          <c:spPr>
            <a:ln w="28575" cap="rnd">
              <a:solidFill>
                <a:schemeClr val="accent1"/>
              </a:solidFill>
              <a:round/>
            </a:ln>
            <a:effectLst/>
          </c:spPr>
          <c:marker>
            <c:symbol val="none"/>
          </c:marker>
          <c:cat>
            <c:numRef>
              <c:f>[5]布伦特原油期限溢价!$A$2:$A$106</c:f>
              <c:numCache>
                <c:formatCode>General</c:formatCode>
                <c:ptCount val="105"/>
                <c:pt idx="0">
                  <c:v>39752</c:v>
                </c:pt>
                <c:pt idx="1">
                  <c:v>39782</c:v>
                </c:pt>
                <c:pt idx="2">
                  <c:v>39813</c:v>
                </c:pt>
                <c:pt idx="3">
                  <c:v>39844</c:v>
                </c:pt>
                <c:pt idx="4">
                  <c:v>39872</c:v>
                </c:pt>
                <c:pt idx="5">
                  <c:v>39903</c:v>
                </c:pt>
                <c:pt idx="6">
                  <c:v>39933</c:v>
                </c:pt>
                <c:pt idx="7">
                  <c:v>39964</c:v>
                </c:pt>
                <c:pt idx="8">
                  <c:v>39994</c:v>
                </c:pt>
                <c:pt idx="9">
                  <c:v>40025</c:v>
                </c:pt>
                <c:pt idx="10">
                  <c:v>40056</c:v>
                </c:pt>
                <c:pt idx="11">
                  <c:v>40086</c:v>
                </c:pt>
                <c:pt idx="12">
                  <c:v>40117</c:v>
                </c:pt>
                <c:pt idx="13">
                  <c:v>40147</c:v>
                </c:pt>
                <c:pt idx="14">
                  <c:v>40178</c:v>
                </c:pt>
                <c:pt idx="15">
                  <c:v>40209</c:v>
                </c:pt>
                <c:pt idx="16">
                  <c:v>40237</c:v>
                </c:pt>
                <c:pt idx="17">
                  <c:v>40268</c:v>
                </c:pt>
                <c:pt idx="18">
                  <c:v>40298</c:v>
                </c:pt>
                <c:pt idx="19">
                  <c:v>40329</c:v>
                </c:pt>
                <c:pt idx="20">
                  <c:v>40359</c:v>
                </c:pt>
                <c:pt idx="21">
                  <c:v>40390</c:v>
                </c:pt>
                <c:pt idx="22">
                  <c:v>40421</c:v>
                </c:pt>
                <c:pt idx="23">
                  <c:v>40451</c:v>
                </c:pt>
                <c:pt idx="24">
                  <c:v>40482</c:v>
                </c:pt>
                <c:pt idx="25">
                  <c:v>40512</c:v>
                </c:pt>
                <c:pt idx="26">
                  <c:v>40543</c:v>
                </c:pt>
                <c:pt idx="27">
                  <c:v>40574</c:v>
                </c:pt>
                <c:pt idx="28">
                  <c:v>40602</c:v>
                </c:pt>
                <c:pt idx="29">
                  <c:v>40633</c:v>
                </c:pt>
                <c:pt idx="30">
                  <c:v>40663</c:v>
                </c:pt>
                <c:pt idx="31">
                  <c:v>40694</c:v>
                </c:pt>
                <c:pt idx="32">
                  <c:v>40724</c:v>
                </c:pt>
                <c:pt idx="33">
                  <c:v>40755</c:v>
                </c:pt>
                <c:pt idx="34">
                  <c:v>40786</c:v>
                </c:pt>
                <c:pt idx="35">
                  <c:v>40816</c:v>
                </c:pt>
                <c:pt idx="36">
                  <c:v>40847</c:v>
                </c:pt>
                <c:pt idx="37">
                  <c:v>40877</c:v>
                </c:pt>
                <c:pt idx="38">
                  <c:v>40908</c:v>
                </c:pt>
                <c:pt idx="39">
                  <c:v>40939</c:v>
                </c:pt>
                <c:pt idx="40">
                  <c:v>40968</c:v>
                </c:pt>
                <c:pt idx="41">
                  <c:v>40999</c:v>
                </c:pt>
                <c:pt idx="42">
                  <c:v>41029</c:v>
                </c:pt>
                <c:pt idx="43">
                  <c:v>41060</c:v>
                </c:pt>
                <c:pt idx="44">
                  <c:v>41090</c:v>
                </c:pt>
                <c:pt idx="45">
                  <c:v>41121</c:v>
                </c:pt>
                <c:pt idx="46">
                  <c:v>41152</c:v>
                </c:pt>
                <c:pt idx="47">
                  <c:v>41182</c:v>
                </c:pt>
                <c:pt idx="48">
                  <c:v>41213</c:v>
                </c:pt>
                <c:pt idx="49">
                  <c:v>41243</c:v>
                </c:pt>
                <c:pt idx="50">
                  <c:v>41274</c:v>
                </c:pt>
                <c:pt idx="51">
                  <c:v>41305</c:v>
                </c:pt>
                <c:pt idx="52">
                  <c:v>41333</c:v>
                </c:pt>
                <c:pt idx="53">
                  <c:v>41364</c:v>
                </c:pt>
                <c:pt idx="54">
                  <c:v>41394</c:v>
                </c:pt>
                <c:pt idx="55">
                  <c:v>41425</c:v>
                </c:pt>
                <c:pt idx="56">
                  <c:v>41455</c:v>
                </c:pt>
                <c:pt idx="57">
                  <c:v>41486</c:v>
                </c:pt>
                <c:pt idx="58">
                  <c:v>41517</c:v>
                </c:pt>
                <c:pt idx="59">
                  <c:v>41547</c:v>
                </c:pt>
                <c:pt idx="60">
                  <c:v>41578</c:v>
                </c:pt>
                <c:pt idx="61">
                  <c:v>41608</c:v>
                </c:pt>
                <c:pt idx="62">
                  <c:v>41639</c:v>
                </c:pt>
                <c:pt idx="63">
                  <c:v>41670</c:v>
                </c:pt>
                <c:pt idx="64">
                  <c:v>41698</c:v>
                </c:pt>
                <c:pt idx="65">
                  <c:v>41729</c:v>
                </c:pt>
                <c:pt idx="66">
                  <c:v>41759</c:v>
                </c:pt>
                <c:pt idx="67">
                  <c:v>41790</c:v>
                </c:pt>
                <c:pt idx="68">
                  <c:v>41820</c:v>
                </c:pt>
                <c:pt idx="69">
                  <c:v>41851</c:v>
                </c:pt>
                <c:pt idx="70">
                  <c:v>41882</c:v>
                </c:pt>
                <c:pt idx="71">
                  <c:v>41912</c:v>
                </c:pt>
                <c:pt idx="72">
                  <c:v>41943</c:v>
                </c:pt>
                <c:pt idx="73">
                  <c:v>41973</c:v>
                </c:pt>
                <c:pt idx="74">
                  <c:v>42004</c:v>
                </c:pt>
                <c:pt idx="75">
                  <c:v>42035</c:v>
                </c:pt>
                <c:pt idx="76">
                  <c:v>42063</c:v>
                </c:pt>
                <c:pt idx="77">
                  <c:v>42094</c:v>
                </c:pt>
                <c:pt idx="78">
                  <c:v>42124</c:v>
                </c:pt>
                <c:pt idx="79">
                  <c:v>42155</c:v>
                </c:pt>
                <c:pt idx="80">
                  <c:v>42185</c:v>
                </c:pt>
                <c:pt idx="81">
                  <c:v>42216</c:v>
                </c:pt>
                <c:pt idx="82">
                  <c:v>42247</c:v>
                </c:pt>
                <c:pt idx="83">
                  <c:v>42277</c:v>
                </c:pt>
                <c:pt idx="84">
                  <c:v>42308</c:v>
                </c:pt>
                <c:pt idx="85">
                  <c:v>42338</c:v>
                </c:pt>
                <c:pt idx="86">
                  <c:v>42369</c:v>
                </c:pt>
                <c:pt idx="87">
                  <c:v>42400</c:v>
                </c:pt>
                <c:pt idx="88">
                  <c:v>42429</c:v>
                </c:pt>
                <c:pt idx="89">
                  <c:v>42460</c:v>
                </c:pt>
                <c:pt idx="90">
                  <c:v>42490</c:v>
                </c:pt>
                <c:pt idx="91">
                  <c:v>42521</c:v>
                </c:pt>
                <c:pt idx="92">
                  <c:v>42551</c:v>
                </c:pt>
                <c:pt idx="93">
                  <c:v>42582</c:v>
                </c:pt>
                <c:pt idx="94">
                  <c:v>42613</c:v>
                </c:pt>
                <c:pt idx="95">
                  <c:v>42643</c:v>
                </c:pt>
                <c:pt idx="96">
                  <c:v>42674</c:v>
                </c:pt>
                <c:pt idx="97">
                  <c:v>42704</c:v>
                </c:pt>
                <c:pt idx="98">
                  <c:v>42735</c:v>
                </c:pt>
                <c:pt idx="99">
                  <c:v>42766</c:v>
                </c:pt>
                <c:pt idx="100">
                  <c:v>42794</c:v>
                </c:pt>
                <c:pt idx="101">
                  <c:v>42825</c:v>
                </c:pt>
                <c:pt idx="102">
                  <c:v>42855</c:v>
                </c:pt>
                <c:pt idx="103">
                  <c:v>42886</c:v>
                </c:pt>
                <c:pt idx="104">
                  <c:v>42916</c:v>
                </c:pt>
              </c:numCache>
            </c:numRef>
          </c:cat>
          <c:val>
            <c:numRef>
              <c:f>[5]布伦特原油期限溢价!$B$2:$B$106</c:f>
              <c:numCache>
                <c:formatCode>General</c:formatCode>
                <c:ptCount val="105"/>
                <c:pt idx="0">
                  <c:v>72.84</c:v>
                </c:pt>
                <c:pt idx="1">
                  <c:v>53.24</c:v>
                </c:pt>
                <c:pt idx="2">
                  <c:v>41.58</c:v>
                </c:pt>
                <c:pt idx="3">
                  <c:v>41.58</c:v>
                </c:pt>
                <c:pt idx="4">
                  <c:v>44.05</c:v>
                </c:pt>
                <c:pt idx="5">
                  <c:v>46.84</c:v>
                </c:pt>
                <c:pt idx="6">
                  <c:v>50.85</c:v>
                </c:pt>
                <c:pt idx="7">
                  <c:v>57.94</c:v>
                </c:pt>
                <c:pt idx="8">
                  <c:v>68.59</c:v>
                </c:pt>
                <c:pt idx="9">
                  <c:v>64.92</c:v>
                </c:pt>
                <c:pt idx="10">
                  <c:v>72.5</c:v>
                </c:pt>
                <c:pt idx="11">
                  <c:v>67.69</c:v>
                </c:pt>
                <c:pt idx="12">
                  <c:v>73.19</c:v>
                </c:pt>
                <c:pt idx="13">
                  <c:v>77.040000000000006</c:v>
                </c:pt>
                <c:pt idx="14">
                  <c:v>74.67</c:v>
                </c:pt>
                <c:pt idx="15">
                  <c:v>74.67</c:v>
                </c:pt>
                <c:pt idx="16">
                  <c:v>75.34</c:v>
                </c:pt>
                <c:pt idx="17">
                  <c:v>79.27</c:v>
                </c:pt>
                <c:pt idx="18">
                  <c:v>84.93</c:v>
                </c:pt>
                <c:pt idx="19">
                  <c:v>76.25</c:v>
                </c:pt>
                <c:pt idx="20">
                  <c:v>74.84</c:v>
                </c:pt>
                <c:pt idx="21">
                  <c:v>74.739999999999995</c:v>
                </c:pt>
                <c:pt idx="22">
                  <c:v>76.69</c:v>
                </c:pt>
                <c:pt idx="23">
                  <c:v>77.790000000000006</c:v>
                </c:pt>
                <c:pt idx="24">
                  <c:v>82.92</c:v>
                </c:pt>
                <c:pt idx="25">
                  <c:v>85.67</c:v>
                </c:pt>
                <c:pt idx="26">
                  <c:v>91.8</c:v>
                </c:pt>
                <c:pt idx="27">
                  <c:v>91.8</c:v>
                </c:pt>
                <c:pt idx="28">
                  <c:v>100.125</c:v>
                </c:pt>
                <c:pt idx="29">
                  <c:v>114.44</c:v>
                </c:pt>
                <c:pt idx="30">
                  <c:v>123.15</c:v>
                </c:pt>
                <c:pt idx="31">
                  <c:v>114.46</c:v>
                </c:pt>
                <c:pt idx="32">
                  <c:v>113.76</c:v>
                </c:pt>
                <c:pt idx="33">
                  <c:v>116.46</c:v>
                </c:pt>
                <c:pt idx="34">
                  <c:v>110.08</c:v>
                </c:pt>
                <c:pt idx="35">
                  <c:v>110.88</c:v>
                </c:pt>
                <c:pt idx="36">
                  <c:v>109.47</c:v>
                </c:pt>
                <c:pt idx="37">
                  <c:v>110.5</c:v>
                </c:pt>
                <c:pt idx="38">
                  <c:v>107.97</c:v>
                </c:pt>
                <c:pt idx="39">
                  <c:v>107.97</c:v>
                </c:pt>
                <c:pt idx="40">
                  <c:v>115.34800849999999</c:v>
                </c:pt>
                <c:pt idx="41">
                  <c:v>124.928636</c:v>
                </c:pt>
                <c:pt idx="42">
                  <c:v>120.590952</c:v>
                </c:pt>
                <c:pt idx="43">
                  <c:v>110.521739</c:v>
                </c:pt>
                <c:pt idx="44">
                  <c:v>95.589048000000005</c:v>
                </c:pt>
                <c:pt idx="45">
                  <c:v>103.14090899999999</c:v>
                </c:pt>
                <c:pt idx="46">
                  <c:v>113.34</c:v>
                </c:pt>
                <c:pt idx="47">
                  <c:v>113.38249999999999</c:v>
                </c:pt>
                <c:pt idx="48">
                  <c:v>111.973478</c:v>
                </c:pt>
                <c:pt idx="49">
                  <c:v>109.71181799999999</c:v>
                </c:pt>
                <c:pt idx="50">
                  <c:v>109.64</c:v>
                </c:pt>
                <c:pt idx="51">
                  <c:v>109.64</c:v>
                </c:pt>
                <c:pt idx="52">
                  <c:v>114.69184799999999</c:v>
                </c:pt>
                <c:pt idx="53">
                  <c:v>109.24</c:v>
                </c:pt>
                <c:pt idx="54">
                  <c:v>102.875455</c:v>
                </c:pt>
                <c:pt idx="55">
                  <c:v>103.026957</c:v>
                </c:pt>
                <c:pt idx="56">
                  <c:v>103.11</c:v>
                </c:pt>
                <c:pt idx="57">
                  <c:v>107.716087</c:v>
                </c:pt>
                <c:pt idx="58">
                  <c:v>110.964545</c:v>
                </c:pt>
                <c:pt idx="59">
                  <c:v>111.62142900000001</c:v>
                </c:pt>
                <c:pt idx="60">
                  <c:v>109.478696</c:v>
                </c:pt>
                <c:pt idx="61">
                  <c:v>108.07619</c:v>
                </c:pt>
                <c:pt idx="62">
                  <c:v>110.633636</c:v>
                </c:pt>
                <c:pt idx="63">
                  <c:v>110.633636</c:v>
                </c:pt>
                <c:pt idx="64">
                  <c:v>108.19121749999999</c:v>
                </c:pt>
                <c:pt idx="65">
                  <c:v>107.405714</c:v>
                </c:pt>
                <c:pt idx="66">
                  <c:v>107.875455</c:v>
                </c:pt>
                <c:pt idx="67">
                  <c:v>109.675909</c:v>
                </c:pt>
                <c:pt idx="68">
                  <c:v>111.868095</c:v>
                </c:pt>
                <c:pt idx="69">
                  <c:v>106.982609</c:v>
                </c:pt>
                <c:pt idx="70">
                  <c:v>101.922381</c:v>
                </c:pt>
                <c:pt idx="71">
                  <c:v>97.336364000000003</c:v>
                </c:pt>
                <c:pt idx="72">
                  <c:v>87.269565</c:v>
                </c:pt>
                <c:pt idx="73">
                  <c:v>78.438000000000002</c:v>
                </c:pt>
                <c:pt idx="74">
                  <c:v>62.163043000000002</c:v>
                </c:pt>
                <c:pt idx="75">
                  <c:v>62.163043000000002</c:v>
                </c:pt>
                <c:pt idx="76">
                  <c:v>53.173659000000001</c:v>
                </c:pt>
                <c:pt idx="77">
                  <c:v>55.791364000000002</c:v>
                </c:pt>
                <c:pt idx="78">
                  <c:v>59.389544999999998</c:v>
                </c:pt>
                <c:pt idx="79">
                  <c:v>64.561429000000004</c:v>
                </c:pt>
                <c:pt idx="80">
                  <c:v>62.345908999999999</c:v>
                </c:pt>
                <c:pt idx="81">
                  <c:v>55.865651999999997</c:v>
                </c:pt>
                <c:pt idx="82">
                  <c:v>46.994286000000002</c:v>
                </c:pt>
                <c:pt idx="83">
                  <c:v>47.234544999999997</c:v>
                </c:pt>
                <c:pt idx="84">
                  <c:v>48.124091</c:v>
                </c:pt>
                <c:pt idx="85">
                  <c:v>44.417143000000003</c:v>
                </c:pt>
                <c:pt idx="86">
                  <c:v>37.721738999999999</c:v>
                </c:pt>
                <c:pt idx="87">
                  <c:v>37.721738999999999</c:v>
                </c:pt>
                <c:pt idx="88">
                  <c:v>32.000714000000002</c:v>
                </c:pt>
                <c:pt idx="89">
                  <c:v>39.070869999999999</c:v>
                </c:pt>
                <c:pt idx="90">
                  <c:v>42.247143000000001</c:v>
                </c:pt>
                <c:pt idx="91">
                  <c:v>47.132727000000003</c:v>
                </c:pt>
                <c:pt idx="92">
                  <c:v>48.478181999999997</c:v>
                </c:pt>
                <c:pt idx="93">
                  <c:v>45.070951999999998</c:v>
                </c:pt>
                <c:pt idx="94">
                  <c:v>46.144348000000001</c:v>
                </c:pt>
                <c:pt idx="95">
                  <c:v>46.188636000000002</c:v>
                </c:pt>
                <c:pt idx="96">
                  <c:v>49.732380999999997</c:v>
                </c:pt>
                <c:pt idx="97">
                  <c:v>46.435909000000002</c:v>
                </c:pt>
                <c:pt idx="98">
                  <c:v>54.065455</c:v>
                </c:pt>
                <c:pt idx="99">
                  <c:v>54.065455</c:v>
                </c:pt>
                <c:pt idx="100">
                  <c:v>55.193113499999995</c:v>
                </c:pt>
                <c:pt idx="101">
                  <c:v>51.968260999999998</c:v>
                </c:pt>
                <c:pt idx="102">
                  <c:v>53.063499999999998</c:v>
                </c:pt>
                <c:pt idx="103">
                  <c:v>50.870869999999996</c:v>
                </c:pt>
                <c:pt idx="104">
                  <c:v>46.894545000000001</c:v>
                </c:pt>
              </c:numCache>
            </c:numRef>
          </c:val>
          <c:smooth val="0"/>
          <c:extLst>
            <c:ext xmlns:c16="http://schemas.microsoft.com/office/drawing/2014/chart" uri="{C3380CC4-5D6E-409C-BE32-E72D297353CC}">
              <c16:uniqueId val="{00000001-C4AF-4F4D-B78E-ABF41440FE4B}"/>
            </c:ext>
          </c:extLst>
        </c:ser>
        <c:ser>
          <c:idx val="1"/>
          <c:order val="1"/>
          <c:tx>
            <c:strRef>
              <c:f>[5]布伦特原油期限溢价!$C$1</c:f>
              <c:strCache>
                <c:ptCount val="1"/>
                <c:pt idx="0">
                  <c:v>期货结算价(活跃合约):MICEX 布伦特原油:月</c:v>
                </c:pt>
              </c:strCache>
            </c:strRef>
          </c:tx>
          <c:spPr>
            <a:ln w="28575" cap="rnd">
              <a:solidFill>
                <a:schemeClr val="accent2"/>
              </a:solidFill>
              <a:round/>
            </a:ln>
            <a:effectLst/>
          </c:spPr>
          <c:marker>
            <c:symbol val="none"/>
          </c:marker>
          <c:cat>
            <c:numRef>
              <c:f>[5]布伦特原油期限溢价!$A$2:$A$106</c:f>
              <c:numCache>
                <c:formatCode>General</c:formatCode>
                <c:ptCount val="105"/>
                <c:pt idx="0">
                  <c:v>39752</c:v>
                </c:pt>
                <c:pt idx="1">
                  <c:v>39782</c:v>
                </c:pt>
                <c:pt idx="2">
                  <c:v>39813</c:v>
                </c:pt>
                <c:pt idx="3">
                  <c:v>39844</c:v>
                </c:pt>
                <c:pt idx="4">
                  <c:v>39872</c:v>
                </c:pt>
                <c:pt idx="5">
                  <c:v>39903</c:v>
                </c:pt>
                <c:pt idx="6">
                  <c:v>39933</c:v>
                </c:pt>
                <c:pt idx="7">
                  <c:v>39964</c:v>
                </c:pt>
                <c:pt idx="8">
                  <c:v>39994</c:v>
                </c:pt>
                <c:pt idx="9">
                  <c:v>40025</c:v>
                </c:pt>
                <c:pt idx="10">
                  <c:v>40056</c:v>
                </c:pt>
                <c:pt idx="11">
                  <c:v>40086</c:v>
                </c:pt>
                <c:pt idx="12">
                  <c:v>40117</c:v>
                </c:pt>
                <c:pt idx="13">
                  <c:v>40147</c:v>
                </c:pt>
                <c:pt idx="14">
                  <c:v>40178</c:v>
                </c:pt>
                <c:pt idx="15">
                  <c:v>40209</c:v>
                </c:pt>
                <c:pt idx="16">
                  <c:v>40237</c:v>
                </c:pt>
                <c:pt idx="17">
                  <c:v>40268</c:v>
                </c:pt>
                <c:pt idx="18">
                  <c:v>40298</c:v>
                </c:pt>
                <c:pt idx="19">
                  <c:v>40329</c:v>
                </c:pt>
                <c:pt idx="20">
                  <c:v>40359</c:v>
                </c:pt>
                <c:pt idx="21">
                  <c:v>40390</c:v>
                </c:pt>
                <c:pt idx="22">
                  <c:v>40421</c:v>
                </c:pt>
                <c:pt idx="23">
                  <c:v>40451</c:v>
                </c:pt>
                <c:pt idx="24">
                  <c:v>40482</c:v>
                </c:pt>
                <c:pt idx="25">
                  <c:v>40512</c:v>
                </c:pt>
                <c:pt idx="26">
                  <c:v>40543</c:v>
                </c:pt>
                <c:pt idx="27">
                  <c:v>40574</c:v>
                </c:pt>
                <c:pt idx="28">
                  <c:v>40602</c:v>
                </c:pt>
                <c:pt idx="29">
                  <c:v>40633</c:v>
                </c:pt>
                <c:pt idx="30">
                  <c:v>40663</c:v>
                </c:pt>
                <c:pt idx="31">
                  <c:v>40694</c:v>
                </c:pt>
                <c:pt idx="32">
                  <c:v>40724</c:v>
                </c:pt>
                <c:pt idx="33">
                  <c:v>40755</c:v>
                </c:pt>
                <c:pt idx="34">
                  <c:v>40786</c:v>
                </c:pt>
                <c:pt idx="35">
                  <c:v>40816</c:v>
                </c:pt>
                <c:pt idx="36">
                  <c:v>40847</c:v>
                </c:pt>
                <c:pt idx="37">
                  <c:v>40877</c:v>
                </c:pt>
                <c:pt idx="38">
                  <c:v>40908</c:v>
                </c:pt>
                <c:pt idx="39">
                  <c:v>40939</c:v>
                </c:pt>
                <c:pt idx="40">
                  <c:v>40968</c:v>
                </c:pt>
                <c:pt idx="41">
                  <c:v>40999</c:v>
                </c:pt>
                <c:pt idx="42">
                  <c:v>41029</c:v>
                </c:pt>
                <c:pt idx="43">
                  <c:v>41060</c:v>
                </c:pt>
                <c:pt idx="44">
                  <c:v>41090</c:v>
                </c:pt>
                <c:pt idx="45">
                  <c:v>41121</c:v>
                </c:pt>
                <c:pt idx="46">
                  <c:v>41152</c:v>
                </c:pt>
                <c:pt idx="47">
                  <c:v>41182</c:v>
                </c:pt>
                <c:pt idx="48">
                  <c:v>41213</c:v>
                </c:pt>
                <c:pt idx="49">
                  <c:v>41243</c:v>
                </c:pt>
                <c:pt idx="50">
                  <c:v>41274</c:v>
                </c:pt>
                <c:pt idx="51">
                  <c:v>41305</c:v>
                </c:pt>
                <c:pt idx="52">
                  <c:v>41333</c:v>
                </c:pt>
                <c:pt idx="53">
                  <c:v>41364</c:v>
                </c:pt>
                <c:pt idx="54">
                  <c:v>41394</c:v>
                </c:pt>
                <c:pt idx="55">
                  <c:v>41425</c:v>
                </c:pt>
                <c:pt idx="56">
                  <c:v>41455</c:v>
                </c:pt>
                <c:pt idx="57">
                  <c:v>41486</c:v>
                </c:pt>
                <c:pt idx="58">
                  <c:v>41517</c:v>
                </c:pt>
                <c:pt idx="59">
                  <c:v>41547</c:v>
                </c:pt>
                <c:pt idx="60">
                  <c:v>41578</c:v>
                </c:pt>
                <c:pt idx="61">
                  <c:v>41608</c:v>
                </c:pt>
                <c:pt idx="62">
                  <c:v>41639</c:v>
                </c:pt>
                <c:pt idx="63">
                  <c:v>41670</c:v>
                </c:pt>
                <c:pt idx="64">
                  <c:v>41698</c:v>
                </c:pt>
                <c:pt idx="65">
                  <c:v>41729</c:v>
                </c:pt>
                <c:pt idx="66">
                  <c:v>41759</c:v>
                </c:pt>
                <c:pt idx="67">
                  <c:v>41790</c:v>
                </c:pt>
                <c:pt idx="68">
                  <c:v>41820</c:v>
                </c:pt>
                <c:pt idx="69">
                  <c:v>41851</c:v>
                </c:pt>
                <c:pt idx="70">
                  <c:v>41882</c:v>
                </c:pt>
                <c:pt idx="71">
                  <c:v>41912</c:v>
                </c:pt>
                <c:pt idx="72">
                  <c:v>41943</c:v>
                </c:pt>
                <c:pt idx="73">
                  <c:v>41973</c:v>
                </c:pt>
                <c:pt idx="74">
                  <c:v>42004</c:v>
                </c:pt>
                <c:pt idx="75">
                  <c:v>42035</c:v>
                </c:pt>
                <c:pt idx="76">
                  <c:v>42063</c:v>
                </c:pt>
                <c:pt idx="77">
                  <c:v>42094</c:v>
                </c:pt>
                <c:pt idx="78">
                  <c:v>42124</c:v>
                </c:pt>
                <c:pt idx="79">
                  <c:v>42155</c:v>
                </c:pt>
                <c:pt idx="80">
                  <c:v>42185</c:v>
                </c:pt>
                <c:pt idx="81">
                  <c:v>42216</c:v>
                </c:pt>
                <c:pt idx="82">
                  <c:v>42247</c:v>
                </c:pt>
                <c:pt idx="83">
                  <c:v>42277</c:v>
                </c:pt>
                <c:pt idx="84">
                  <c:v>42308</c:v>
                </c:pt>
                <c:pt idx="85">
                  <c:v>42338</c:v>
                </c:pt>
                <c:pt idx="86">
                  <c:v>42369</c:v>
                </c:pt>
                <c:pt idx="87">
                  <c:v>42400</c:v>
                </c:pt>
                <c:pt idx="88">
                  <c:v>42429</c:v>
                </c:pt>
                <c:pt idx="89">
                  <c:v>42460</c:v>
                </c:pt>
                <c:pt idx="90">
                  <c:v>42490</c:v>
                </c:pt>
                <c:pt idx="91">
                  <c:v>42521</c:v>
                </c:pt>
                <c:pt idx="92">
                  <c:v>42551</c:v>
                </c:pt>
                <c:pt idx="93">
                  <c:v>42582</c:v>
                </c:pt>
                <c:pt idx="94">
                  <c:v>42613</c:v>
                </c:pt>
                <c:pt idx="95">
                  <c:v>42643</c:v>
                </c:pt>
                <c:pt idx="96">
                  <c:v>42674</c:v>
                </c:pt>
                <c:pt idx="97">
                  <c:v>42704</c:v>
                </c:pt>
                <c:pt idx="98">
                  <c:v>42735</c:v>
                </c:pt>
                <c:pt idx="99">
                  <c:v>42766</c:v>
                </c:pt>
                <c:pt idx="100">
                  <c:v>42794</c:v>
                </c:pt>
                <c:pt idx="101">
                  <c:v>42825</c:v>
                </c:pt>
                <c:pt idx="102">
                  <c:v>42855</c:v>
                </c:pt>
                <c:pt idx="103">
                  <c:v>42886</c:v>
                </c:pt>
                <c:pt idx="104">
                  <c:v>42916</c:v>
                </c:pt>
              </c:numCache>
            </c:numRef>
          </c:cat>
          <c:val>
            <c:numRef>
              <c:f>[5]布伦特原油期限溢价!$C$2:$C$106</c:f>
              <c:numCache>
                <c:formatCode>General</c:formatCode>
                <c:ptCount val="105"/>
                <c:pt idx="0">
                  <c:v>64.19</c:v>
                </c:pt>
                <c:pt idx="1">
                  <c:v>52.7</c:v>
                </c:pt>
                <c:pt idx="2">
                  <c:v>38.5</c:v>
                </c:pt>
                <c:pt idx="3">
                  <c:v>46.77</c:v>
                </c:pt>
                <c:pt idx="4">
                  <c:v>44.8</c:v>
                </c:pt>
                <c:pt idx="5">
                  <c:v>48.18</c:v>
                </c:pt>
                <c:pt idx="6">
                  <c:v>50.46</c:v>
                </c:pt>
                <c:pt idx="7">
                  <c:v>65.260000000000005</c:v>
                </c:pt>
                <c:pt idx="8">
                  <c:v>70.849999999999994</c:v>
                </c:pt>
                <c:pt idx="9">
                  <c:v>69.489999999999995</c:v>
                </c:pt>
                <c:pt idx="10">
                  <c:v>69.72</c:v>
                </c:pt>
                <c:pt idx="11">
                  <c:v>65.84</c:v>
                </c:pt>
                <c:pt idx="12">
                  <c:v>76.400000000000006</c:v>
                </c:pt>
                <c:pt idx="13">
                  <c:v>77.67</c:v>
                </c:pt>
                <c:pt idx="14">
                  <c:v>79.39</c:v>
                </c:pt>
                <c:pt idx="15">
                  <c:v>72.69</c:v>
                </c:pt>
                <c:pt idx="16">
                  <c:v>77.599999999999994</c:v>
                </c:pt>
                <c:pt idx="17">
                  <c:v>81.760000000000005</c:v>
                </c:pt>
                <c:pt idx="18">
                  <c:v>87</c:v>
                </c:pt>
                <c:pt idx="19">
                  <c:v>74.42</c:v>
                </c:pt>
                <c:pt idx="20">
                  <c:v>75.3</c:v>
                </c:pt>
                <c:pt idx="21">
                  <c:v>77.11</c:v>
                </c:pt>
                <c:pt idx="22">
                  <c:v>76.36</c:v>
                </c:pt>
                <c:pt idx="23">
                  <c:v>81.93</c:v>
                </c:pt>
                <c:pt idx="24">
                  <c:v>83.22</c:v>
                </c:pt>
                <c:pt idx="25">
                  <c:v>87.16</c:v>
                </c:pt>
                <c:pt idx="26">
                  <c:v>93.41</c:v>
                </c:pt>
                <c:pt idx="27">
                  <c:v>99.43</c:v>
                </c:pt>
                <c:pt idx="28">
                  <c:v>112.3</c:v>
                </c:pt>
                <c:pt idx="29">
                  <c:v>117.02</c:v>
                </c:pt>
                <c:pt idx="30">
                  <c:v>125.43</c:v>
                </c:pt>
                <c:pt idx="31">
                  <c:v>116.45</c:v>
                </c:pt>
                <c:pt idx="32">
                  <c:v>112.11</c:v>
                </c:pt>
                <c:pt idx="33">
                  <c:v>116.82</c:v>
                </c:pt>
                <c:pt idx="34">
                  <c:v>114.5</c:v>
                </c:pt>
                <c:pt idx="35">
                  <c:v>102.86</c:v>
                </c:pt>
                <c:pt idx="36">
                  <c:v>109.27</c:v>
                </c:pt>
                <c:pt idx="37">
                  <c:v>111.77</c:v>
                </c:pt>
                <c:pt idx="38">
                  <c:v>106.85</c:v>
                </c:pt>
                <c:pt idx="39">
                  <c:v>112.38</c:v>
                </c:pt>
                <c:pt idx="40">
                  <c:v>123.22</c:v>
                </c:pt>
                <c:pt idx="41">
                  <c:v>123.18</c:v>
                </c:pt>
                <c:pt idx="42">
                  <c:v>119.86</c:v>
                </c:pt>
                <c:pt idx="43">
                  <c:v>101.98</c:v>
                </c:pt>
                <c:pt idx="44">
                  <c:v>95.42</c:v>
                </c:pt>
                <c:pt idx="45">
                  <c:v>105.47</c:v>
                </c:pt>
                <c:pt idx="46">
                  <c:v>113.45</c:v>
                </c:pt>
                <c:pt idx="47">
                  <c:v>112.49</c:v>
                </c:pt>
                <c:pt idx="48">
                  <c:v>109.19</c:v>
                </c:pt>
                <c:pt idx="49">
                  <c:v>110.89</c:v>
                </c:pt>
                <c:pt idx="50">
                  <c:v>110.88</c:v>
                </c:pt>
                <c:pt idx="51">
                  <c:v>114.71</c:v>
                </c:pt>
                <c:pt idx="52">
                  <c:v>112.29</c:v>
                </c:pt>
                <c:pt idx="53">
                  <c:v>109.98</c:v>
                </c:pt>
                <c:pt idx="54">
                  <c:v>102.76</c:v>
                </c:pt>
                <c:pt idx="55">
                  <c:v>101.36</c:v>
                </c:pt>
                <c:pt idx="56">
                  <c:v>103.1</c:v>
                </c:pt>
                <c:pt idx="57">
                  <c:v>106.14</c:v>
                </c:pt>
                <c:pt idx="58">
                  <c:v>115</c:v>
                </c:pt>
                <c:pt idx="59">
                  <c:v>107.75</c:v>
                </c:pt>
                <c:pt idx="60">
                  <c:v>108.87</c:v>
                </c:pt>
                <c:pt idx="61">
                  <c:v>110.83</c:v>
                </c:pt>
                <c:pt idx="62">
                  <c:v>111.52</c:v>
                </c:pt>
                <c:pt idx="63">
                  <c:v>106.94</c:v>
                </c:pt>
                <c:pt idx="64">
                  <c:v>109</c:v>
                </c:pt>
                <c:pt idx="65">
                  <c:v>107.81</c:v>
                </c:pt>
                <c:pt idx="66">
                  <c:v>108.01</c:v>
                </c:pt>
                <c:pt idx="67">
                  <c:v>109.46</c:v>
                </c:pt>
                <c:pt idx="68">
                  <c:v>112.6</c:v>
                </c:pt>
                <c:pt idx="69">
                  <c:v>106.37</c:v>
                </c:pt>
                <c:pt idx="70">
                  <c:v>102.95</c:v>
                </c:pt>
                <c:pt idx="71">
                  <c:v>96.62</c:v>
                </c:pt>
                <c:pt idx="72">
                  <c:v>85.34</c:v>
                </c:pt>
                <c:pt idx="73">
                  <c:v>72.97</c:v>
                </c:pt>
                <c:pt idx="74">
                  <c:v>57.77</c:v>
                </c:pt>
                <c:pt idx="75">
                  <c:v>49.58</c:v>
                </c:pt>
                <c:pt idx="76">
                  <c:v>61.42</c:v>
                </c:pt>
                <c:pt idx="77">
                  <c:v>55.78</c:v>
                </c:pt>
                <c:pt idx="78">
                  <c:v>66.14</c:v>
                </c:pt>
                <c:pt idx="79">
                  <c:v>64.89</c:v>
                </c:pt>
                <c:pt idx="80">
                  <c:v>63.15</c:v>
                </c:pt>
                <c:pt idx="81">
                  <c:v>52.5</c:v>
                </c:pt>
                <c:pt idx="82">
                  <c:v>51.31</c:v>
                </c:pt>
                <c:pt idx="83">
                  <c:v>48.35</c:v>
                </c:pt>
                <c:pt idx="84">
                  <c:v>49.33</c:v>
                </c:pt>
                <c:pt idx="85">
                  <c:v>45.39</c:v>
                </c:pt>
                <c:pt idx="86">
                  <c:v>37.46</c:v>
                </c:pt>
                <c:pt idx="87">
                  <c:v>35.53</c:v>
                </c:pt>
                <c:pt idx="88">
                  <c:v>35.94</c:v>
                </c:pt>
                <c:pt idx="89">
                  <c:v>40.56</c:v>
                </c:pt>
                <c:pt idx="90">
                  <c:v>47.57</c:v>
                </c:pt>
                <c:pt idx="91">
                  <c:v>49.95</c:v>
                </c:pt>
                <c:pt idx="92">
                  <c:v>49.65</c:v>
                </c:pt>
                <c:pt idx="93">
                  <c:v>42.33</c:v>
                </c:pt>
                <c:pt idx="94">
                  <c:v>47.15</c:v>
                </c:pt>
                <c:pt idx="95">
                  <c:v>49</c:v>
                </c:pt>
                <c:pt idx="96">
                  <c:v>48.16</c:v>
                </c:pt>
                <c:pt idx="97">
                  <c:v>49.62</c:v>
                </c:pt>
                <c:pt idx="98">
                  <c:v>56.62</c:v>
                </c:pt>
                <c:pt idx="99">
                  <c:v>55.86</c:v>
                </c:pt>
                <c:pt idx="100">
                  <c:v>55.44</c:v>
                </c:pt>
                <c:pt idx="101">
                  <c:v>52.61</c:v>
                </c:pt>
                <c:pt idx="102">
                  <c:v>51.49</c:v>
                </c:pt>
                <c:pt idx="103">
                  <c:v>49.87</c:v>
                </c:pt>
                <c:pt idx="104">
                  <c:v>47.89</c:v>
                </c:pt>
              </c:numCache>
            </c:numRef>
          </c:val>
          <c:smooth val="0"/>
          <c:extLst>
            <c:ext xmlns:c16="http://schemas.microsoft.com/office/drawing/2014/chart" uri="{C3380CC4-5D6E-409C-BE32-E72D297353CC}">
              <c16:uniqueId val="{00000002-C4AF-4F4D-B78E-ABF41440FE4B}"/>
            </c:ext>
          </c:extLst>
        </c:ser>
        <c:dLbls>
          <c:showLegendKey val="0"/>
          <c:showVal val="0"/>
          <c:showCatName val="0"/>
          <c:showSerName val="0"/>
          <c:showPercent val="0"/>
          <c:showBubbleSize val="0"/>
        </c:dLbls>
        <c:marker val="1"/>
        <c:smooth val="0"/>
        <c:axId val="1393178991"/>
        <c:axId val="1"/>
      </c:lineChart>
      <c:catAx>
        <c:axId val="1393178991"/>
        <c:scaling>
          <c:orientation val="minMax"/>
        </c:scaling>
        <c:delete val="0"/>
        <c:axPos val="b"/>
        <c:numFmt formatCode="yyyy\-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
        <c:crosses val="autoZero"/>
        <c:auto val="1"/>
        <c:lblAlgn val="ctr"/>
        <c:lblOffset val="100"/>
        <c:noMultiLvlLbl val="1"/>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93178991"/>
        <c:crosses val="autoZero"/>
        <c:crossBetween val="between"/>
      </c:valAx>
      <c:catAx>
        <c:axId val="3"/>
        <c:scaling>
          <c:orientation val="minMax"/>
        </c:scaling>
        <c:delete val="1"/>
        <c:axPos val="b"/>
        <c:numFmt formatCode="General" sourceLinked="1"/>
        <c:majorTickMark val="out"/>
        <c:minorTickMark val="none"/>
        <c:tickLblPos val="nextTo"/>
        <c:crossAx val="4"/>
        <c:crosses val="autoZero"/>
        <c:auto val="1"/>
        <c:lblAlgn val="ctr"/>
        <c:lblOffset val="100"/>
        <c:noMultiLvlLbl val="1"/>
      </c:catAx>
      <c:valAx>
        <c:axId val="4"/>
        <c:scaling>
          <c:orientation val="minMax"/>
        </c:scaling>
        <c:delete val="0"/>
        <c:axPos val="r"/>
        <c:numFmt formatCode="General" sourceLinked="1"/>
        <c:majorTickMark val="out"/>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
        <c:crosses val="max"/>
        <c:crossBetween val="between"/>
      </c:valAx>
      <c:spPr>
        <a:noFill/>
        <a:ln w="25400">
          <a:noFill/>
        </a:ln>
      </c:spPr>
    </c:plotArea>
    <c:legend>
      <c:legendPos val="b"/>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[1]库存基钦周期!$D$1</c:f>
              <c:strCache>
                <c:ptCount val="1"/>
                <c:pt idx="0">
                  <c:v>工业企业:产成品存货:累计同比</c:v>
                </c:pt>
              </c:strCache>
            </c:strRef>
          </c:tx>
          <c:marker>
            <c:symbol val="none"/>
          </c:marker>
          <c:cat>
            <c:numRef>
              <c:f>[1]库存基钦周期!$B$2:$B$258</c:f>
              <c:numCache>
                <c:formatCode>General</c:formatCode>
                <c:ptCount val="257"/>
                <c:pt idx="0">
                  <c:v>35124</c:v>
                </c:pt>
                <c:pt idx="1">
                  <c:v>35155</c:v>
                </c:pt>
                <c:pt idx="2">
                  <c:v>35185</c:v>
                </c:pt>
                <c:pt idx="3">
                  <c:v>35216</c:v>
                </c:pt>
                <c:pt idx="4">
                  <c:v>35246</c:v>
                </c:pt>
                <c:pt idx="5">
                  <c:v>35277</c:v>
                </c:pt>
                <c:pt idx="6">
                  <c:v>35308</c:v>
                </c:pt>
                <c:pt idx="7">
                  <c:v>35338</c:v>
                </c:pt>
                <c:pt idx="8">
                  <c:v>35369</c:v>
                </c:pt>
                <c:pt idx="9">
                  <c:v>35399</c:v>
                </c:pt>
                <c:pt idx="10">
                  <c:v>35430</c:v>
                </c:pt>
                <c:pt idx="11">
                  <c:v>35461</c:v>
                </c:pt>
                <c:pt idx="12">
                  <c:v>35489</c:v>
                </c:pt>
                <c:pt idx="13">
                  <c:v>35520</c:v>
                </c:pt>
                <c:pt idx="14">
                  <c:v>35550</c:v>
                </c:pt>
                <c:pt idx="15">
                  <c:v>35581</c:v>
                </c:pt>
                <c:pt idx="16">
                  <c:v>35611</c:v>
                </c:pt>
                <c:pt idx="17">
                  <c:v>35642</c:v>
                </c:pt>
                <c:pt idx="18">
                  <c:v>35673</c:v>
                </c:pt>
                <c:pt idx="19">
                  <c:v>35703</c:v>
                </c:pt>
                <c:pt idx="20">
                  <c:v>35734</c:v>
                </c:pt>
                <c:pt idx="21">
                  <c:v>35764</c:v>
                </c:pt>
                <c:pt idx="22">
                  <c:v>35795</c:v>
                </c:pt>
                <c:pt idx="23">
                  <c:v>35826</c:v>
                </c:pt>
                <c:pt idx="24">
                  <c:v>35854</c:v>
                </c:pt>
                <c:pt idx="25">
                  <c:v>35885</c:v>
                </c:pt>
                <c:pt idx="26">
                  <c:v>35915</c:v>
                </c:pt>
                <c:pt idx="27">
                  <c:v>35946</c:v>
                </c:pt>
                <c:pt idx="28">
                  <c:v>35976</c:v>
                </c:pt>
                <c:pt idx="29">
                  <c:v>36007</c:v>
                </c:pt>
                <c:pt idx="30">
                  <c:v>36038</c:v>
                </c:pt>
                <c:pt idx="31">
                  <c:v>36068</c:v>
                </c:pt>
                <c:pt idx="32">
                  <c:v>36099</c:v>
                </c:pt>
                <c:pt idx="33">
                  <c:v>36129</c:v>
                </c:pt>
                <c:pt idx="34">
                  <c:v>36160</c:v>
                </c:pt>
                <c:pt idx="35">
                  <c:v>36191</c:v>
                </c:pt>
                <c:pt idx="36">
                  <c:v>36219</c:v>
                </c:pt>
                <c:pt idx="37">
                  <c:v>36250</c:v>
                </c:pt>
                <c:pt idx="38">
                  <c:v>36280</c:v>
                </c:pt>
                <c:pt idx="39">
                  <c:v>36311</c:v>
                </c:pt>
                <c:pt idx="40">
                  <c:v>36341</c:v>
                </c:pt>
                <c:pt idx="41">
                  <c:v>36372</c:v>
                </c:pt>
                <c:pt idx="42">
                  <c:v>36403</c:v>
                </c:pt>
                <c:pt idx="43">
                  <c:v>36433</c:v>
                </c:pt>
                <c:pt idx="44">
                  <c:v>36464</c:v>
                </c:pt>
                <c:pt idx="45">
                  <c:v>36494</c:v>
                </c:pt>
                <c:pt idx="46">
                  <c:v>36525</c:v>
                </c:pt>
                <c:pt idx="47">
                  <c:v>36556</c:v>
                </c:pt>
                <c:pt idx="48">
                  <c:v>36585</c:v>
                </c:pt>
                <c:pt idx="49">
                  <c:v>36616</c:v>
                </c:pt>
                <c:pt idx="50">
                  <c:v>36646</c:v>
                </c:pt>
                <c:pt idx="51">
                  <c:v>36677</c:v>
                </c:pt>
                <c:pt idx="52">
                  <c:v>36707</c:v>
                </c:pt>
                <c:pt idx="53">
                  <c:v>36738</c:v>
                </c:pt>
                <c:pt idx="54">
                  <c:v>36769</c:v>
                </c:pt>
                <c:pt idx="55">
                  <c:v>36799</c:v>
                </c:pt>
                <c:pt idx="56">
                  <c:v>36830</c:v>
                </c:pt>
                <c:pt idx="57">
                  <c:v>36860</c:v>
                </c:pt>
                <c:pt idx="58">
                  <c:v>36891</c:v>
                </c:pt>
                <c:pt idx="59">
                  <c:v>36922</c:v>
                </c:pt>
                <c:pt idx="60">
                  <c:v>36950</c:v>
                </c:pt>
                <c:pt idx="61">
                  <c:v>36981</c:v>
                </c:pt>
                <c:pt idx="62">
                  <c:v>37011</c:v>
                </c:pt>
                <c:pt idx="63">
                  <c:v>37042</c:v>
                </c:pt>
                <c:pt idx="64">
                  <c:v>37072</c:v>
                </c:pt>
                <c:pt idx="65">
                  <c:v>37103</c:v>
                </c:pt>
                <c:pt idx="66">
                  <c:v>37134</c:v>
                </c:pt>
                <c:pt idx="67">
                  <c:v>37164</c:v>
                </c:pt>
                <c:pt idx="68">
                  <c:v>37195</c:v>
                </c:pt>
                <c:pt idx="69">
                  <c:v>37225</c:v>
                </c:pt>
                <c:pt idx="70">
                  <c:v>37256</c:v>
                </c:pt>
                <c:pt idx="71">
                  <c:v>37287</c:v>
                </c:pt>
                <c:pt idx="72">
                  <c:v>37315</c:v>
                </c:pt>
                <c:pt idx="73">
                  <c:v>37346</c:v>
                </c:pt>
                <c:pt idx="74">
                  <c:v>37376</c:v>
                </c:pt>
                <c:pt idx="75">
                  <c:v>37407</c:v>
                </c:pt>
                <c:pt idx="76">
                  <c:v>37437</c:v>
                </c:pt>
                <c:pt idx="77">
                  <c:v>37468</c:v>
                </c:pt>
                <c:pt idx="78">
                  <c:v>37499</c:v>
                </c:pt>
                <c:pt idx="79">
                  <c:v>37529</c:v>
                </c:pt>
                <c:pt idx="80">
                  <c:v>37560</c:v>
                </c:pt>
                <c:pt idx="81">
                  <c:v>37590</c:v>
                </c:pt>
                <c:pt idx="82">
                  <c:v>37621</c:v>
                </c:pt>
                <c:pt idx="83">
                  <c:v>37652</c:v>
                </c:pt>
                <c:pt idx="84">
                  <c:v>37680</c:v>
                </c:pt>
                <c:pt idx="85">
                  <c:v>37711</c:v>
                </c:pt>
                <c:pt idx="86">
                  <c:v>37741</c:v>
                </c:pt>
                <c:pt idx="87">
                  <c:v>37772</c:v>
                </c:pt>
                <c:pt idx="88">
                  <c:v>37802</c:v>
                </c:pt>
                <c:pt idx="89">
                  <c:v>37833</c:v>
                </c:pt>
                <c:pt idx="90">
                  <c:v>37864</c:v>
                </c:pt>
                <c:pt idx="91">
                  <c:v>37894</c:v>
                </c:pt>
                <c:pt idx="92">
                  <c:v>37925</c:v>
                </c:pt>
                <c:pt idx="93">
                  <c:v>37955</c:v>
                </c:pt>
                <c:pt idx="94">
                  <c:v>37986</c:v>
                </c:pt>
                <c:pt idx="95">
                  <c:v>38017</c:v>
                </c:pt>
                <c:pt idx="96">
                  <c:v>38046</c:v>
                </c:pt>
                <c:pt idx="97">
                  <c:v>38077</c:v>
                </c:pt>
                <c:pt idx="98">
                  <c:v>38107</c:v>
                </c:pt>
                <c:pt idx="99">
                  <c:v>38138</c:v>
                </c:pt>
                <c:pt idx="100">
                  <c:v>38168</c:v>
                </c:pt>
                <c:pt idx="101">
                  <c:v>38199</c:v>
                </c:pt>
                <c:pt idx="102">
                  <c:v>38230</c:v>
                </c:pt>
                <c:pt idx="103">
                  <c:v>38260</c:v>
                </c:pt>
                <c:pt idx="104">
                  <c:v>38291</c:v>
                </c:pt>
                <c:pt idx="105">
                  <c:v>38321</c:v>
                </c:pt>
                <c:pt idx="106">
                  <c:v>38352</c:v>
                </c:pt>
                <c:pt idx="107">
                  <c:v>38383</c:v>
                </c:pt>
                <c:pt idx="108">
                  <c:v>38411</c:v>
                </c:pt>
                <c:pt idx="109">
                  <c:v>38442</c:v>
                </c:pt>
                <c:pt idx="110">
                  <c:v>38472</c:v>
                </c:pt>
                <c:pt idx="111">
                  <c:v>38503</c:v>
                </c:pt>
                <c:pt idx="112">
                  <c:v>38533</c:v>
                </c:pt>
                <c:pt idx="113">
                  <c:v>38564</c:v>
                </c:pt>
                <c:pt idx="114">
                  <c:v>38595</c:v>
                </c:pt>
                <c:pt idx="115">
                  <c:v>38625</c:v>
                </c:pt>
                <c:pt idx="116">
                  <c:v>38656</c:v>
                </c:pt>
                <c:pt idx="117">
                  <c:v>38686</c:v>
                </c:pt>
                <c:pt idx="118">
                  <c:v>38717</c:v>
                </c:pt>
                <c:pt idx="119">
                  <c:v>38748</c:v>
                </c:pt>
                <c:pt idx="120">
                  <c:v>38776</c:v>
                </c:pt>
                <c:pt idx="121">
                  <c:v>38807</c:v>
                </c:pt>
                <c:pt idx="122">
                  <c:v>38837</c:v>
                </c:pt>
                <c:pt idx="123">
                  <c:v>38868</c:v>
                </c:pt>
                <c:pt idx="124">
                  <c:v>38898</c:v>
                </c:pt>
                <c:pt idx="125">
                  <c:v>38929</c:v>
                </c:pt>
                <c:pt idx="126">
                  <c:v>38960</c:v>
                </c:pt>
                <c:pt idx="127">
                  <c:v>38990</c:v>
                </c:pt>
                <c:pt idx="128">
                  <c:v>39021</c:v>
                </c:pt>
                <c:pt idx="129">
                  <c:v>39051</c:v>
                </c:pt>
                <c:pt idx="130">
                  <c:v>39082</c:v>
                </c:pt>
                <c:pt idx="131">
                  <c:v>39113</c:v>
                </c:pt>
                <c:pt idx="132">
                  <c:v>39141</c:v>
                </c:pt>
                <c:pt idx="133">
                  <c:v>39172</c:v>
                </c:pt>
                <c:pt idx="134">
                  <c:v>39202</c:v>
                </c:pt>
                <c:pt idx="135">
                  <c:v>39233</c:v>
                </c:pt>
                <c:pt idx="136">
                  <c:v>39263</c:v>
                </c:pt>
                <c:pt idx="137">
                  <c:v>39294</c:v>
                </c:pt>
                <c:pt idx="138">
                  <c:v>39325</c:v>
                </c:pt>
                <c:pt idx="139">
                  <c:v>39355</c:v>
                </c:pt>
                <c:pt idx="140">
                  <c:v>39386</c:v>
                </c:pt>
                <c:pt idx="141">
                  <c:v>39416</c:v>
                </c:pt>
                <c:pt idx="142">
                  <c:v>39447</c:v>
                </c:pt>
                <c:pt idx="143">
                  <c:v>39478</c:v>
                </c:pt>
                <c:pt idx="144">
                  <c:v>39507</c:v>
                </c:pt>
                <c:pt idx="145">
                  <c:v>39538</c:v>
                </c:pt>
                <c:pt idx="146">
                  <c:v>39568</c:v>
                </c:pt>
                <c:pt idx="147">
                  <c:v>39599</c:v>
                </c:pt>
                <c:pt idx="148">
                  <c:v>39629</c:v>
                </c:pt>
                <c:pt idx="149">
                  <c:v>39660</c:v>
                </c:pt>
                <c:pt idx="150">
                  <c:v>39691</c:v>
                </c:pt>
                <c:pt idx="151">
                  <c:v>39721</c:v>
                </c:pt>
                <c:pt idx="152">
                  <c:v>39752</c:v>
                </c:pt>
                <c:pt idx="153">
                  <c:v>39782</c:v>
                </c:pt>
                <c:pt idx="154">
                  <c:v>39813</c:v>
                </c:pt>
                <c:pt idx="155">
                  <c:v>39844</c:v>
                </c:pt>
                <c:pt idx="156">
                  <c:v>39872</c:v>
                </c:pt>
                <c:pt idx="157">
                  <c:v>39903</c:v>
                </c:pt>
                <c:pt idx="158">
                  <c:v>39933</c:v>
                </c:pt>
                <c:pt idx="159">
                  <c:v>39964</c:v>
                </c:pt>
                <c:pt idx="160">
                  <c:v>39994</c:v>
                </c:pt>
                <c:pt idx="161">
                  <c:v>40025</c:v>
                </c:pt>
                <c:pt idx="162">
                  <c:v>40056</c:v>
                </c:pt>
                <c:pt idx="163">
                  <c:v>40086</c:v>
                </c:pt>
                <c:pt idx="164">
                  <c:v>40117</c:v>
                </c:pt>
                <c:pt idx="165">
                  <c:v>40147</c:v>
                </c:pt>
                <c:pt idx="166">
                  <c:v>40178</c:v>
                </c:pt>
                <c:pt idx="167">
                  <c:v>40209</c:v>
                </c:pt>
                <c:pt idx="168">
                  <c:v>40237</c:v>
                </c:pt>
                <c:pt idx="169">
                  <c:v>40268</c:v>
                </c:pt>
                <c:pt idx="170">
                  <c:v>40298</c:v>
                </c:pt>
                <c:pt idx="171">
                  <c:v>40329</c:v>
                </c:pt>
                <c:pt idx="172">
                  <c:v>40359</c:v>
                </c:pt>
                <c:pt idx="173">
                  <c:v>40390</c:v>
                </c:pt>
                <c:pt idx="174">
                  <c:v>40421</c:v>
                </c:pt>
                <c:pt idx="175">
                  <c:v>40451</c:v>
                </c:pt>
                <c:pt idx="176">
                  <c:v>40482</c:v>
                </c:pt>
                <c:pt idx="177">
                  <c:v>40512</c:v>
                </c:pt>
                <c:pt idx="178">
                  <c:v>40543</c:v>
                </c:pt>
                <c:pt idx="179">
                  <c:v>40574</c:v>
                </c:pt>
                <c:pt idx="180">
                  <c:v>40602</c:v>
                </c:pt>
                <c:pt idx="181">
                  <c:v>40633</c:v>
                </c:pt>
                <c:pt idx="182">
                  <c:v>40663</c:v>
                </c:pt>
                <c:pt idx="183">
                  <c:v>40694</c:v>
                </c:pt>
                <c:pt idx="184">
                  <c:v>40724</c:v>
                </c:pt>
                <c:pt idx="185">
                  <c:v>40755</c:v>
                </c:pt>
                <c:pt idx="186">
                  <c:v>40786</c:v>
                </c:pt>
                <c:pt idx="187">
                  <c:v>40816</c:v>
                </c:pt>
                <c:pt idx="188">
                  <c:v>40847</c:v>
                </c:pt>
                <c:pt idx="189">
                  <c:v>40877</c:v>
                </c:pt>
                <c:pt idx="190">
                  <c:v>40908</c:v>
                </c:pt>
                <c:pt idx="191">
                  <c:v>40939</c:v>
                </c:pt>
                <c:pt idx="192">
                  <c:v>40968</c:v>
                </c:pt>
                <c:pt idx="193">
                  <c:v>40999</c:v>
                </c:pt>
                <c:pt idx="194">
                  <c:v>41029</c:v>
                </c:pt>
                <c:pt idx="195">
                  <c:v>41060</c:v>
                </c:pt>
                <c:pt idx="196">
                  <c:v>41090</c:v>
                </c:pt>
                <c:pt idx="197">
                  <c:v>41121</c:v>
                </c:pt>
                <c:pt idx="198">
                  <c:v>41152</c:v>
                </c:pt>
                <c:pt idx="199">
                  <c:v>41182</c:v>
                </c:pt>
                <c:pt idx="200">
                  <c:v>41213</c:v>
                </c:pt>
                <c:pt idx="201">
                  <c:v>41243</c:v>
                </c:pt>
                <c:pt idx="202">
                  <c:v>41274</c:v>
                </c:pt>
                <c:pt idx="203">
                  <c:v>41305</c:v>
                </c:pt>
                <c:pt idx="204">
                  <c:v>41333</c:v>
                </c:pt>
                <c:pt idx="205">
                  <c:v>41364</c:v>
                </c:pt>
                <c:pt idx="206">
                  <c:v>41394</c:v>
                </c:pt>
                <c:pt idx="207">
                  <c:v>41425</c:v>
                </c:pt>
                <c:pt idx="208">
                  <c:v>41455</c:v>
                </c:pt>
                <c:pt idx="209">
                  <c:v>41486</c:v>
                </c:pt>
                <c:pt idx="210">
                  <c:v>41517</c:v>
                </c:pt>
                <c:pt idx="211">
                  <c:v>41547</c:v>
                </c:pt>
                <c:pt idx="212">
                  <c:v>41578</c:v>
                </c:pt>
                <c:pt idx="213">
                  <c:v>41608</c:v>
                </c:pt>
                <c:pt idx="214">
                  <c:v>41639</c:v>
                </c:pt>
                <c:pt idx="215">
                  <c:v>41670</c:v>
                </c:pt>
                <c:pt idx="216">
                  <c:v>41698</c:v>
                </c:pt>
                <c:pt idx="217">
                  <c:v>41729</c:v>
                </c:pt>
                <c:pt idx="218">
                  <c:v>41759</c:v>
                </c:pt>
                <c:pt idx="219">
                  <c:v>41790</c:v>
                </c:pt>
                <c:pt idx="220">
                  <c:v>41820</c:v>
                </c:pt>
                <c:pt idx="221">
                  <c:v>41851</c:v>
                </c:pt>
                <c:pt idx="222">
                  <c:v>41882</c:v>
                </c:pt>
                <c:pt idx="223">
                  <c:v>41912</c:v>
                </c:pt>
                <c:pt idx="224">
                  <c:v>41943</c:v>
                </c:pt>
                <c:pt idx="225">
                  <c:v>41973</c:v>
                </c:pt>
                <c:pt idx="226">
                  <c:v>42004</c:v>
                </c:pt>
                <c:pt idx="227">
                  <c:v>42035</c:v>
                </c:pt>
                <c:pt idx="228">
                  <c:v>42063</c:v>
                </c:pt>
                <c:pt idx="229">
                  <c:v>42094</c:v>
                </c:pt>
                <c:pt idx="230">
                  <c:v>42124</c:v>
                </c:pt>
                <c:pt idx="231">
                  <c:v>42155</c:v>
                </c:pt>
                <c:pt idx="232">
                  <c:v>42185</c:v>
                </c:pt>
                <c:pt idx="233">
                  <c:v>42216</c:v>
                </c:pt>
                <c:pt idx="234">
                  <c:v>42247</c:v>
                </c:pt>
                <c:pt idx="235">
                  <c:v>42277</c:v>
                </c:pt>
                <c:pt idx="236">
                  <c:v>42308</c:v>
                </c:pt>
                <c:pt idx="237">
                  <c:v>42338</c:v>
                </c:pt>
                <c:pt idx="238">
                  <c:v>42369</c:v>
                </c:pt>
                <c:pt idx="239">
                  <c:v>42400</c:v>
                </c:pt>
                <c:pt idx="240">
                  <c:v>42429</c:v>
                </c:pt>
                <c:pt idx="241">
                  <c:v>42460</c:v>
                </c:pt>
                <c:pt idx="242">
                  <c:v>42490</c:v>
                </c:pt>
                <c:pt idx="243">
                  <c:v>42521</c:v>
                </c:pt>
                <c:pt idx="244">
                  <c:v>42551</c:v>
                </c:pt>
                <c:pt idx="245">
                  <c:v>42582</c:v>
                </c:pt>
                <c:pt idx="246">
                  <c:v>42613</c:v>
                </c:pt>
                <c:pt idx="247">
                  <c:v>42643</c:v>
                </c:pt>
                <c:pt idx="248">
                  <c:v>42674</c:v>
                </c:pt>
                <c:pt idx="249">
                  <c:v>42704</c:v>
                </c:pt>
                <c:pt idx="250">
                  <c:v>42735</c:v>
                </c:pt>
                <c:pt idx="251">
                  <c:v>42766</c:v>
                </c:pt>
                <c:pt idx="252">
                  <c:v>42794</c:v>
                </c:pt>
                <c:pt idx="253">
                  <c:v>42825</c:v>
                </c:pt>
                <c:pt idx="254">
                  <c:v>42855</c:v>
                </c:pt>
                <c:pt idx="255">
                  <c:v>42886</c:v>
                </c:pt>
                <c:pt idx="256">
                  <c:v>42916</c:v>
                </c:pt>
              </c:numCache>
            </c:numRef>
          </c:cat>
          <c:val>
            <c:numRef>
              <c:f>[1]库存基钦周期!$D$2:$D$258</c:f>
              <c:numCache>
                <c:formatCode>General</c:formatCode>
                <c:ptCount val="257"/>
                <c:pt idx="0">
                  <c:v>23.6</c:v>
                </c:pt>
                <c:pt idx="1">
                  <c:v>24.6</c:v>
                </c:pt>
                <c:pt idx="2">
                  <c:v>24.5</c:v>
                </c:pt>
                <c:pt idx="3">
                  <c:v>23.4</c:v>
                </c:pt>
                <c:pt idx="4">
                  <c:v>22.6</c:v>
                </c:pt>
                <c:pt idx="5">
                  <c:v>20.9</c:v>
                </c:pt>
                <c:pt idx="6">
                  <c:v>19.7</c:v>
                </c:pt>
                <c:pt idx="7">
                  <c:v>18.3</c:v>
                </c:pt>
                <c:pt idx="8">
                  <c:v>16.7</c:v>
                </c:pt>
                <c:pt idx="9">
                  <c:v>15.6</c:v>
                </c:pt>
                <c:pt idx="10">
                  <c:v>16.3</c:v>
                </c:pt>
                <c:pt idx="11">
                  <c:v>16.3</c:v>
                </c:pt>
                <c:pt idx="12">
                  <c:v>14.5</c:v>
                </c:pt>
                <c:pt idx="13">
                  <c:v>14.2</c:v>
                </c:pt>
                <c:pt idx="14">
                  <c:v>13</c:v>
                </c:pt>
                <c:pt idx="15">
                  <c:v>12.9</c:v>
                </c:pt>
                <c:pt idx="16">
                  <c:v>13.1</c:v>
                </c:pt>
                <c:pt idx="17">
                  <c:v>12.2</c:v>
                </c:pt>
                <c:pt idx="18">
                  <c:v>12.3</c:v>
                </c:pt>
                <c:pt idx="19">
                  <c:v>12.3</c:v>
                </c:pt>
                <c:pt idx="20">
                  <c:v>12.7</c:v>
                </c:pt>
                <c:pt idx="21">
                  <c:v>13.1</c:v>
                </c:pt>
                <c:pt idx="22">
                  <c:v>11.7</c:v>
                </c:pt>
                <c:pt idx="23">
                  <c:v>11.7</c:v>
                </c:pt>
                <c:pt idx="24">
                  <c:v>14.2</c:v>
                </c:pt>
                <c:pt idx="25">
                  <c:v>14.2</c:v>
                </c:pt>
                <c:pt idx="26">
                  <c:v>12.82</c:v>
                </c:pt>
                <c:pt idx="27">
                  <c:v>12.37</c:v>
                </c:pt>
                <c:pt idx="28">
                  <c:v>10.1</c:v>
                </c:pt>
                <c:pt idx="29">
                  <c:v>9.81</c:v>
                </c:pt>
                <c:pt idx="30">
                  <c:v>8.9</c:v>
                </c:pt>
                <c:pt idx="31">
                  <c:v>7.3</c:v>
                </c:pt>
                <c:pt idx="32">
                  <c:v>6.6</c:v>
                </c:pt>
                <c:pt idx="33">
                  <c:v>5.5</c:v>
                </c:pt>
                <c:pt idx="34">
                  <c:v>5.5</c:v>
                </c:pt>
                <c:pt idx="35">
                  <c:v>5.5</c:v>
                </c:pt>
                <c:pt idx="36">
                  <c:v>7.37</c:v>
                </c:pt>
                <c:pt idx="37">
                  <c:v>5.38</c:v>
                </c:pt>
                <c:pt idx="38">
                  <c:v>5.05</c:v>
                </c:pt>
                <c:pt idx="39">
                  <c:v>4.55</c:v>
                </c:pt>
                <c:pt idx="40">
                  <c:v>3.94</c:v>
                </c:pt>
                <c:pt idx="41">
                  <c:v>3.44</c:v>
                </c:pt>
                <c:pt idx="42">
                  <c:v>3.71</c:v>
                </c:pt>
                <c:pt idx="43">
                  <c:v>3.66</c:v>
                </c:pt>
                <c:pt idx="44">
                  <c:v>3.58</c:v>
                </c:pt>
                <c:pt idx="45">
                  <c:v>4.4800000000000004</c:v>
                </c:pt>
                <c:pt idx="46">
                  <c:v>4.55</c:v>
                </c:pt>
                <c:pt idx="47">
                  <c:v>4.55</c:v>
                </c:pt>
                <c:pt idx="48">
                  <c:v>2.61</c:v>
                </c:pt>
                <c:pt idx="49">
                  <c:v>2.54</c:v>
                </c:pt>
                <c:pt idx="50">
                  <c:v>1.43</c:v>
                </c:pt>
                <c:pt idx="51">
                  <c:v>1.39</c:v>
                </c:pt>
                <c:pt idx="52">
                  <c:v>2.0699999999999998</c:v>
                </c:pt>
                <c:pt idx="53">
                  <c:v>2.42</c:v>
                </c:pt>
                <c:pt idx="54">
                  <c:v>3.34</c:v>
                </c:pt>
                <c:pt idx="55">
                  <c:v>3.64</c:v>
                </c:pt>
                <c:pt idx="56">
                  <c:v>3.8</c:v>
                </c:pt>
                <c:pt idx="57">
                  <c:v>4.6399999999999997</c:v>
                </c:pt>
                <c:pt idx="58">
                  <c:v>6.85</c:v>
                </c:pt>
                <c:pt idx="59">
                  <c:v>6.85</c:v>
                </c:pt>
                <c:pt idx="60">
                  <c:v>5.9</c:v>
                </c:pt>
                <c:pt idx="61">
                  <c:v>7.73</c:v>
                </c:pt>
                <c:pt idx="62">
                  <c:v>7.56</c:v>
                </c:pt>
                <c:pt idx="63">
                  <c:v>7.6</c:v>
                </c:pt>
                <c:pt idx="64">
                  <c:v>8.7200000000000006</c:v>
                </c:pt>
                <c:pt idx="65">
                  <c:v>8.59</c:v>
                </c:pt>
                <c:pt idx="66">
                  <c:v>7.7</c:v>
                </c:pt>
                <c:pt idx="67">
                  <c:v>6.67</c:v>
                </c:pt>
                <c:pt idx="68">
                  <c:v>6.53</c:v>
                </c:pt>
                <c:pt idx="69">
                  <c:v>5.44</c:v>
                </c:pt>
                <c:pt idx="70">
                  <c:v>6.64</c:v>
                </c:pt>
                <c:pt idx="71">
                  <c:v>6.64</c:v>
                </c:pt>
                <c:pt idx="72">
                  <c:v>3.7</c:v>
                </c:pt>
                <c:pt idx="73">
                  <c:v>3.5</c:v>
                </c:pt>
                <c:pt idx="74">
                  <c:v>3.43</c:v>
                </c:pt>
                <c:pt idx="75">
                  <c:v>4.1900000000000004</c:v>
                </c:pt>
                <c:pt idx="76">
                  <c:v>4.0999999999999996</c:v>
                </c:pt>
                <c:pt idx="77">
                  <c:v>2.27</c:v>
                </c:pt>
                <c:pt idx="78">
                  <c:v>2.9</c:v>
                </c:pt>
                <c:pt idx="79">
                  <c:v>2.42</c:v>
                </c:pt>
                <c:pt idx="80">
                  <c:v>2.21</c:v>
                </c:pt>
                <c:pt idx="81">
                  <c:v>2.82</c:v>
                </c:pt>
                <c:pt idx="82">
                  <c:v>5.24</c:v>
                </c:pt>
                <c:pt idx="83">
                  <c:v>5.24</c:v>
                </c:pt>
                <c:pt idx="84">
                  <c:v>7.59</c:v>
                </c:pt>
                <c:pt idx="85">
                  <c:v>8.27</c:v>
                </c:pt>
                <c:pt idx="86">
                  <c:v>9.92</c:v>
                </c:pt>
                <c:pt idx="87">
                  <c:v>10.34</c:v>
                </c:pt>
                <c:pt idx="88">
                  <c:v>10.35</c:v>
                </c:pt>
                <c:pt idx="89">
                  <c:v>11.18</c:v>
                </c:pt>
                <c:pt idx="90">
                  <c:v>11.37</c:v>
                </c:pt>
                <c:pt idx="91">
                  <c:v>11.65</c:v>
                </c:pt>
                <c:pt idx="92">
                  <c:v>11.5</c:v>
                </c:pt>
                <c:pt idx="93">
                  <c:v>11.82</c:v>
                </c:pt>
                <c:pt idx="94">
                  <c:v>11.74</c:v>
                </c:pt>
                <c:pt idx="95">
                  <c:v>11.74</c:v>
                </c:pt>
                <c:pt idx="96">
                  <c:v>15.73</c:v>
                </c:pt>
                <c:pt idx="97">
                  <c:v>17.829999999999998</c:v>
                </c:pt>
                <c:pt idx="98">
                  <c:v>18.87</c:v>
                </c:pt>
                <c:pt idx="99">
                  <c:v>19.77</c:v>
                </c:pt>
                <c:pt idx="100">
                  <c:v>19.86</c:v>
                </c:pt>
                <c:pt idx="101">
                  <c:v>19.78</c:v>
                </c:pt>
                <c:pt idx="102">
                  <c:v>20.46</c:v>
                </c:pt>
                <c:pt idx="103">
                  <c:v>21.53</c:v>
                </c:pt>
                <c:pt idx="104">
                  <c:v>22.22</c:v>
                </c:pt>
                <c:pt idx="105">
                  <c:v>23.03</c:v>
                </c:pt>
                <c:pt idx="106">
                  <c:v>24.65</c:v>
                </c:pt>
                <c:pt idx="107">
                  <c:v>24.65</c:v>
                </c:pt>
                <c:pt idx="108">
                  <c:v>22.22</c:v>
                </c:pt>
                <c:pt idx="109">
                  <c:v>20.34</c:v>
                </c:pt>
                <c:pt idx="110">
                  <c:v>19.5</c:v>
                </c:pt>
                <c:pt idx="111">
                  <c:v>19.36</c:v>
                </c:pt>
                <c:pt idx="112">
                  <c:v>19.47</c:v>
                </c:pt>
                <c:pt idx="113">
                  <c:v>19.09</c:v>
                </c:pt>
                <c:pt idx="114">
                  <c:v>18.940000000000001</c:v>
                </c:pt>
                <c:pt idx="115">
                  <c:v>18.78</c:v>
                </c:pt>
                <c:pt idx="116">
                  <c:v>19.32</c:v>
                </c:pt>
                <c:pt idx="117">
                  <c:v>17.8</c:v>
                </c:pt>
                <c:pt idx="118">
                  <c:v>17.940000000000001</c:v>
                </c:pt>
                <c:pt idx="119">
                  <c:v>17.940000000000001</c:v>
                </c:pt>
                <c:pt idx="120">
                  <c:v>17.39</c:v>
                </c:pt>
                <c:pt idx="121">
                  <c:v>17.71</c:v>
                </c:pt>
                <c:pt idx="122">
                  <c:v>17.170000000000002</c:v>
                </c:pt>
                <c:pt idx="123">
                  <c:v>15.64</c:v>
                </c:pt>
                <c:pt idx="124">
                  <c:v>16.02</c:v>
                </c:pt>
                <c:pt idx="125">
                  <c:v>17</c:v>
                </c:pt>
                <c:pt idx="126">
                  <c:v>17.34</c:v>
                </c:pt>
                <c:pt idx="127">
                  <c:v>17.62</c:v>
                </c:pt>
                <c:pt idx="128">
                  <c:v>17.25</c:v>
                </c:pt>
                <c:pt idx="129">
                  <c:v>18.079999999999998</c:v>
                </c:pt>
                <c:pt idx="130">
                  <c:v>18.34</c:v>
                </c:pt>
                <c:pt idx="131">
                  <c:v>18.34</c:v>
                </c:pt>
                <c:pt idx="132">
                  <c:v>18.440000000000001</c:v>
                </c:pt>
                <c:pt idx="133">
                  <c:v>18.440000000000001</c:v>
                </c:pt>
                <c:pt idx="134">
                  <c:v>18.440000000000001</c:v>
                </c:pt>
                <c:pt idx="135">
                  <c:v>20.09</c:v>
                </c:pt>
                <c:pt idx="136">
                  <c:v>20.09</c:v>
                </c:pt>
                <c:pt idx="137">
                  <c:v>20.09</c:v>
                </c:pt>
                <c:pt idx="138">
                  <c:v>20.079999999999998</c:v>
                </c:pt>
                <c:pt idx="139">
                  <c:v>20.079999999999998</c:v>
                </c:pt>
                <c:pt idx="140">
                  <c:v>20.079999999999998</c:v>
                </c:pt>
                <c:pt idx="141">
                  <c:v>21.8</c:v>
                </c:pt>
                <c:pt idx="142">
                  <c:v>21.8</c:v>
                </c:pt>
                <c:pt idx="143">
                  <c:v>21.8</c:v>
                </c:pt>
                <c:pt idx="144">
                  <c:v>21.18</c:v>
                </c:pt>
                <c:pt idx="145">
                  <c:v>21.18</c:v>
                </c:pt>
                <c:pt idx="146">
                  <c:v>21.18</c:v>
                </c:pt>
                <c:pt idx="147">
                  <c:v>26.07</c:v>
                </c:pt>
                <c:pt idx="148">
                  <c:v>26.07</c:v>
                </c:pt>
                <c:pt idx="149">
                  <c:v>26.07</c:v>
                </c:pt>
                <c:pt idx="150">
                  <c:v>28.54</c:v>
                </c:pt>
                <c:pt idx="151">
                  <c:v>28.54</c:v>
                </c:pt>
                <c:pt idx="152">
                  <c:v>28.54</c:v>
                </c:pt>
                <c:pt idx="153">
                  <c:v>25.01</c:v>
                </c:pt>
                <c:pt idx="154">
                  <c:v>25.01</c:v>
                </c:pt>
                <c:pt idx="155">
                  <c:v>25.01</c:v>
                </c:pt>
                <c:pt idx="156">
                  <c:v>11.7</c:v>
                </c:pt>
                <c:pt idx="157">
                  <c:v>11.7</c:v>
                </c:pt>
                <c:pt idx="158">
                  <c:v>11.7</c:v>
                </c:pt>
                <c:pt idx="159">
                  <c:v>4.24</c:v>
                </c:pt>
                <c:pt idx="160">
                  <c:v>4.24</c:v>
                </c:pt>
                <c:pt idx="161">
                  <c:v>4.24</c:v>
                </c:pt>
                <c:pt idx="162">
                  <c:v>-0.76</c:v>
                </c:pt>
                <c:pt idx="163">
                  <c:v>-0.76</c:v>
                </c:pt>
                <c:pt idx="164">
                  <c:v>-0.76</c:v>
                </c:pt>
                <c:pt idx="165">
                  <c:v>0.24</c:v>
                </c:pt>
                <c:pt idx="166">
                  <c:v>0.24</c:v>
                </c:pt>
                <c:pt idx="167">
                  <c:v>0.24</c:v>
                </c:pt>
                <c:pt idx="168">
                  <c:v>5.19</c:v>
                </c:pt>
                <c:pt idx="169">
                  <c:v>5.19</c:v>
                </c:pt>
                <c:pt idx="170">
                  <c:v>5.19</c:v>
                </c:pt>
                <c:pt idx="171">
                  <c:v>9.49</c:v>
                </c:pt>
                <c:pt idx="172">
                  <c:v>9.49</c:v>
                </c:pt>
                <c:pt idx="173">
                  <c:v>9.49</c:v>
                </c:pt>
                <c:pt idx="174">
                  <c:v>9.0299999999999994</c:v>
                </c:pt>
                <c:pt idx="175">
                  <c:v>9.0299999999999994</c:v>
                </c:pt>
                <c:pt idx="176">
                  <c:v>9.0299999999999994</c:v>
                </c:pt>
                <c:pt idx="177">
                  <c:v>11.22</c:v>
                </c:pt>
                <c:pt idx="178">
                  <c:v>11.22</c:v>
                </c:pt>
                <c:pt idx="179">
                  <c:v>11.22</c:v>
                </c:pt>
                <c:pt idx="180">
                  <c:v>22.04</c:v>
                </c:pt>
                <c:pt idx="181">
                  <c:v>23.15</c:v>
                </c:pt>
                <c:pt idx="182">
                  <c:v>23.16</c:v>
                </c:pt>
                <c:pt idx="183">
                  <c:v>22.62</c:v>
                </c:pt>
                <c:pt idx="184">
                  <c:v>21.74</c:v>
                </c:pt>
                <c:pt idx="185">
                  <c:v>22.51</c:v>
                </c:pt>
                <c:pt idx="186">
                  <c:v>23.38</c:v>
                </c:pt>
                <c:pt idx="187">
                  <c:v>24.15</c:v>
                </c:pt>
                <c:pt idx="188">
                  <c:v>24.17</c:v>
                </c:pt>
                <c:pt idx="189">
                  <c:v>22.79</c:v>
                </c:pt>
                <c:pt idx="190">
                  <c:v>20.78</c:v>
                </c:pt>
                <c:pt idx="191">
                  <c:v>20.78</c:v>
                </c:pt>
                <c:pt idx="192">
                  <c:v>18.3</c:v>
                </c:pt>
                <c:pt idx="193">
                  <c:v>16.420000000000002</c:v>
                </c:pt>
                <c:pt idx="194">
                  <c:v>15.8</c:v>
                </c:pt>
                <c:pt idx="195">
                  <c:v>14.3</c:v>
                </c:pt>
                <c:pt idx="196">
                  <c:v>12.9</c:v>
                </c:pt>
                <c:pt idx="197">
                  <c:v>12.5</c:v>
                </c:pt>
                <c:pt idx="198">
                  <c:v>11.26</c:v>
                </c:pt>
                <c:pt idx="199">
                  <c:v>10.050000000000001</c:v>
                </c:pt>
                <c:pt idx="200">
                  <c:v>8.32</c:v>
                </c:pt>
                <c:pt idx="201">
                  <c:v>7.86</c:v>
                </c:pt>
                <c:pt idx="202">
                  <c:v>7.19</c:v>
                </c:pt>
                <c:pt idx="203">
                  <c:v>7.19</c:v>
                </c:pt>
                <c:pt idx="204">
                  <c:v>7.51</c:v>
                </c:pt>
                <c:pt idx="205">
                  <c:v>8.82</c:v>
                </c:pt>
                <c:pt idx="206">
                  <c:v>8</c:v>
                </c:pt>
                <c:pt idx="207">
                  <c:v>7.1</c:v>
                </c:pt>
                <c:pt idx="208">
                  <c:v>7.2</c:v>
                </c:pt>
                <c:pt idx="209">
                  <c:v>6.1</c:v>
                </c:pt>
                <c:pt idx="210">
                  <c:v>5.73</c:v>
                </c:pt>
                <c:pt idx="211">
                  <c:v>6.03</c:v>
                </c:pt>
                <c:pt idx="212">
                  <c:v>6.23</c:v>
                </c:pt>
                <c:pt idx="213">
                  <c:v>6.56</c:v>
                </c:pt>
                <c:pt idx="214">
                  <c:v>6.83</c:v>
                </c:pt>
                <c:pt idx="215">
                  <c:v>6.83</c:v>
                </c:pt>
                <c:pt idx="216">
                  <c:v>10.19</c:v>
                </c:pt>
                <c:pt idx="217">
                  <c:v>10.7</c:v>
                </c:pt>
                <c:pt idx="218">
                  <c:v>12</c:v>
                </c:pt>
                <c:pt idx="219">
                  <c:v>12.5</c:v>
                </c:pt>
                <c:pt idx="220">
                  <c:v>12.6</c:v>
                </c:pt>
                <c:pt idx="221">
                  <c:v>14.6</c:v>
                </c:pt>
                <c:pt idx="222">
                  <c:v>15.6</c:v>
                </c:pt>
                <c:pt idx="223">
                  <c:v>15.1</c:v>
                </c:pt>
                <c:pt idx="224">
                  <c:v>14.4</c:v>
                </c:pt>
                <c:pt idx="225">
                  <c:v>13.6</c:v>
                </c:pt>
                <c:pt idx="226">
                  <c:v>12.6</c:v>
                </c:pt>
                <c:pt idx="227">
                  <c:v>12.6</c:v>
                </c:pt>
                <c:pt idx="228">
                  <c:v>8.5</c:v>
                </c:pt>
                <c:pt idx="229">
                  <c:v>7.7</c:v>
                </c:pt>
                <c:pt idx="230">
                  <c:v>7</c:v>
                </c:pt>
                <c:pt idx="231">
                  <c:v>7.1</c:v>
                </c:pt>
                <c:pt idx="232">
                  <c:v>7.4</c:v>
                </c:pt>
                <c:pt idx="233">
                  <c:v>6.8</c:v>
                </c:pt>
                <c:pt idx="234">
                  <c:v>5.7</c:v>
                </c:pt>
                <c:pt idx="235">
                  <c:v>4.9000000000000004</c:v>
                </c:pt>
                <c:pt idx="236">
                  <c:v>4.5</c:v>
                </c:pt>
                <c:pt idx="237">
                  <c:v>4.5999999999999996</c:v>
                </c:pt>
                <c:pt idx="238">
                  <c:v>3.3</c:v>
                </c:pt>
                <c:pt idx="239">
                  <c:v>3.3</c:v>
                </c:pt>
                <c:pt idx="240">
                  <c:v>0.7</c:v>
                </c:pt>
                <c:pt idx="241">
                  <c:v>0</c:v>
                </c:pt>
                <c:pt idx="242">
                  <c:v>-1.2</c:v>
                </c:pt>
                <c:pt idx="243">
                  <c:v>-1.1000000000000001</c:v>
                </c:pt>
                <c:pt idx="244">
                  <c:v>-1.9</c:v>
                </c:pt>
                <c:pt idx="245">
                  <c:v>-1.8</c:v>
                </c:pt>
                <c:pt idx="246">
                  <c:v>-1.6</c:v>
                </c:pt>
                <c:pt idx="247">
                  <c:v>-0.8</c:v>
                </c:pt>
                <c:pt idx="248">
                  <c:v>-0.3</c:v>
                </c:pt>
                <c:pt idx="249">
                  <c:v>0.5</c:v>
                </c:pt>
                <c:pt idx="250">
                  <c:v>3.2</c:v>
                </c:pt>
                <c:pt idx="251">
                  <c:v>3.2</c:v>
                </c:pt>
                <c:pt idx="252">
                  <c:v>6.1</c:v>
                </c:pt>
                <c:pt idx="253">
                  <c:v>8.1999999999999993</c:v>
                </c:pt>
                <c:pt idx="254">
                  <c:v>10.4</c:v>
                </c:pt>
                <c:pt idx="255">
                  <c:v>9.3000000000000007</c:v>
                </c:pt>
                <c:pt idx="256">
                  <c:v>8.6</c:v>
                </c:pt>
              </c:numCache>
            </c:numRef>
          </c:val>
          <c:smooth val="0"/>
          <c:extLst>
            <c:ext xmlns:c16="http://schemas.microsoft.com/office/drawing/2014/chart" uri="{C3380CC4-5D6E-409C-BE32-E72D297353CC}">
              <c16:uniqueId val="{00000000-658A-4AA1-808B-B1482313CE0E}"/>
            </c:ext>
          </c:extLst>
        </c:ser>
        <c:ser>
          <c:idx val="2"/>
          <c:order val="1"/>
          <c:tx>
            <c:strRef>
              <c:f>[1]库存基钦周期!$E$1</c:f>
              <c:strCache>
                <c:ptCount val="1"/>
                <c:pt idx="0">
                  <c:v>工业企业:主营业务收入:累计同比</c:v>
                </c:pt>
              </c:strCache>
            </c:strRef>
          </c:tx>
          <c:marker>
            <c:symbol val="none"/>
          </c:marker>
          <c:cat>
            <c:numRef>
              <c:f>[1]库存基钦周期!$B$2:$B$258</c:f>
              <c:numCache>
                <c:formatCode>General</c:formatCode>
                <c:ptCount val="257"/>
                <c:pt idx="0">
                  <c:v>35124</c:v>
                </c:pt>
                <c:pt idx="1">
                  <c:v>35155</c:v>
                </c:pt>
                <c:pt idx="2">
                  <c:v>35185</c:v>
                </c:pt>
                <c:pt idx="3">
                  <c:v>35216</c:v>
                </c:pt>
                <c:pt idx="4">
                  <c:v>35246</c:v>
                </c:pt>
                <c:pt idx="5">
                  <c:v>35277</c:v>
                </c:pt>
                <c:pt idx="6">
                  <c:v>35308</c:v>
                </c:pt>
                <c:pt idx="7">
                  <c:v>35338</c:v>
                </c:pt>
                <c:pt idx="8">
                  <c:v>35369</c:v>
                </c:pt>
                <c:pt idx="9">
                  <c:v>35399</c:v>
                </c:pt>
                <c:pt idx="10">
                  <c:v>35430</c:v>
                </c:pt>
                <c:pt idx="11">
                  <c:v>35461</c:v>
                </c:pt>
                <c:pt idx="12">
                  <c:v>35489</c:v>
                </c:pt>
                <c:pt idx="13">
                  <c:v>35520</c:v>
                </c:pt>
                <c:pt idx="14">
                  <c:v>35550</c:v>
                </c:pt>
                <c:pt idx="15">
                  <c:v>35581</c:v>
                </c:pt>
                <c:pt idx="16">
                  <c:v>35611</c:v>
                </c:pt>
                <c:pt idx="17">
                  <c:v>35642</c:v>
                </c:pt>
                <c:pt idx="18">
                  <c:v>35673</c:v>
                </c:pt>
                <c:pt idx="19">
                  <c:v>35703</c:v>
                </c:pt>
                <c:pt idx="20">
                  <c:v>35734</c:v>
                </c:pt>
                <c:pt idx="21">
                  <c:v>35764</c:v>
                </c:pt>
                <c:pt idx="22">
                  <c:v>35795</c:v>
                </c:pt>
                <c:pt idx="23">
                  <c:v>35826</c:v>
                </c:pt>
                <c:pt idx="24">
                  <c:v>35854</c:v>
                </c:pt>
                <c:pt idx="25">
                  <c:v>35885</c:v>
                </c:pt>
                <c:pt idx="26">
                  <c:v>35915</c:v>
                </c:pt>
                <c:pt idx="27">
                  <c:v>35946</c:v>
                </c:pt>
                <c:pt idx="28">
                  <c:v>35976</c:v>
                </c:pt>
                <c:pt idx="29">
                  <c:v>36007</c:v>
                </c:pt>
                <c:pt idx="30">
                  <c:v>36038</c:v>
                </c:pt>
                <c:pt idx="31">
                  <c:v>36068</c:v>
                </c:pt>
                <c:pt idx="32">
                  <c:v>36099</c:v>
                </c:pt>
                <c:pt idx="33">
                  <c:v>36129</c:v>
                </c:pt>
                <c:pt idx="34">
                  <c:v>36160</c:v>
                </c:pt>
                <c:pt idx="35">
                  <c:v>36191</c:v>
                </c:pt>
                <c:pt idx="36">
                  <c:v>36219</c:v>
                </c:pt>
                <c:pt idx="37">
                  <c:v>36250</c:v>
                </c:pt>
                <c:pt idx="38">
                  <c:v>36280</c:v>
                </c:pt>
                <c:pt idx="39">
                  <c:v>36311</c:v>
                </c:pt>
                <c:pt idx="40">
                  <c:v>36341</c:v>
                </c:pt>
                <c:pt idx="41">
                  <c:v>36372</c:v>
                </c:pt>
                <c:pt idx="42">
                  <c:v>36403</c:v>
                </c:pt>
                <c:pt idx="43">
                  <c:v>36433</c:v>
                </c:pt>
                <c:pt idx="44">
                  <c:v>36464</c:v>
                </c:pt>
                <c:pt idx="45">
                  <c:v>36494</c:v>
                </c:pt>
                <c:pt idx="46">
                  <c:v>36525</c:v>
                </c:pt>
                <c:pt idx="47">
                  <c:v>36556</c:v>
                </c:pt>
                <c:pt idx="48">
                  <c:v>36585</c:v>
                </c:pt>
                <c:pt idx="49">
                  <c:v>36616</c:v>
                </c:pt>
                <c:pt idx="50">
                  <c:v>36646</c:v>
                </c:pt>
                <c:pt idx="51">
                  <c:v>36677</c:v>
                </c:pt>
                <c:pt idx="52">
                  <c:v>36707</c:v>
                </c:pt>
                <c:pt idx="53">
                  <c:v>36738</c:v>
                </c:pt>
                <c:pt idx="54">
                  <c:v>36769</c:v>
                </c:pt>
                <c:pt idx="55">
                  <c:v>36799</c:v>
                </c:pt>
                <c:pt idx="56">
                  <c:v>36830</c:v>
                </c:pt>
                <c:pt idx="57">
                  <c:v>36860</c:v>
                </c:pt>
                <c:pt idx="58">
                  <c:v>36891</c:v>
                </c:pt>
                <c:pt idx="59">
                  <c:v>36922</c:v>
                </c:pt>
                <c:pt idx="60">
                  <c:v>36950</c:v>
                </c:pt>
                <c:pt idx="61">
                  <c:v>36981</c:v>
                </c:pt>
                <c:pt idx="62">
                  <c:v>37011</c:v>
                </c:pt>
                <c:pt idx="63">
                  <c:v>37042</c:v>
                </c:pt>
                <c:pt idx="64">
                  <c:v>37072</c:v>
                </c:pt>
                <c:pt idx="65">
                  <c:v>37103</c:v>
                </c:pt>
                <c:pt idx="66">
                  <c:v>37134</c:v>
                </c:pt>
                <c:pt idx="67">
                  <c:v>37164</c:v>
                </c:pt>
                <c:pt idx="68">
                  <c:v>37195</c:v>
                </c:pt>
                <c:pt idx="69">
                  <c:v>37225</c:v>
                </c:pt>
                <c:pt idx="70">
                  <c:v>37256</c:v>
                </c:pt>
                <c:pt idx="71">
                  <c:v>37287</c:v>
                </c:pt>
                <c:pt idx="72">
                  <c:v>37315</c:v>
                </c:pt>
                <c:pt idx="73">
                  <c:v>37346</c:v>
                </c:pt>
                <c:pt idx="74">
                  <c:v>37376</c:v>
                </c:pt>
                <c:pt idx="75">
                  <c:v>37407</c:v>
                </c:pt>
                <c:pt idx="76">
                  <c:v>37437</c:v>
                </c:pt>
                <c:pt idx="77">
                  <c:v>37468</c:v>
                </c:pt>
                <c:pt idx="78">
                  <c:v>37499</c:v>
                </c:pt>
                <c:pt idx="79">
                  <c:v>37529</c:v>
                </c:pt>
                <c:pt idx="80">
                  <c:v>37560</c:v>
                </c:pt>
                <c:pt idx="81">
                  <c:v>37590</c:v>
                </c:pt>
                <c:pt idx="82">
                  <c:v>37621</c:v>
                </c:pt>
                <c:pt idx="83">
                  <c:v>37652</c:v>
                </c:pt>
                <c:pt idx="84">
                  <c:v>37680</c:v>
                </c:pt>
                <c:pt idx="85">
                  <c:v>37711</c:v>
                </c:pt>
                <c:pt idx="86">
                  <c:v>37741</c:v>
                </c:pt>
                <c:pt idx="87">
                  <c:v>37772</c:v>
                </c:pt>
                <c:pt idx="88">
                  <c:v>37802</c:v>
                </c:pt>
                <c:pt idx="89">
                  <c:v>37833</c:v>
                </c:pt>
                <c:pt idx="90">
                  <c:v>37864</c:v>
                </c:pt>
                <c:pt idx="91">
                  <c:v>37894</c:v>
                </c:pt>
                <c:pt idx="92">
                  <c:v>37925</c:v>
                </c:pt>
                <c:pt idx="93">
                  <c:v>37955</c:v>
                </c:pt>
                <c:pt idx="94">
                  <c:v>37986</c:v>
                </c:pt>
                <c:pt idx="95">
                  <c:v>38017</c:v>
                </c:pt>
                <c:pt idx="96">
                  <c:v>38046</c:v>
                </c:pt>
                <c:pt idx="97">
                  <c:v>38077</c:v>
                </c:pt>
                <c:pt idx="98">
                  <c:v>38107</c:v>
                </c:pt>
                <c:pt idx="99">
                  <c:v>38138</c:v>
                </c:pt>
                <c:pt idx="100">
                  <c:v>38168</c:v>
                </c:pt>
                <c:pt idx="101">
                  <c:v>38199</c:v>
                </c:pt>
                <c:pt idx="102">
                  <c:v>38230</c:v>
                </c:pt>
                <c:pt idx="103">
                  <c:v>38260</c:v>
                </c:pt>
                <c:pt idx="104">
                  <c:v>38291</c:v>
                </c:pt>
                <c:pt idx="105">
                  <c:v>38321</c:v>
                </c:pt>
                <c:pt idx="106">
                  <c:v>38352</c:v>
                </c:pt>
                <c:pt idx="107">
                  <c:v>38383</c:v>
                </c:pt>
                <c:pt idx="108">
                  <c:v>38411</c:v>
                </c:pt>
                <c:pt idx="109">
                  <c:v>38442</c:v>
                </c:pt>
                <c:pt idx="110">
                  <c:v>38472</c:v>
                </c:pt>
                <c:pt idx="111">
                  <c:v>38503</c:v>
                </c:pt>
                <c:pt idx="112">
                  <c:v>38533</c:v>
                </c:pt>
                <c:pt idx="113">
                  <c:v>38564</c:v>
                </c:pt>
                <c:pt idx="114">
                  <c:v>38595</c:v>
                </c:pt>
                <c:pt idx="115">
                  <c:v>38625</c:v>
                </c:pt>
                <c:pt idx="116">
                  <c:v>38656</c:v>
                </c:pt>
                <c:pt idx="117">
                  <c:v>38686</c:v>
                </c:pt>
                <c:pt idx="118">
                  <c:v>38717</c:v>
                </c:pt>
                <c:pt idx="119">
                  <c:v>38748</c:v>
                </c:pt>
                <c:pt idx="120">
                  <c:v>38776</c:v>
                </c:pt>
                <c:pt idx="121">
                  <c:v>38807</c:v>
                </c:pt>
                <c:pt idx="122">
                  <c:v>38837</c:v>
                </c:pt>
                <c:pt idx="123">
                  <c:v>38868</c:v>
                </c:pt>
                <c:pt idx="124">
                  <c:v>38898</c:v>
                </c:pt>
                <c:pt idx="125">
                  <c:v>38929</c:v>
                </c:pt>
                <c:pt idx="126">
                  <c:v>38960</c:v>
                </c:pt>
                <c:pt idx="127">
                  <c:v>38990</c:v>
                </c:pt>
                <c:pt idx="128">
                  <c:v>39021</c:v>
                </c:pt>
                <c:pt idx="129">
                  <c:v>39051</c:v>
                </c:pt>
                <c:pt idx="130">
                  <c:v>39082</c:v>
                </c:pt>
                <c:pt idx="131">
                  <c:v>39113</c:v>
                </c:pt>
                <c:pt idx="132">
                  <c:v>39141</c:v>
                </c:pt>
                <c:pt idx="133">
                  <c:v>39172</c:v>
                </c:pt>
                <c:pt idx="134">
                  <c:v>39202</c:v>
                </c:pt>
                <c:pt idx="135">
                  <c:v>39233</c:v>
                </c:pt>
                <c:pt idx="136">
                  <c:v>39263</c:v>
                </c:pt>
                <c:pt idx="137">
                  <c:v>39294</c:v>
                </c:pt>
                <c:pt idx="138">
                  <c:v>39325</c:v>
                </c:pt>
                <c:pt idx="139">
                  <c:v>39355</c:v>
                </c:pt>
                <c:pt idx="140">
                  <c:v>39386</c:v>
                </c:pt>
                <c:pt idx="141">
                  <c:v>39416</c:v>
                </c:pt>
                <c:pt idx="142">
                  <c:v>39447</c:v>
                </c:pt>
                <c:pt idx="143">
                  <c:v>39478</c:v>
                </c:pt>
                <c:pt idx="144">
                  <c:v>39507</c:v>
                </c:pt>
                <c:pt idx="145">
                  <c:v>39538</c:v>
                </c:pt>
                <c:pt idx="146">
                  <c:v>39568</c:v>
                </c:pt>
                <c:pt idx="147">
                  <c:v>39599</c:v>
                </c:pt>
                <c:pt idx="148">
                  <c:v>39629</c:v>
                </c:pt>
                <c:pt idx="149">
                  <c:v>39660</c:v>
                </c:pt>
                <c:pt idx="150">
                  <c:v>39691</c:v>
                </c:pt>
                <c:pt idx="151">
                  <c:v>39721</c:v>
                </c:pt>
                <c:pt idx="152">
                  <c:v>39752</c:v>
                </c:pt>
                <c:pt idx="153">
                  <c:v>39782</c:v>
                </c:pt>
                <c:pt idx="154">
                  <c:v>39813</c:v>
                </c:pt>
                <c:pt idx="155">
                  <c:v>39844</c:v>
                </c:pt>
                <c:pt idx="156">
                  <c:v>39872</c:v>
                </c:pt>
                <c:pt idx="157">
                  <c:v>39903</c:v>
                </c:pt>
                <c:pt idx="158">
                  <c:v>39933</c:v>
                </c:pt>
                <c:pt idx="159">
                  <c:v>39964</c:v>
                </c:pt>
                <c:pt idx="160">
                  <c:v>39994</c:v>
                </c:pt>
                <c:pt idx="161">
                  <c:v>40025</c:v>
                </c:pt>
                <c:pt idx="162">
                  <c:v>40056</c:v>
                </c:pt>
                <c:pt idx="163">
                  <c:v>40086</c:v>
                </c:pt>
                <c:pt idx="164">
                  <c:v>40117</c:v>
                </c:pt>
                <c:pt idx="165">
                  <c:v>40147</c:v>
                </c:pt>
                <c:pt idx="166">
                  <c:v>40178</c:v>
                </c:pt>
                <c:pt idx="167">
                  <c:v>40209</c:v>
                </c:pt>
                <c:pt idx="168">
                  <c:v>40237</c:v>
                </c:pt>
                <c:pt idx="169">
                  <c:v>40268</c:v>
                </c:pt>
                <c:pt idx="170">
                  <c:v>40298</c:v>
                </c:pt>
                <c:pt idx="171">
                  <c:v>40329</c:v>
                </c:pt>
                <c:pt idx="172">
                  <c:v>40359</c:v>
                </c:pt>
                <c:pt idx="173">
                  <c:v>40390</c:v>
                </c:pt>
                <c:pt idx="174">
                  <c:v>40421</c:v>
                </c:pt>
                <c:pt idx="175">
                  <c:v>40451</c:v>
                </c:pt>
                <c:pt idx="176">
                  <c:v>40482</c:v>
                </c:pt>
                <c:pt idx="177">
                  <c:v>40512</c:v>
                </c:pt>
                <c:pt idx="178">
                  <c:v>40543</c:v>
                </c:pt>
                <c:pt idx="179">
                  <c:v>40574</c:v>
                </c:pt>
                <c:pt idx="180">
                  <c:v>40602</c:v>
                </c:pt>
                <c:pt idx="181">
                  <c:v>40633</c:v>
                </c:pt>
                <c:pt idx="182">
                  <c:v>40663</c:v>
                </c:pt>
                <c:pt idx="183">
                  <c:v>40694</c:v>
                </c:pt>
                <c:pt idx="184">
                  <c:v>40724</c:v>
                </c:pt>
                <c:pt idx="185">
                  <c:v>40755</c:v>
                </c:pt>
                <c:pt idx="186">
                  <c:v>40786</c:v>
                </c:pt>
                <c:pt idx="187">
                  <c:v>40816</c:v>
                </c:pt>
                <c:pt idx="188">
                  <c:v>40847</c:v>
                </c:pt>
                <c:pt idx="189">
                  <c:v>40877</c:v>
                </c:pt>
                <c:pt idx="190">
                  <c:v>40908</c:v>
                </c:pt>
                <c:pt idx="191">
                  <c:v>40939</c:v>
                </c:pt>
                <c:pt idx="192">
                  <c:v>40968</c:v>
                </c:pt>
                <c:pt idx="193">
                  <c:v>40999</c:v>
                </c:pt>
                <c:pt idx="194">
                  <c:v>41029</c:v>
                </c:pt>
                <c:pt idx="195">
                  <c:v>41060</c:v>
                </c:pt>
                <c:pt idx="196">
                  <c:v>41090</c:v>
                </c:pt>
                <c:pt idx="197">
                  <c:v>41121</c:v>
                </c:pt>
                <c:pt idx="198">
                  <c:v>41152</c:v>
                </c:pt>
                <c:pt idx="199">
                  <c:v>41182</c:v>
                </c:pt>
                <c:pt idx="200">
                  <c:v>41213</c:v>
                </c:pt>
                <c:pt idx="201">
                  <c:v>41243</c:v>
                </c:pt>
                <c:pt idx="202">
                  <c:v>41274</c:v>
                </c:pt>
                <c:pt idx="203">
                  <c:v>41305</c:v>
                </c:pt>
                <c:pt idx="204">
                  <c:v>41333</c:v>
                </c:pt>
                <c:pt idx="205">
                  <c:v>41364</c:v>
                </c:pt>
                <c:pt idx="206">
                  <c:v>41394</c:v>
                </c:pt>
                <c:pt idx="207">
                  <c:v>41425</c:v>
                </c:pt>
                <c:pt idx="208">
                  <c:v>41455</c:v>
                </c:pt>
                <c:pt idx="209">
                  <c:v>41486</c:v>
                </c:pt>
                <c:pt idx="210">
                  <c:v>41517</c:v>
                </c:pt>
                <c:pt idx="211">
                  <c:v>41547</c:v>
                </c:pt>
                <c:pt idx="212">
                  <c:v>41578</c:v>
                </c:pt>
                <c:pt idx="213">
                  <c:v>41608</c:v>
                </c:pt>
                <c:pt idx="214">
                  <c:v>41639</c:v>
                </c:pt>
                <c:pt idx="215">
                  <c:v>41670</c:v>
                </c:pt>
                <c:pt idx="216">
                  <c:v>41698</c:v>
                </c:pt>
                <c:pt idx="217">
                  <c:v>41729</c:v>
                </c:pt>
                <c:pt idx="218">
                  <c:v>41759</c:v>
                </c:pt>
                <c:pt idx="219">
                  <c:v>41790</c:v>
                </c:pt>
                <c:pt idx="220">
                  <c:v>41820</c:v>
                </c:pt>
                <c:pt idx="221">
                  <c:v>41851</c:v>
                </c:pt>
                <c:pt idx="222">
                  <c:v>41882</c:v>
                </c:pt>
                <c:pt idx="223">
                  <c:v>41912</c:v>
                </c:pt>
                <c:pt idx="224">
                  <c:v>41943</c:v>
                </c:pt>
                <c:pt idx="225">
                  <c:v>41973</c:v>
                </c:pt>
                <c:pt idx="226">
                  <c:v>42004</c:v>
                </c:pt>
                <c:pt idx="227">
                  <c:v>42035</c:v>
                </c:pt>
                <c:pt idx="228">
                  <c:v>42063</c:v>
                </c:pt>
                <c:pt idx="229">
                  <c:v>42094</c:v>
                </c:pt>
                <c:pt idx="230">
                  <c:v>42124</c:v>
                </c:pt>
                <c:pt idx="231">
                  <c:v>42155</c:v>
                </c:pt>
                <c:pt idx="232">
                  <c:v>42185</c:v>
                </c:pt>
                <c:pt idx="233">
                  <c:v>42216</c:v>
                </c:pt>
                <c:pt idx="234">
                  <c:v>42247</c:v>
                </c:pt>
                <c:pt idx="235">
                  <c:v>42277</c:v>
                </c:pt>
                <c:pt idx="236">
                  <c:v>42308</c:v>
                </c:pt>
                <c:pt idx="237">
                  <c:v>42338</c:v>
                </c:pt>
                <c:pt idx="238">
                  <c:v>42369</c:v>
                </c:pt>
                <c:pt idx="239">
                  <c:v>42400</c:v>
                </c:pt>
                <c:pt idx="240">
                  <c:v>42429</c:v>
                </c:pt>
                <c:pt idx="241">
                  <c:v>42460</c:v>
                </c:pt>
                <c:pt idx="242">
                  <c:v>42490</c:v>
                </c:pt>
                <c:pt idx="243">
                  <c:v>42521</c:v>
                </c:pt>
                <c:pt idx="244">
                  <c:v>42551</c:v>
                </c:pt>
                <c:pt idx="245">
                  <c:v>42582</c:v>
                </c:pt>
                <c:pt idx="246">
                  <c:v>42613</c:v>
                </c:pt>
                <c:pt idx="247">
                  <c:v>42643</c:v>
                </c:pt>
                <c:pt idx="248">
                  <c:v>42674</c:v>
                </c:pt>
                <c:pt idx="249">
                  <c:v>42704</c:v>
                </c:pt>
                <c:pt idx="250">
                  <c:v>42735</c:v>
                </c:pt>
                <c:pt idx="251">
                  <c:v>42766</c:v>
                </c:pt>
                <c:pt idx="252">
                  <c:v>42794</c:v>
                </c:pt>
                <c:pt idx="253">
                  <c:v>42825</c:v>
                </c:pt>
                <c:pt idx="254">
                  <c:v>42855</c:v>
                </c:pt>
                <c:pt idx="255">
                  <c:v>42886</c:v>
                </c:pt>
                <c:pt idx="256">
                  <c:v>42916</c:v>
                </c:pt>
              </c:numCache>
            </c:numRef>
          </c:cat>
          <c:val>
            <c:numRef>
              <c:f>[1]库存基钦周期!$E$2:$E$258</c:f>
              <c:numCache>
                <c:formatCode>General</c:formatCode>
                <c:ptCount val="257"/>
                <c:pt idx="0">
                  <c:v>14.6</c:v>
                </c:pt>
                <c:pt idx="1">
                  <c:v>12.6</c:v>
                </c:pt>
                <c:pt idx="2">
                  <c:v>12.2</c:v>
                </c:pt>
                <c:pt idx="3">
                  <c:v>12.1</c:v>
                </c:pt>
                <c:pt idx="4">
                  <c:v>12.2</c:v>
                </c:pt>
                <c:pt idx="5">
                  <c:v>12.2</c:v>
                </c:pt>
                <c:pt idx="6">
                  <c:v>12</c:v>
                </c:pt>
                <c:pt idx="7">
                  <c:v>11.9</c:v>
                </c:pt>
                <c:pt idx="8">
                  <c:v>12.3</c:v>
                </c:pt>
                <c:pt idx="9">
                  <c:v>12.3</c:v>
                </c:pt>
                <c:pt idx="10">
                  <c:v>10.8</c:v>
                </c:pt>
                <c:pt idx="11">
                  <c:v>10.8</c:v>
                </c:pt>
                <c:pt idx="12">
                  <c:v>12.3</c:v>
                </c:pt>
                <c:pt idx="13">
                  <c:v>13.4</c:v>
                </c:pt>
                <c:pt idx="14">
                  <c:v>13.1</c:v>
                </c:pt>
                <c:pt idx="15">
                  <c:v>12.5</c:v>
                </c:pt>
                <c:pt idx="16">
                  <c:v>12.4</c:v>
                </c:pt>
                <c:pt idx="17">
                  <c:v>12.3</c:v>
                </c:pt>
                <c:pt idx="18">
                  <c:v>12</c:v>
                </c:pt>
                <c:pt idx="19">
                  <c:v>11.8</c:v>
                </c:pt>
                <c:pt idx="20">
                  <c:v>11.6</c:v>
                </c:pt>
                <c:pt idx="21">
                  <c:v>11.7</c:v>
                </c:pt>
                <c:pt idx="22">
                  <c:v>10.9</c:v>
                </c:pt>
                <c:pt idx="23">
                  <c:v>10.9</c:v>
                </c:pt>
                <c:pt idx="24">
                  <c:v>3.2</c:v>
                </c:pt>
                <c:pt idx="25">
                  <c:v>3.1</c:v>
                </c:pt>
                <c:pt idx="26">
                  <c:v>2.91</c:v>
                </c:pt>
                <c:pt idx="27">
                  <c:v>2.74</c:v>
                </c:pt>
                <c:pt idx="28">
                  <c:v>3</c:v>
                </c:pt>
                <c:pt idx="29">
                  <c:v>2.82</c:v>
                </c:pt>
                <c:pt idx="30">
                  <c:v>2.7</c:v>
                </c:pt>
                <c:pt idx="31">
                  <c:v>3.2</c:v>
                </c:pt>
                <c:pt idx="32">
                  <c:v>3.4</c:v>
                </c:pt>
                <c:pt idx="33">
                  <c:v>3.9</c:v>
                </c:pt>
                <c:pt idx="34">
                  <c:v>4.0999999999999996</c:v>
                </c:pt>
                <c:pt idx="35">
                  <c:v>4.0999999999999996</c:v>
                </c:pt>
                <c:pt idx="36">
                  <c:v>9.68</c:v>
                </c:pt>
                <c:pt idx="37">
                  <c:v>10.1</c:v>
                </c:pt>
                <c:pt idx="38">
                  <c:v>8.77</c:v>
                </c:pt>
                <c:pt idx="39">
                  <c:v>9.02</c:v>
                </c:pt>
                <c:pt idx="40">
                  <c:v>9.24</c:v>
                </c:pt>
                <c:pt idx="41">
                  <c:v>9.07</c:v>
                </c:pt>
                <c:pt idx="42">
                  <c:v>9.64</c:v>
                </c:pt>
                <c:pt idx="43">
                  <c:v>10.46</c:v>
                </c:pt>
                <c:pt idx="44">
                  <c:v>10.42</c:v>
                </c:pt>
                <c:pt idx="45">
                  <c:v>10.9</c:v>
                </c:pt>
                <c:pt idx="46">
                  <c:v>10.210000000000001</c:v>
                </c:pt>
                <c:pt idx="47">
                  <c:v>10.210000000000001</c:v>
                </c:pt>
                <c:pt idx="48">
                  <c:v>20.67</c:v>
                </c:pt>
                <c:pt idx="49">
                  <c:v>19.63</c:v>
                </c:pt>
                <c:pt idx="50">
                  <c:v>19.72</c:v>
                </c:pt>
                <c:pt idx="51">
                  <c:v>21.71</c:v>
                </c:pt>
                <c:pt idx="52">
                  <c:v>21.46</c:v>
                </c:pt>
                <c:pt idx="53">
                  <c:v>21.25</c:v>
                </c:pt>
                <c:pt idx="54">
                  <c:v>21.65</c:v>
                </c:pt>
                <c:pt idx="55">
                  <c:v>21.73</c:v>
                </c:pt>
                <c:pt idx="56">
                  <c:v>22.03</c:v>
                </c:pt>
                <c:pt idx="57">
                  <c:v>21.34</c:v>
                </c:pt>
                <c:pt idx="58">
                  <c:v>20.43</c:v>
                </c:pt>
                <c:pt idx="59">
                  <c:v>20.43</c:v>
                </c:pt>
                <c:pt idx="60">
                  <c:v>14.5</c:v>
                </c:pt>
                <c:pt idx="61">
                  <c:v>15.96</c:v>
                </c:pt>
                <c:pt idx="62">
                  <c:v>15.85</c:v>
                </c:pt>
                <c:pt idx="63">
                  <c:v>15.2</c:v>
                </c:pt>
                <c:pt idx="64">
                  <c:v>14.6</c:v>
                </c:pt>
                <c:pt idx="65">
                  <c:v>13.58</c:v>
                </c:pt>
                <c:pt idx="66">
                  <c:v>12.96</c:v>
                </c:pt>
                <c:pt idx="67">
                  <c:v>12.28</c:v>
                </c:pt>
                <c:pt idx="68">
                  <c:v>11.83</c:v>
                </c:pt>
                <c:pt idx="69">
                  <c:v>11.35</c:v>
                </c:pt>
                <c:pt idx="70">
                  <c:v>11.4</c:v>
                </c:pt>
                <c:pt idx="71">
                  <c:v>11.4</c:v>
                </c:pt>
                <c:pt idx="72">
                  <c:v>10.34</c:v>
                </c:pt>
                <c:pt idx="73">
                  <c:v>10.69</c:v>
                </c:pt>
                <c:pt idx="74">
                  <c:v>11.45</c:v>
                </c:pt>
                <c:pt idx="75">
                  <c:v>12.33</c:v>
                </c:pt>
                <c:pt idx="76">
                  <c:v>13.08</c:v>
                </c:pt>
                <c:pt idx="77">
                  <c:v>13.61</c:v>
                </c:pt>
                <c:pt idx="78">
                  <c:v>14.13</c:v>
                </c:pt>
                <c:pt idx="79">
                  <c:v>14.88</c:v>
                </c:pt>
                <c:pt idx="80">
                  <c:v>15.67</c:v>
                </c:pt>
                <c:pt idx="81">
                  <c:v>16.350000000000001</c:v>
                </c:pt>
                <c:pt idx="82">
                  <c:v>16.68</c:v>
                </c:pt>
                <c:pt idx="83">
                  <c:v>16.68</c:v>
                </c:pt>
                <c:pt idx="84">
                  <c:v>31.1</c:v>
                </c:pt>
                <c:pt idx="85">
                  <c:v>30.16</c:v>
                </c:pt>
                <c:pt idx="86">
                  <c:v>28.18</c:v>
                </c:pt>
                <c:pt idx="87">
                  <c:v>27.29</c:v>
                </c:pt>
                <c:pt idx="88">
                  <c:v>27.32</c:v>
                </c:pt>
                <c:pt idx="89">
                  <c:v>27.61</c:v>
                </c:pt>
                <c:pt idx="90">
                  <c:v>27.66</c:v>
                </c:pt>
                <c:pt idx="91">
                  <c:v>27.46</c:v>
                </c:pt>
                <c:pt idx="92">
                  <c:v>27.86</c:v>
                </c:pt>
                <c:pt idx="93">
                  <c:v>27.69</c:v>
                </c:pt>
                <c:pt idx="94">
                  <c:v>28.29</c:v>
                </c:pt>
                <c:pt idx="95">
                  <c:v>28.29</c:v>
                </c:pt>
                <c:pt idx="96">
                  <c:v>28.57</c:v>
                </c:pt>
                <c:pt idx="97">
                  <c:v>32.99</c:v>
                </c:pt>
                <c:pt idx="98">
                  <c:v>34.03</c:v>
                </c:pt>
                <c:pt idx="99">
                  <c:v>33.659999999999997</c:v>
                </c:pt>
                <c:pt idx="100">
                  <c:v>33.549999999999997</c:v>
                </c:pt>
                <c:pt idx="101">
                  <c:v>32.94</c:v>
                </c:pt>
                <c:pt idx="102">
                  <c:v>32.630000000000003</c:v>
                </c:pt>
                <c:pt idx="103">
                  <c:v>32.75</c:v>
                </c:pt>
                <c:pt idx="104">
                  <c:v>32.479999999999997</c:v>
                </c:pt>
                <c:pt idx="105">
                  <c:v>32.200000000000003</c:v>
                </c:pt>
                <c:pt idx="106">
                  <c:v>31.38</c:v>
                </c:pt>
                <c:pt idx="107">
                  <c:v>31.38</c:v>
                </c:pt>
                <c:pt idx="108">
                  <c:v>27.05</c:v>
                </c:pt>
                <c:pt idx="109">
                  <c:v>25.78</c:v>
                </c:pt>
                <c:pt idx="110">
                  <c:v>26.04</c:v>
                </c:pt>
                <c:pt idx="111">
                  <c:v>26.96</c:v>
                </c:pt>
                <c:pt idx="112">
                  <c:v>27.53</c:v>
                </c:pt>
                <c:pt idx="113">
                  <c:v>27.8</c:v>
                </c:pt>
                <c:pt idx="114">
                  <c:v>27.65</c:v>
                </c:pt>
                <c:pt idx="115">
                  <c:v>27.37</c:v>
                </c:pt>
                <c:pt idx="116">
                  <c:v>27.06</c:v>
                </c:pt>
                <c:pt idx="117">
                  <c:v>27</c:v>
                </c:pt>
                <c:pt idx="118">
                  <c:v>27</c:v>
                </c:pt>
                <c:pt idx="119">
                  <c:v>27</c:v>
                </c:pt>
                <c:pt idx="120">
                  <c:v>24.82</c:v>
                </c:pt>
                <c:pt idx="121">
                  <c:v>25.34</c:v>
                </c:pt>
                <c:pt idx="122">
                  <c:v>25.48</c:v>
                </c:pt>
                <c:pt idx="123">
                  <c:v>25.79</c:v>
                </c:pt>
                <c:pt idx="124">
                  <c:v>26.75</c:v>
                </c:pt>
                <c:pt idx="125">
                  <c:v>26.42</c:v>
                </c:pt>
                <c:pt idx="126">
                  <c:v>26.15</c:v>
                </c:pt>
                <c:pt idx="127">
                  <c:v>26.34</c:v>
                </c:pt>
                <c:pt idx="128">
                  <c:v>26.1</c:v>
                </c:pt>
                <c:pt idx="129">
                  <c:v>25.96</c:v>
                </c:pt>
                <c:pt idx="130">
                  <c:v>25.26</c:v>
                </c:pt>
                <c:pt idx="131">
                  <c:v>25.26</c:v>
                </c:pt>
                <c:pt idx="132">
                  <c:v>27.7</c:v>
                </c:pt>
                <c:pt idx="133">
                  <c:v>27.7</c:v>
                </c:pt>
                <c:pt idx="134">
                  <c:v>27.7</c:v>
                </c:pt>
                <c:pt idx="135">
                  <c:v>27.41</c:v>
                </c:pt>
                <c:pt idx="136">
                  <c:v>27.41</c:v>
                </c:pt>
                <c:pt idx="137">
                  <c:v>27.41</c:v>
                </c:pt>
                <c:pt idx="138">
                  <c:v>27.43</c:v>
                </c:pt>
                <c:pt idx="139">
                  <c:v>27.43</c:v>
                </c:pt>
                <c:pt idx="140">
                  <c:v>27.43</c:v>
                </c:pt>
                <c:pt idx="141">
                  <c:v>27.56</c:v>
                </c:pt>
                <c:pt idx="142">
                  <c:v>27.56</c:v>
                </c:pt>
                <c:pt idx="143">
                  <c:v>27.56</c:v>
                </c:pt>
                <c:pt idx="144">
                  <c:v>27.41</c:v>
                </c:pt>
                <c:pt idx="145">
                  <c:v>27.41</c:v>
                </c:pt>
                <c:pt idx="146">
                  <c:v>27.41</c:v>
                </c:pt>
                <c:pt idx="147">
                  <c:v>29.25</c:v>
                </c:pt>
                <c:pt idx="148">
                  <c:v>29.25</c:v>
                </c:pt>
                <c:pt idx="149">
                  <c:v>29.25</c:v>
                </c:pt>
                <c:pt idx="150">
                  <c:v>28.97</c:v>
                </c:pt>
                <c:pt idx="151">
                  <c:v>28.97</c:v>
                </c:pt>
                <c:pt idx="152">
                  <c:v>28.97</c:v>
                </c:pt>
                <c:pt idx="153">
                  <c:v>24.14</c:v>
                </c:pt>
                <c:pt idx="154">
                  <c:v>24.14</c:v>
                </c:pt>
                <c:pt idx="155">
                  <c:v>24.14</c:v>
                </c:pt>
                <c:pt idx="156">
                  <c:v>-3.12</c:v>
                </c:pt>
                <c:pt idx="157">
                  <c:v>-3.12</c:v>
                </c:pt>
                <c:pt idx="158">
                  <c:v>-3.12</c:v>
                </c:pt>
                <c:pt idx="159">
                  <c:v>-0.81</c:v>
                </c:pt>
                <c:pt idx="160">
                  <c:v>-0.81</c:v>
                </c:pt>
                <c:pt idx="161">
                  <c:v>-0.81</c:v>
                </c:pt>
                <c:pt idx="162">
                  <c:v>1.56</c:v>
                </c:pt>
                <c:pt idx="163">
                  <c:v>1.56</c:v>
                </c:pt>
                <c:pt idx="164">
                  <c:v>1.56</c:v>
                </c:pt>
                <c:pt idx="165">
                  <c:v>7.1</c:v>
                </c:pt>
                <c:pt idx="166">
                  <c:v>7.1</c:v>
                </c:pt>
                <c:pt idx="167">
                  <c:v>7.1</c:v>
                </c:pt>
                <c:pt idx="168">
                  <c:v>39.69</c:v>
                </c:pt>
                <c:pt idx="169">
                  <c:v>39.69</c:v>
                </c:pt>
                <c:pt idx="170">
                  <c:v>39.69</c:v>
                </c:pt>
                <c:pt idx="171">
                  <c:v>38.17</c:v>
                </c:pt>
                <c:pt idx="172">
                  <c:v>38.17</c:v>
                </c:pt>
                <c:pt idx="173">
                  <c:v>38.17</c:v>
                </c:pt>
                <c:pt idx="174">
                  <c:v>33.369999999999997</c:v>
                </c:pt>
                <c:pt idx="175">
                  <c:v>33.369999999999997</c:v>
                </c:pt>
                <c:pt idx="176">
                  <c:v>33.369999999999997</c:v>
                </c:pt>
                <c:pt idx="177">
                  <c:v>31.78</c:v>
                </c:pt>
                <c:pt idx="178">
                  <c:v>31.78</c:v>
                </c:pt>
                <c:pt idx="179">
                  <c:v>31.78</c:v>
                </c:pt>
                <c:pt idx="180">
                  <c:v>31</c:v>
                </c:pt>
                <c:pt idx="181">
                  <c:v>30.59</c:v>
                </c:pt>
                <c:pt idx="182">
                  <c:v>29.47</c:v>
                </c:pt>
                <c:pt idx="183">
                  <c:v>29.44</c:v>
                </c:pt>
                <c:pt idx="184">
                  <c:v>29.71</c:v>
                </c:pt>
                <c:pt idx="185">
                  <c:v>29.77</c:v>
                </c:pt>
                <c:pt idx="186">
                  <c:v>29.88</c:v>
                </c:pt>
                <c:pt idx="187">
                  <c:v>29.58</c:v>
                </c:pt>
                <c:pt idx="188">
                  <c:v>29.08</c:v>
                </c:pt>
                <c:pt idx="189">
                  <c:v>28.16</c:v>
                </c:pt>
                <c:pt idx="190">
                  <c:v>27.23</c:v>
                </c:pt>
                <c:pt idx="191">
                  <c:v>27.23</c:v>
                </c:pt>
                <c:pt idx="192">
                  <c:v>13.4</c:v>
                </c:pt>
                <c:pt idx="193">
                  <c:v>14.11</c:v>
                </c:pt>
                <c:pt idx="194">
                  <c:v>12.7</c:v>
                </c:pt>
                <c:pt idx="195">
                  <c:v>11.9</c:v>
                </c:pt>
                <c:pt idx="196">
                  <c:v>11.3</c:v>
                </c:pt>
                <c:pt idx="197">
                  <c:v>10.6</c:v>
                </c:pt>
                <c:pt idx="198">
                  <c:v>10.220000000000001</c:v>
                </c:pt>
                <c:pt idx="199">
                  <c:v>10.17</c:v>
                </c:pt>
                <c:pt idx="200">
                  <c:v>10.27</c:v>
                </c:pt>
                <c:pt idx="201">
                  <c:v>10.84</c:v>
                </c:pt>
                <c:pt idx="202">
                  <c:v>11.04</c:v>
                </c:pt>
                <c:pt idx="203">
                  <c:v>11.04</c:v>
                </c:pt>
                <c:pt idx="204">
                  <c:v>13.11</c:v>
                </c:pt>
                <c:pt idx="205">
                  <c:v>11.9</c:v>
                </c:pt>
                <c:pt idx="206">
                  <c:v>11.9</c:v>
                </c:pt>
                <c:pt idx="207">
                  <c:v>11.9</c:v>
                </c:pt>
                <c:pt idx="208">
                  <c:v>11.4</c:v>
                </c:pt>
                <c:pt idx="209">
                  <c:v>10.97</c:v>
                </c:pt>
                <c:pt idx="210">
                  <c:v>10.88</c:v>
                </c:pt>
                <c:pt idx="211">
                  <c:v>11.01</c:v>
                </c:pt>
                <c:pt idx="212">
                  <c:v>11.14</c:v>
                </c:pt>
                <c:pt idx="213">
                  <c:v>11.16</c:v>
                </c:pt>
                <c:pt idx="214">
                  <c:v>11.24</c:v>
                </c:pt>
                <c:pt idx="215">
                  <c:v>11.24</c:v>
                </c:pt>
                <c:pt idx="216">
                  <c:v>7.96</c:v>
                </c:pt>
                <c:pt idx="217">
                  <c:v>8</c:v>
                </c:pt>
                <c:pt idx="218">
                  <c:v>8.4</c:v>
                </c:pt>
                <c:pt idx="219">
                  <c:v>8.1</c:v>
                </c:pt>
                <c:pt idx="220">
                  <c:v>8.6</c:v>
                </c:pt>
                <c:pt idx="221">
                  <c:v>8.8000000000000007</c:v>
                </c:pt>
                <c:pt idx="222">
                  <c:v>8.3000000000000007</c:v>
                </c:pt>
                <c:pt idx="223">
                  <c:v>7.9</c:v>
                </c:pt>
                <c:pt idx="224">
                  <c:v>7.7</c:v>
                </c:pt>
                <c:pt idx="225">
                  <c:v>7.2</c:v>
                </c:pt>
                <c:pt idx="226">
                  <c:v>7</c:v>
                </c:pt>
                <c:pt idx="227">
                  <c:v>7</c:v>
                </c:pt>
                <c:pt idx="228">
                  <c:v>2.9</c:v>
                </c:pt>
                <c:pt idx="229">
                  <c:v>2</c:v>
                </c:pt>
                <c:pt idx="230">
                  <c:v>1.6</c:v>
                </c:pt>
                <c:pt idx="231">
                  <c:v>1.3</c:v>
                </c:pt>
                <c:pt idx="232">
                  <c:v>1.4</c:v>
                </c:pt>
                <c:pt idx="233">
                  <c:v>1.3</c:v>
                </c:pt>
                <c:pt idx="234">
                  <c:v>1.3</c:v>
                </c:pt>
                <c:pt idx="235">
                  <c:v>1.2</c:v>
                </c:pt>
                <c:pt idx="236">
                  <c:v>1</c:v>
                </c:pt>
                <c:pt idx="237">
                  <c:v>1</c:v>
                </c:pt>
                <c:pt idx="238">
                  <c:v>0.8</c:v>
                </c:pt>
                <c:pt idx="239">
                  <c:v>0.8</c:v>
                </c:pt>
                <c:pt idx="240">
                  <c:v>1</c:v>
                </c:pt>
                <c:pt idx="241">
                  <c:v>2.4</c:v>
                </c:pt>
                <c:pt idx="242">
                  <c:v>2.2999999999999998</c:v>
                </c:pt>
                <c:pt idx="243">
                  <c:v>2.9</c:v>
                </c:pt>
                <c:pt idx="244">
                  <c:v>3.1</c:v>
                </c:pt>
                <c:pt idx="245">
                  <c:v>3.3</c:v>
                </c:pt>
                <c:pt idx="246">
                  <c:v>3.6</c:v>
                </c:pt>
                <c:pt idx="247">
                  <c:v>3.7</c:v>
                </c:pt>
                <c:pt idx="248">
                  <c:v>3.9</c:v>
                </c:pt>
                <c:pt idx="249">
                  <c:v>4.4000000000000004</c:v>
                </c:pt>
                <c:pt idx="250">
                  <c:v>4.9000000000000004</c:v>
                </c:pt>
                <c:pt idx="251">
                  <c:v>4.9000000000000004</c:v>
                </c:pt>
                <c:pt idx="252">
                  <c:v>13.7</c:v>
                </c:pt>
                <c:pt idx="253">
                  <c:v>14</c:v>
                </c:pt>
                <c:pt idx="254">
                  <c:v>13.5</c:v>
                </c:pt>
                <c:pt idx="255">
                  <c:v>13.5</c:v>
                </c:pt>
                <c:pt idx="256">
                  <c:v>13.6</c:v>
                </c:pt>
              </c:numCache>
            </c:numRef>
          </c:val>
          <c:smooth val="0"/>
          <c:extLst>
            <c:ext xmlns:c16="http://schemas.microsoft.com/office/drawing/2014/chart" uri="{C3380CC4-5D6E-409C-BE32-E72D297353CC}">
              <c16:uniqueId val="{00000001-658A-4AA1-808B-B1482313CE0E}"/>
            </c:ext>
          </c:extLst>
        </c:ser>
        <c:dLbls>
          <c:showLegendKey val="0"/>
          <c:showVal val="0"/>
          <c:showCatName val="0"/>
          <c:showSerName val="0"/>
          <c:showPercent val="0"/>
          <c:showBubbleSize val="0"/>
        </c:dLbls>
        <c:smooth val="0"/>
        <c:axId val="391174784"/>
        <c:axId val="529712256"/>
      </c:lineChart>
      <c:catAx>
        <c:axId val="391174784"/>
        <c:scaling>
          <c:orientation val="minMax"/>
        </c:scaling>
        <c:delete val="0"/>
        <c:axPos val="b"/>
        <c:numFmt formatCode="General" sourceLinked="1"/>
        <c:majorTickMark val="none"/>
        <c:minorTickMark val="none"/>
        <c:tickLblPos val="nextTo"/>
        <c:crossAx val="529712256"/>
        <c:crosses val="autoZero"/>
        <c:auto val="1"/>
        <c:lblAlgn val="ctr"/>
        <c:lblOffset val="100"/>
        <c:noMultiLvlLbl val="0"/>
      </c:catAx>
      <c:valAx>
        <c:axId val="529712256"/>
        <c:scaling>
          <c:orientation val="minMax"/>
          <c:max val="45"/>
        </c:scaling>
        <c:delete val="0"/>
        <c:axPos val="l"/>
        <c:numFmt formatCode="General" sourceLinked="1"/>
        <c:majorTickMark val="none"/>
        <c:minorTickMark val="none"/>
        <c:tickLblPos val="nextTo"/>
        <c:crossAx val="3911747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strRef>
              <c:f>[1]库存基钦周期!$D$1</c:f>
              <c:strCache>
                <c:ptCount val="1"/>
                <c:pt idx="0">
                  <c:v>工业企业:产成品存货:累计同比</c:v>
                </c:pt>
              </c:strCache>
            </c:strRef>
          </c:tx>
          <c:marker>
            <c:symbol val="none"/>
          </c:marker>
          <c:cat>
            <c:numRef>
              <c:f>[1]库存基钦周期!$B$2:$B$258</c:f>
              <c:numCache>
                <c:formatCode>General</c:formatCode>
                <c:ptCount val="257"/>
                <c:pt idx="0">
                  <c:v>35124</c:v>
                </c:pt>
                <c:pt idx="1">
                  <c:v>35155</c:v>
                </c:pt>
                <c:pt idx="2">
                  <c:v>35185</c:v>
                </c:pt>
                <c:pt idx="3">
                  <c:v>35216</c:v>
                </c:pt>
                <c:pt idx="4">
                  <c:v>35246</c:v>
                </c:pt>
                <c:pt idx="5">
                  <c:v>35277</c:v>
                </c:pt>
                <c:pt idx="6">
                  <c:v>35308</c:v>
                </c:pt>
                <c:pt idx="7">
                  <c:v>35338</c:v>
                </c:pt>
                <c:pt idx="8">
                  <c:v>35369</c:v>
                </c:pt>
                <c:pt idx="9">
                  <c:v>35399</c:v>
                </c:pt>
                <c:pt idx="10">
                  <c:v>35430</c:v>
                </c:pt>
                <c:pt idx="11">
                  <c:v>35461</c:v>
                </c:pt>
                <c:pt idx="12">
                  <c:v>35489</c:v>
                </c:pt>
                <c:pt idx="13">
                  <c:v>35520</c:v>
                </c:pt>
                <c:pt idx="14">
                  <c:v>35550</c:v>
                </c:pt>
                <c:pt idx="15">
                  <c:v>35581</c:v>
                </c:pt>
                <c:pt idx="16">
                  <c:v>35611</c:v>
                </c:pt>
                <c:pt idx="17">
                  <c:v>35642</c:v>
                </c:pt>
                <c:pt idx="18">
                  <c:v>35673</c:v>
                </c:pt>
                <c:pt idx="19">
                  <c:v>35703</c:v>
                </c:pt>
                <c:pt idx="20">
                  <c:v>35734</c:v>
                </c:pt>
                <c:pt idx="21">
                  <c:v>35764</c:v>
                </c:pt>
                <c:pt idx="22">
                  <c:v>35795</c:v>
                </c:pt>
                <c:pt idx="23">
                  <c:v>35826</c:v>
                </c:pt>
                <c:pt idx="24">
                  <c:v>35854</c:v>
                </c:pt>
                <c:pt idx="25">
                  <c:v>35885</c:v>
                </c:pt>
                <c:pt idx="26">
                  <c:v>35915</c:v>
                </c:pt>
                <c:pt idx="27">
                  <c:v>35946</c:v>
                </c:pt>
                <c:pt idx="28">
                  <c:v>35976</c:v>
                </c:pt>
                <c:pt idx="29">
                  <c:v>36007</c:v>
                </c:pt>
                <c:pt idx="30">
                  <c:v>36038</c:v>
                </c:pt>
                <c:pt idx="31">
                  <c:v>36068</c:v>
                </c:pt>
                <c:pt idx="32">
                  <c:v>36099</c:v>
                </c:pt>
                <c:pt idx="33">
                  <c:v>36129</c:v>
                </c:pt>
                <c:pt idx="34">
                  <c:v>36160</c:v>
                </c:pt>
                <c:pt idx="35">
                  <c:v>36191</c:v>
                </c:pt>
                <c:pt idx="36">
                  <c:v>36219</c:v>
                </c:pt>
                <c:pt idx="37">
                  <c:v>36250</c:v>
                </c:pt>
                <c:pt idx="38">
                  <c:v>36280</c:v>
                </c:pt>
                <c:pt idx="39">
                  <c:v>36311</c:v>
                </c:pt>
                <c:pt idx="40">
                  <c:v>36341</c:v>
                </c:pt>
                <c:pt idx="41">
                  <c:v>36372</c:v>
                </c:pt>
                <c:pt idx="42">
                  <c:v>36403</c:v>
                </c:pt>
                <c:pt idx="43">
                  <c:v>36433</c:v>
                </c:pt>
                <c:pt idx="44">
                  <c:v>36464</c:v>
                </c:pt>
                <c:pt idx="45">
                  <c:v>36494</c:v>
                </c:pt>
                <c:pt idx="46">
                  <c:v>36525</c:v>
                </c:pt>
                <c:pt idx="47">
                  <c:v>36556</c:v>
                </c:pt>
                <c:pt idx="48">
                  <c:v>36585</c:v>
                </c:pt>
                <c:pt idx="49">
                  <c:v>36616</c:v>
                </c:pt>
                <c:pt idx="50">
                  <c:v>36646</c:v>
                </c:pt>
                <c:pt idx="51">
                  <c:v>36677</c:v>
                </c:pt>
                <c:pt idx="52">
                  <c:v>36707</c:v>
                </c:pt>
                <c:pt idx="53">
                  <c:v>36738</c:v>
                </c:pt>
                <c:pt idx="54">
                  <c:v>36769</c:v>
                </c:pt>
                <c:pt idx="55">
                  <c:v>36799</c:v>
                </c:pt>
                <c:pt idx="56">
                  <c:v>36830</c:v>
                </c:pt>
                <c:pt idx="57">
                  <c:v>36860</c:v>
                </c:pt>
                <c:pt idx="58">
                  <c:v>36891</c:v>
                </c:pt>
                <c:pt idx="59">
                  <c:v>36922</c:v>
                </c:pt>
                <c:pt idx="60">
                  <c:v>36950</c:v>
                </c:pt>
                <c:pt idx="61">
                  <c:v>36981</c:v>
                </c:pt>
                <c:pt idx="62">
                  <c:v>37011</c:v>
                </c:pt>
                <c:pt idx="63">
                  <c:v>37042</c:v>
                </c:pt>
                <c:pt idx="64">
                  <c:v>37072</c:v>
                </c:pt>
                <c:pt idx="65">
                  <c:v>37103</c:v>
                </c:pt>
                <c:pt idx="66">
                  <c:v>37134</c:v>
                </c:pt>
                <c:pt idx="67">
                  <c:v>37164</c:v>
                </c:pt>
                <c:pt idx="68">
                  <c:v>37195</c:v>
                </c:pt>
                <c:pt idx="69">
                  <c:v>37225</c:v>
                </c:pt>
                <c:pt idx="70">
                  <c:v>37256</c:v>
                </c:pt>
                <c:pt idx="71">
                  <c:v>37287</c:v>
                </c:pt>
                <c:pt idx="72">
                  <c:v>37315</c:v>
                </c:pt>
                <c:pt idx="73">
                  <c:v>37346</c:v>
                </c:pt>
                <c:pt idx="74">
                  <c:v>37376</c:v>
                </c:pt>
                <c:pt idx="75">
                  <c:v>37407</c:v>
                </c:pt>
                <c:pt idx="76">
                  <c:v>37437</c:v>
                </c:pt>
                <c:pt idx="77">
                  <c:v>37468</c:v>
                </c:pt>
                <c:pt idx="78">
                  <c:v>37499</c:v>
                </c:pt>
                <c:pt idx="79">
                  <c:v>37529</c:v>
                </c:pt>
                <c:pt idx="80">
                  <c:v>37560</c:v>
                </c:pt>
                <c:pt idx="81">
                  <c:v>37590</c:v>
                </c:pt>
                <c:pt idx="82">
                  <c:v>37621</c:v>
                </c:pt>
                <c:pt idx="83">
                  <c:v>37652</c:v>
                </c:pt>
                <c:pt idx="84">
                  <c:v>37680</c:v>
                </c:pt>
                <c:pt idx="85">
                  <c:v>37711</c:v>
                </c:pt>
                <c:pt idx="86">
                  <c:v>37741</c:v>
                </c:pt>
                <c:pt idx="87">
                  <c:v>37772</c:v>
                </c:pt>
                <c:pt idx="88">
                  <c:v>37802</c:v>
                </c:pt>
                <c:pt idx="89">
                  <c:v>37833</c:v>
                </c:pt>
                <c:pt idx="90">
                  <c:v>37864</c:v>
                </c:pt>
                <c:pt idx="91">
                  <c:v>37894</c:v>
                </c:pt>
                <c:pt idx="92">
                  <c:v>37925</c:v>
                </c:pt>
                <c:pt idx="93">
                  <c:v>37955</c:v>
                </c:pt>
                <c:pt idx="94">
                  <c:v>37986</c:v>
                </c:pt>
                <c:pt idx="95">
                  <c:v>38017</c:v>
                </c:pt>
                <c:pt idx="96">
                  <c:v>38046</c:v>
                </c:pt>
                <c:pt idx="97">
                  <c:v>38077</c:v>
                </c:pt>
                <c:pt idx="98">
                  <c:v>38107</c:v>
                </c:pt>
                <c:pt idx="99">
                  <c:v>38138</c:v>
                </c:pt>
                <c:pt idx="100">
                  <c:v>38168</c:v>
                </c:pt>
                <c:pt idx="101">
                  <c:v>38199</c:v>
                </c:pt>
                <c:pt idx="102">
                  <c:v>38230</c:v>
                </c:pt>
                <c:pt idx="103">
                  <c:v>38260</c:v>
                </c:pt>
                <c:pt idx="104">
                  <c:v>38291</c:v>
                </c:pt>
                <c:pt idx="105">
                  <c:v>38321</c:v>
                </c:pt>
                <c:pt idx="106">
                  <c:v>38352</c:v>
                </c:pt>
                <c:pt idx="107">
                  <c:v>38383</c:v>
                </c:pt>
                <c:pt idx="108">
                  <c:v>38411</c:v>
                </c:pt>
                <c:pt idx="109">
                  <c:v>38442</c:v>
                </c:pt>
                <c:pt idx="110">
                  <c:v>38472</c:v>
                </c:pt>
                <c:pt idx="111">
                  <c:v>38503</c:v>
                </c:pt>
                <c:pt idx="112">
                  <c:v>38533</c:v>
                </c:pt>
                <c:pt idx="113">
                  <c:v>38564</c:v>
                </c:pt>
                <c:pt idx="114">
                  <c:v>38595</c:v>
                </c:pt>
                <c:pt idx="115">
                  <c:v>38625</c:v>
                </c:pt>
                <c:pt idx="116">
                  <c:v>38656</c:v>
                </c:pt>
                <c:pt idx="117">
                  <c:v>38686</c:v>
                </c:pt>
                <c:pt idx="118">
                  <c:v>38717</c:v>
                </c:pt>
                <c:pt idx="119">
                  <c:v>38748</c:v>
                </c:pt>
                <c:pt idx="120">
                  <c:v>38776</c:v>
                </c:pt>
                <c:pt idx="121">
                  <c:v>38807</c:v>
                </c:pt>
                <c:pt idx="122">
                  <c:v>38837</c:v>
                </c:pt>
                <c:pt idx="123">
                  <c:v>38868</c:v>
                </c:pt>
                <c:pt idx="124">
                  <c:v>38898</c:v>
                </c:pt>
                <c:pt idx="125">
                  <c:v>38929</c:v>
                </c:pt>
                <c:pt idx="126">
                  <c:v>38960</c:v>
                </c:pt>
                <c:pt idx="127">
                  <c:v>38990</c:v>
                </c:pt>
                <c:pt idx="128">
                  <c:v>39021</c:v>
                </c:pt>
                <c:pt idx="129">
                  <c:v>39051</c:v>
                </c:pt>
                <c:pt idx="130">
                  <c:v>39082</c:v>
                </c:pt>
                <c:pt idx="131">
                  <c:v>39113</c:v>
                </c:pt>
                <c:pt idx="132">
                  <c:v>39141</c:v>
                </c:pt>
                <c:pt idx="133">
                  <c:v>39172</c:v>
                </c:pt>
                <c:pt idx="134">
                  <c:v>39202</c:v>
                </c:pt>
                <c:pt idx="135">
                  <c:v>39233</c:v>
                </c:pt>
                <c:pt idx="136">
                  <c:v>39263</c:v>
                </c:pt>
                <c:pt idx="137">
                  <c:v>39294</c:v>
                </c:pt>
                <c:pt idx="138">
                  <c:v>39325</c:v>
                </c:pt>
                <c:pt idx="139">
                  <c:v>39355</c:v>
                </c:pt>
                <c:pt idx="140">
                  <c:v>39386</c:v>
                </c:pt>
                <c:pt idx="141">
                  <c:v>39416</c:v>
                </c:pt>
                <c:pt idx="142">
                  <c:v>39447</c:v>
                </c:pt>
                <c:pt idx="143">
                  <c:v>39478</c:v>
                </c:pt>
                <c:pt idx="144">
                  <c:v>39507</c:v>
                </c:pt>
                <c:pt idx="145">
                  <c:v>39538</c:v>
                </c:pt>
                <c:pt idx="146">
                  <c:v>39568</c:v>
                </c:pt>
                <c:pt idx="147">
                  <c:v>39599</c:v>
                </c:pt>
                <c:pt idx="148">
                  <c:v>39629</c:v>
                </c:pt>
                <c:pt idx="149">
                  <c:v>39660</c:v>
                </c:pt>
                <c:pt idx="150">
                  <c:v>39691</c:v>
                </c:pt>
                <c:pt idx="151">
                  <c:v>39721</c:v>
                </c:pt>
                <c:pt idx="152">
                  <c:v>39752</c:v>
                </c:pt>
                <c:pt idx="153">
                  <c:v>39782</c:v>
                </c:pt>
                <c:pt idx="154">
                  <c:v>39813</c:v>
                </c:pt>
                <c:pt idx="155">
                  <c:v>39844</c:v>
                </c:pt>
                <c:pt idx="156">
                  <c:v>39872</c:v>
                </c:pt>
                <c:pt idx="157">
                  <c:v>39903</c:v>
                </c:pt>
                <c:pt idx="158">
                  <c:v>39933</c:v>
                </c:pt>
                <c:pt idx="159">
                  <c:v>39964</c:v>
                </c:pt>
                <c:pt idx="160">
                  <c:v>39994</c:v>
                </c:pt>
                <c:pt idx="161">
                  <c:v>40025</c:v>
                </c:pt>
                <c:pt idx="162">
                  <c:v>40056</c:v>
                </c:pt>
                <c:pt idx="163">
                  <c:v>40086</c:v>
                </c:pt>
                <c:pt idx="164">
                  <c:v>40117</c:v>
                </c:pt>
                <c:pt idx="165">
                  <c:v>40147</c:v>
                </c:pt>
                <c:pt idx="166">
                  <c:v>40178</c:v>
                </c:pt>
                <c:pt idx="167">
                  <c:v>40209</c:v>
                </c:pt>
                <c:pt idx="168">
                  <c:v>40237</c:v>
                </c:pt>
                <c:pt idx="169">
                  <c:v>40268</c:v>
                </c:pt>
                <c:pt idx="170">
                  <c:v>40298</c:v>
                </c:pt>
                <c:pt idx="171">
                  <c:v>40329</c:v>
                </c:pt>
                <c:pt idx="172">
                  <c:v>40359</c:v>
                </c:pt>
                <c:pt idx="173">
                  <c:v>40390</c:v>
                </c:pt>
                <c:pt idx="174">
                  <c:v>40421</c:v>
                </c:pt>
                <c:pt idx="175">
                  <c:v>40451</c:v>
                </c:pt>
                <c:pt idx="176">
                  <c:v>40482</c:v>
                </c:pt>
                <c:pt idx="177">
                  <c:v>40512</c:v>
                </c:pt>
                <c:pt idx="178">
                  <c:v>40543</c:v>
                </c:pt>
                <c:pt idx="179">
                  <c:v>40574</c:v>
                </c:pt>
                <c:pt idx="180">
                  <c:v>40602</c:v>
                </c:pt>
                <c:pt idx="181">
                  <c:v>40633</c:v>
                </c:pt>
                <c:pt idx="182">
                  <c:v>40663</c:v>
                </c:pt>
                <c:pt idx="183">
                  <c:v>40694</c:v>
                </c:pt>
                <c:pt idx="184">
                  <c:v>40724</c:v>
                </c:pt>
                <c:pt idx="185">
                  <c:v>40755</c:v>
                </c:pt>
                <c:pt idx="186">
                  <c:v>40786</c:v>
                </c:pt>
                <c:pt idx="187">
                  <c:v>40816</c:v>
                </c:pt>
                <c:pt idx="188">
                  <c:v>40847</c:v>
                </c:pt>
                <c:pt idx="189">
                  <c:v>40877</c:v>
                </c:pt>
                <c:pt idx="190">
                  <c:v>40908</c:v>
                </c:pt>
                <c:pt idx="191">
                  <c:v>40939</c:v>
                </c:pt>
                <c:pt idx="192">
                  <c:v>40968</c:v>
                </c:pt>
                <c:pt idx="193">
                  <c:v>40999</c:v>
                </c:pt>
                <c:pt idx="194">
                  <c:v>41029</c:v>
                </c:pt>
                <c:pt idx="195">
                  <c:v>41060</c:v>
                </c:pt>
                <c:pt idx="196">
                  <c:v>41090</c:v>
                </c:pt>
                <c:pt idx="197">
                  <c:v>41121</c:v>
                </c:pt>
                <c:pt idx="198">
                  <c:v>41152</c:v>
                </c:pt>
                <c:pt idx="199">
                  <c:v>41182</c:v>
                </c:pt>
                <c:pt idx="200">
                  <c:v>41213</c:v>
                </c:pt>
                <c:pt idx="201">
                  <c:v>41243</c:v>
                </c:pt>
                <c:pt idx="202">
                  <c:v>41274</c:v>
                </c:pt>
                <c:pt idx="203">
                  <c:v>41305</c:v>
                </c:pt>
                <c:pt idx="204">
                  <c:v>41333</c:v>
                </c:pt>
                <c:pt idx="205">
                  <c:v>41364</c:v>
                </c:pt>
                <c:pt idx="206">
                  <c:v>41394</c:v>
                </c:pt>
                <c:pt idx="207">
                  <c:v>41425</c:v>
                </c:pt>
                <c:pt idx="208">
                  <c:v>41455</c:v>
                </c:pt>
                <c:pt idx="209">
                  <c:v>41486</c:v>
                </c:pt>
                <c:pt idx="210">
                  <c:v>41517</c:v>
                </c:pt>
                <c:pt idx="211">
                  <c:v>41547</c:v>
                </c:pt>
                <c:pt idx="212">
                  <c:v>41578</c:v>
                </c:pt>
                <c:pt idx="213">
                  <c:v>41608</c:v>
                </c:pt>
                <c:pt idx="214">
                  <c:v>41639</c:v>
                </c:pt>
                <c:pt idx="215">
                  <c:v>41670</c:v>
                </c:pt>
                <c:pt idx="216">
                  <c:v>41698</c:v>
                </c:pt>
                <c:pt idx="217">
                  <c:v>41729</c:v>
                </c:pt>
                <c:pt idx="218">
                  <c:v>41759</c:v>
                </c:pt>
                <c:pt idx="219">
                  <c:v>41790</c:v>
                </c:pt>
                <c:pt idx="220">
                  <c:v>41820</c:v>
                </c:pt>
                <c:pt idx="221">
                  <c:v>41851</c:v>
                </c:pt>
                <c:pt idx="222">
                  <c:v>41882</c:v>
                </c:pt>
                <c:pt idx="223">
                  <c:v>41912</c:v>
                </c:pt>
                <c:pt idx="224">
                  <c:v>41943</c:v>
                </c:pt>
                <c:pt idx="225">
                  <c:v>41973</c:v>
                </c:pt>
                <c:pt idx="226">
                  <c:v>42004</c:v>
                </c:pt>
                <c:pt idx="227">
                  <c:v>42035</c:v>
                </c:pt>
                <c:pt idx="228">
                  <c:v>42063</c:v>
                </c:pt>
                <c:pt idx="229">
                  <c:v>42094</c:v>
                </c:pt>
                <c:pt idx="230">
                  <c:v>42124</c:v>
                </c:pt>
                <c:pt idx="231">
                  <c:v>42155</c:v>
                </c:pt>
                <c:pt idx="232">
                  <c:v>42185</c:v>
                </c:pt>
                <c:pt idx="233">
                  <c:v>42216</c:v>
                </c:pt>
                <c:pt idx="234">
                  <c:v>42247</c:v>
                </c:pt>
                <c:pt idx="235">
                  <c:v>42277</c:v>
                </c:pt>
                <c:pt idx="236">
                  <c:v>42308</c:v>
                </c:pt>
                <c:pt idx="237">
                  <c:v>42338</c:v>
                </c:pt>
                <c:pt idx="238">
                  <c:v>42369</c:v>
                </c:pt>
                <c:pt idx="239">
                  <c:v>42400</c:v>
                </c:pt>
                <c:pt idx="240">
                  <c:v>42429</c:v>
                </c:pt>
                <c:pt idx="241">
                  <c:v>42460</c:v>
                </c:pt>
                <c:pt idx="242">
                  <c:v>42490</c:v>
                </c:pt>
                <c:pt idx="243">
                  <c:v>42521</c:v>
                </c:pt>
                <c:pt idx="244">
                  <c:v>42551</c:v>
                </c:pt>
                <c:pt idx="245">
                  <c:v>42582</c:v>
                </c:pt>
                <c:pt idx="246">
                  <c:v>42613</c:v>
                </c:pt>
                <c:pt idx="247">
                  <c:v>42643</c:v>
                </c:pt>
                <c:pt idx="248">
                  <c:v>42674</c:v>
                </c:pt>
                <c:pt idx="249">
                  <c:v>42704</c:v>
                </c:pt>
                <c:pt idx="250">
                  <c:v>42735</c:v>
                </c:pt>
                <c:pt idx="251">
                  <c:v>42766</c:v>
                </c:pt>
                <c:pt idx="252">
                  <c:v>42794</c:v>
                </c:pt>
                <c:pt idx="253">
                  <c:v>42825</c:v>
                </c:pt>
                <c:pt idx="254">
                  <c:v>42855</c:v>
                </c:pt>
                <c:pt idx="255">
                  <c:v>42886</c:v>
                </c:pt>
                <c:pt idx="256">
                  <c:v>42916</c:v>
                </c:pt>
              </c:numCache>
            </c:numRef>
          </c:cat>
          <c:val>
            <c:numRef>
              <c:f>[1]库存基钦周期!$D$2:$D$258</c:f>
              <c:numCache>
                <c:formatCode>General</c:formatCode>
                <c:ptCount val="257"/>
                <c:pt idx="0">
                  <c:v>23.6</c:v>
                </c:pt>
                <c:pt idx="1">
                  <c:v>24.6</c:v>
                </c:pt>
                <c:pt idx="2">
                  <c:v>24.5</c:v>
                </c:pt>
                <c:pt idx="3">
                  <c:v>23.4</c:v>
                </c:pt>
                <c:pt idx="4">
                  <c:v>22.6</c:v>
                </c:pt>
                <c:pt idx="5">
                  <c:v>20.9</c:v>
                </c:pt>
                <c:pt idx="6">
                  <c:v>19.7</c:v>
                </c:pt>
                <c:pt idx="7">
                  <c:v>18.3</c:v>
                </c:pt>
                <c:pt idx="8">
                  <c:v>16.7</c:v>
                </c:pt>
                <c:pt idx="9">
                  <c:v>15.6</c:v>
                </c:pt>
                <c:pt idx="10">
                  <c:v>16.3</c:v>
                </c:pt>
                <c:pt idx="11">
                  <c:v>16.3</c:v>
                </c:pt>
                <c:pt idx="12">
                  <c:v>14.5</c:v>
                </c:pt>
                <c:pt idx="13">
                  <c:v>14.2</c:v>
                </c:pt>
                <c:pt idx="14">
                  <c:v>13</c:v>
                </c:pt>
                <c:pt idx="15">
                  <c:v>12.9</c:v>
                </c:pt>
                <c:pt idx="16">
                  <c:v>13.1</c:v>
                </c:pt>
                <c:pt idx="17">
                  <c:v>12.2</c:v>
                </c:pt>
                <c:pt idx="18">
                  <c:v>12.3</c:v>
                </c:pt>
                <c:pt idx="19">
                  <c:v>12.3</c:v>
                </c:pt>
                <c:pt idx="20">
                  <c:v>12.7</c:v>
                </c:pt>
                <c:pt idx="21">
                  <c:v>13.1</c:v>
                </c:pt>
                <c:pt idx="22">
                  <c:v>11.7</c:v>
                </c:pt>
                <c:pt idx="23">
                  <c:v>11.7</c:v>
                </c:pt>
                <c:pt idx="24">
                  <c:v>14.2</c:v>
                </c:pt>
                <c:pt idx="25">
                  <c:v>14.2</c:v>
                </c:pt>
                <c:pt idx="26">
                  <c:v>12.82</c:v>
                </c:pt>
                <c:pt idx="27">
                  <c:v>12.37</c:v>
                </c:pt>
                <c:pt idx="28">
                  <c:v>10.1</c:v>
                </c:pt>
                <c:pt idx="29">
                  <c:v>9.81</c:v>
                </c:pt>
                <c:pt idx="30">
                  <c:v>8.9</c:v>
                </c:pt>
                <c:pt idx="31">
                  <c:v>7.3</c:v>
                </c:pt>
                <c:pt idx="32">
                  <c:v>6.6</c:v>
                </c:pt>
                <c:pt idx="33">
                  <c:v>5.5</c:v>
                </c:pt>
                <c:pt idx="34">
                  <c:v>5.5</c:v>
                </c:pt>
                <c:pt idx="35">
                  <c:v>5.5</c:v>
                </c:pt>
                <c:pt idx="36">
                  <c:v>7.37</c:v>
                </c:pt>
                <c:pt idx="37">
                  <c:v>5.38</c:v>
                </c:pt>
                <c:pt idx="38">
                  <c:v>5.05</c:v>
                </c:pt>
                <c:pt idx="39">
                  <c:v>4.55</c:v>
                </c:pt>
                <c:pt idx="40">
                  <c:v>3.94</c:v>
                </c:pt>
                <c:pt idx="41">
                  <c:v>3.44</c:v>
                </c:pt>
                <c:pt idx="42">
                  <c:v>3.71</c:v>
                </c:pt>
                <c:pt idx="43">
                  <c:v>3.66</c:v>
                </c:pt>
                <c:pt idx="44">
                  <c:v>3.58</c:v>
                </c:pt>
                <c:pt idx="45">
                  <c:v>4.4800000000000004</c:v>
                </c:pt>
                <c:pt idx="46">
                  <c:v>4.55</c:v>
                </c:pt>
                <c:pt idx="47">
                  <c:v>4.55</c:v>
                </c:pt>
                <c:pt idx="48">
                  <c:v>2.61</c:v>
                </c:pt>
                <c:pt idx="49">
                  <c:v>2.54</c:v>
                </c:pt>
                <c:pt idx="50">
                  <c:v>1.43</c:v>
                </c:pt>
                <c:pt idx="51">
                  <c:v>1.39</c:v>
                </c:pt>
                <c:pt idx="52">
                  <c:v>2.0699999999999998</c:v>
                </c:pt>
                <c:pt idx="53">
                  <c:v>2.42</c:v>
                </c:pt>
                <c:pt idx="54">
                  <c:v>3.34</c:v>
                </c:pt>
                <c:pt idx="55">
                  <c:v>3.64</c:v>
                </c:pt>
                <c:pt idx="56">
                  <c:v>3.8</c:v>
                </c:pt>
                <c:pt idx="57">
                  <c:v>4.6399999999999997</c:v>
                </c:pt>
                <c:pt idx="58">
                  <c:v>6.85</c:v>
                </c:pt>
                <c:pt idx="59">
                  <c:v>6.85</c:v>
                </c:pt>
                <c:pt idx="60">
                  <c:v>5.9</c:v>
                </c:pt>
                <c:pt idx="61">
                  <c:v>7.73</c:v>
                </c:pt>
                <c:pt idx="62">
                  <c:v>7.56</c:v>
                </c:pt>
                <c:pt idx="63">
                  <c:v>7.6</c:v>
                </c:pt>
                <c:pt idx="64">
                  <c:v>8.7200000000000006</c:v>
                </c:pt>
                <c:pt idx="65">
                  <c:v>8.59</c:v>
                </c:pt>
                <c:pt idx="66">
                  <c:v>7.7</c:v>
                </c:pt>
                <c:pt idx="67">
                  <c:v>6.67</c:v>
                </c:pt>
                <c:pt idx="68">
                  <c:v>6.53</c:v>
                </c:pt>
                <c:pt idx="69">
                  <c:v>5.44</c:v>
                </c:pt>
                <c:pt idx="70">
                  <c:v>6.64</c:v>
                </c:pt>
                <c:pt idx="71">
                  <c:v>6.64</c:v>
                </c:pt>
                <c:pt idx="72">
                  <c:v>3.7</c:v>
                </c:pt>
                <c:pt idx="73">
                  <c:v>3.5</c:v>
                </c:pt>
                <c:pt idx="74">
                  <c:v>3.43</c:v>
                </c:pt>
                <c:pt idx="75">
                  <c:v>4.1900000000000004</c:v>
                </c:pt>
                <c:pt idx="76">
                  <c:v>4.0999999999999996</c:v>
                </c:pt>
                <c:pt idx="77">
                  <c:v>2.27</c:v>
                </c:pt>
                <c:pt idx="78">
                  <c:v>2.9</c:v>
                </c:pt>
                <c:pt idx="79">
                  <c:v>2.42</c:v>
                </c:pt>
                <c:pt idx="80">
                  <c:v>2.21</c:v>
                </c:pt>
                <c:pt idx="81">
                  <c:v>2.82</c:v>
                </c:pt>
                <c:pt idx="82">
                  <c:v>5.24</c:v>
                </c:pt>
                <c:pt idx="83">
                  <c:v>5.24</c:v>
                </c:pt>
                <c:pt idx="84">
                  <c:v>7.59</c:v>
                </c:pt>
                <c:pt idx="85">
                  <c:v>8.27</c:v>
                </c:pt>
                <c:pt idx="86">
                  <c:v>9.92</c:v>
                </c:pt>
                <c:pt idx="87">
                  <c:v>10.34</c:v>
                </c:pt>
                <c:pt idx="88">
                  <c:v>10.35</c:v>
                </c:pt>
                <c:pt idx="89">
                  <c:v>11.18</c:v>
                </c:pt>
                <c:pt idx="90">
                  <c:v>11.37</c:v>
                </c:pt>
                <c:pt idx="91">
                  <c:v>11.65</c:v>
                </c:pt>
                <c:pt idx="92">
                  <c:v>11.5</c:v>
                </c:pt>
                <c:pt idx="93">
                  <c:v>11.82</c:v>
                </c:pt>
                <c:pt idx="94">
                  <c:v>11.74</c:v>
                </c:pt>
                <c:pt idx="95">
                  <c:v>11.74</c:v>
                </c:pt>
                <c:pt idx="96">
                  <c:v>15.73</c:v>
                </c:pt>
                <c:pt idx="97">
                  <c:v>17.829999999999998</c:v>
                </c:pt>
                <c:pt idx="98">
                  <c:v>18.87</c:v>
                </c:pt>
                <c:pt idx="99">
                  <c:v>19.77</c:v>
                </c:pt>
                <c:pt idx="100">
                  <c:v>19.86</c:v>
                </c:pt>
                <c:pt idx="101">
                  <c:v>19.78</c:v>
                </c:pt>
                <c:pt idx="102">
                  <c:v>20.46</c:v>
                </c:pt>
                <c:pt idx="103">
                  <c:v>21.53</c:v>
                </c:pt>
                <c:pt idx="104">
                  <c:v>22.22</c:v>
                </c:pt>
                <c:pt idx="105">
                  <c:v>23.03</c:v>
                </c:pt>
                <c:pt idx="106">
                  <c:v>24.65</c:v>
                </c:pt>
                <c:pt idx="107">
                  <c:v>24.65</c:v>
                </c:pt>
                <c:pt idx="108">
                  <c:v>22.22</c:v>
                </c:pt>
                <c:pt idx="109">
                  <c:v>20.34</c:v>
                </c:pt>
                <c:pt idx="110">
                  <c:v>19.5</c:v>
                </c:pt>
                <c:pt idx="111">
                  <c:v>19.36</c:v>
                </c:pt>
                <c:pt idx="112">
                  <c:v>19.47</c:v>
                </c:pt>
                <c:pt idx="113">
                  <c:v>19.09</c:v>
                </c:pt>
                <c:pt idx="114">
                  <c:v>18.940000000000001</c:v>
                </c:pt>
                <c:pt idx="115">
                  <c:v>18.78</c:v>
                </c:pt>
                <c:pt idx="116">
                  <c:v>19.32</c:v>
                </c:pt>
                <c:pt idx="117">
                  <c:v>17.8</c:v>
                </c:pt>
                <c:pt idx="118">
                  <c:v>17.940000000000001</c:v>
                </c:pt>
                <c:pt idx="119">
                  <c:v>17.940000000000001</c:v>
                </c:pt>
                <c:pt idx="120">
                  <c:v>17.39</c:v>
                </c:pt>
                <c:pt idx="121">
                  <c:v>17.71</c:v>
                </c:pt>
                <c:pt idx="122">
                  <c:v>17.170000000000002</c:v>
                </c:pt>
                <c:pt idx="123">
                  <c:v>15.64</c:v>
                </c:pt>
                <c:pt idx="124">
                  <c:v>16.02</c:v>
                </c:pt>
                <c:pt idx="125">
                  <c:v>17</c:v>
                </c:pt>
                <c:pt idx="126">
                  <c:v>17.34</c:v>
                </c:pt>
                <c:pt idx="127">
                  <c:v>17.62</c:v>
                </c:pt>
                <c:pt idx="128">
                  <c:v>17.25</c:v>
                </c:pt>
                <c:pt idx="129">
                  <c:v>18.079999999999998</c:v>
                </c:pt>
                <c:pt idx="130">
                  <c:v>18.34</c:v>
                </c:pt>
                <c:pt idx="131">
                  <c:v>18.34</c:v>
                </c:pt>
                <c:pt idx="132">
                  <c:v>18.440000000000001</c:v>
                </c:pt>
                <c:pt idx="133">
                  <c:v>18.440000000000001</c:v>
                </c:pt>
                <c:pt idx="134">
                  <c:v>18.440000000000001</c:v>
                </c:pt>
                <c:pt idx="135">
                  <c:v>20.09</c:v>
                </c:pt>
                <c:pt idx="136">
                  <c:v>20.09</c:v>
                </c:pt>
                <c:pt idx="137">
                  <c:v>20.09</c:v>
                </c:pt>
                <c:pt idx="138">
                  <c:v>20.079999999999998</c:v>
                </c:pt>
                <c:pt idx="139">
                  <c:v>20.079999999999998</c:v>
                </c:pt>
                <c:pt idx="140">
                  <c:v>20.079999999999998</c:v>
                </c:pt>
                <c:pt idx="141">
                  <c:v>21.8</c:v>
                </c:pt>
                <c:pt idx="142">
                  <c:v>21.8</c:v>
                </c:pt>
                <c:pt idx="143">
                  <c:v>21.8</c:v>
                </c:pt>
                <c:pt idx="144">
                  <c:v>21.18</c:v>
                </c:pt>
                <c:pt idx="145">
                  <c:v>21.18</c:v>
                </c:pt>
                <c:pt idx="146">
                  <c:v>21.18</c:v>
                </c:pt>
                <c:pt idx="147">
                  <c:v>26.07</c:v>
                </c:pt>
                <c:pt idx="148">
                  <c:v>26.07</c:v>
                </c:pt>
                <c:pt idx="149">
                  <c:v>26.07</c:v>
                </c:pt>
                <c:pt idx="150">
                  <c:v>28.54</c:v>
                </c:pt>
                <c:pt idx="151">
                  <c:v>28.54</c:v>
                </c:pt>
                <c:pt idx="152">
                  <c:v>28.54</c:v>
                </c:pt>
                <c:pt idx="153">
                  <c:v>25.01</c:v>
                </c:pt>
                <c:pt idx="154">
                  <c:v>25.01</c:v>
                </c:pt>
                <c:pt idx="155">
                  <c:v>25.01</c:v>
                </c:pt>
                <c:pt idx="156">
                  <c:v>11.7</c:v>
                </c:pt>
                <c:pt idx="157">
                  <c:v>11.7</c:v>
                </c:pt>
                <c:pt idx="158">
                  <c:v>11.7</c:v>
                </c:pt>
                <c:pt idx="159">
                  <c:v>4.24</c:v>
                </c:pt>
                <c:pt idx="160">
                  <c:v>4.24</c:v>
                </c:pt>
                <c:pt idx="161">
                  <c:v>4.24</c:v>
                </c:pt>
                <c:pt idx="162">
                  <c:v>-0.76</c:v>
                </c:pt>
                <c:pt idx="163">
                  <c:v>-0.76</c:v>
                </c:pt>
                <c:pt idx="164">
                  <c:v>-0.76</c:v>
                </c:pt>
                <c:pt idx="165">
                  <c:v>0.24</c:v>
                </c:pt>
                <c:pt idx="166">
                  <c:v>0.24</c:v>
                </c:pt>
                <c:pt idx="167">
                  <c:v>0.24</c:v>
                </c:pt>
                <c:pt idx="168">
                  <c:v>5.19</c:v>
                </c:pt>
                <c:pt idx="169">
                  <c:v>5.19</c:v>
                </c:pt>
                <c:pt idx="170">
                  <c:v>5.19</c:v>
                </c:pt>
                <c:pt idx="171">
                  <c:v>9.49</c:v>
                </c:pt>
                <c:pt idx="172">
                  <c:v>9.49</c:v>
                </c:pt>
                <c:pt idx="173">
                  <c:v>9.49</c:v>
                </c:pt>
                <c:pt idx="174">
                  <c:v>9.0299999999999994</c:v>
                </c:pt>
                <c:pt idx="175">
                  <c:v>9.0299999999999994</c:v>
                </c:pt>
                <c:pt idx="176">
                  <c:v>9.0299999999999994</c:v>
                </c:pt>
                <c:pt idx="177">
                  <c:v>11.22</c:v>
                </c:pt>
                <c:pt idx="178">
                  <c:v>11.22</c:v>
                </c:pt>
                <c:pt idx="179">
                  <c:v>11.22</c:v>
                </c:pt>
                <c:pt idx="180">
                  <c:v>22.04</c:v>
                </c:pt>
                <c:pt idx="181">
                  <c:v>23.15</c:v>
                </c:pt>
                <c:pt idx="182">
                  <c:v>23.16</c:v>
                </c:pt>
                <c:pt idx="183">
                  <c:v>22.62</c:v>
                </c:pt>
                <c:pt idx="184">
                  <c:v>21.74</c:v>
                </c:pt>
                <c:pt idx="185">
                  <c:v>22.51</c:v>
                </c:pt>
                <c:pt idx="186">
                  <c:v>23.38</c:v>
                </c:pt>
                <c:pt idx="187">
                  <c:v>24.15</c:v>
                </c:pt>
                <c:pt idx="188">
                  <c:v>24.17</c:v>
                </c:pt>
                <c:pt idx="189">
                  <c:v>22.79</c:v>
                </c:pt>
                <c:pt idx="190">
                  <c:v>20.78</c:v>
                </c:pt>
                <c:pt idx="191">
                  <c:v>20.78</c:v>
                </c:pt>
                <c:pt idx="192">
                  <c:v>18.3</c:v>
                </c:pt>
                <c:pt idx="193">
                  <c:v>16.420000000000002</c:v>
                </c:pt>
                <c:pt idx="194">
                  <c:v>15.8</c:v>
                </c:pt>
                <c:pt idx="195">
                  <c:v>14.3</c:v>
                </c:pt>
                <c:pt idx="196">
                  <c:v>12.9</c:v>
                </c:pt>
                <c:pt idx="197">
                  <c:v>12.5</c:v>
                </c:pt>
                <c:pt idx="198">
                  <c:v>11.26</c:v>
                </c:pt>
                <c:pt idx="199">
                  <c:v>10.050000000000001</c:v>
                </c:pt>
                <c:pt idx="200">
                  <c:v>8.32</c:v>
                </c:pt>
                <c:pt idx="201">
                  <c:v>7.86</c:v>
                </c:pt>
                <c:pt idx="202">
                  <c:v>7.19</c:v>
                </c:pt>
                <c:pt idx="203">
                  <c:v>7.19</c:v>
                </c:pt>
                <c:pt idx="204">
                  <c:v>7.51</c:v>
                </c:pt>
                <c:pt idx="205">
                  <c:v>8.82</c:v>
                </c:pt>
                <c:pt idx="206">
                  <c:v>8</c:v>
                </c:pt>
                <c:pt idx="207">
                  <c:v>7.1</c:v>
                </c:pt>
                <c:pt idx="208">
                  <c:v>7.2</c:v>
                </c:pt>
                <c:pt idx="209">
                  <c:v>6.1</c:v>
                </c:pt>
                <c:pt idx="210">
                  <c:v>5.73</c:v>
                </c:pt>
                <c:pt idx="211">
                  <c:v>6.03</c:v>
                </c:pt>
                <c:pt idx="212">
                  <c:v>6.23</c:v>
                </c:pt>
                <c:pt idx="213">
                  <c:v>6.56</c:v>
                </c:pt>
                <c:pt idx="214">
                  <c:v>6.83</c:v>
                </c:pt>
                <c:pt idx="215">
                  <c:v>6.83</c:v>
                </c:pt>
                <c:pt idx="216">
                  <c:v>10.19</c:v>
                </c:pt>
                <c:pt idx="217">
                  <c:v>10.7</c:v>
                </c:pt>
                <c:pt idx="218">
                  <c:v>12</c:v>
                </c:pt>
                <c:pt idx="219">
                  <c:v>12.5</c:v>
                </c:pt>
                <c:pt idx="220">
                  <c:v>12.6</c:v>
                </c:pt>
                <c:pt idx="221">
                  <c:v>14.6</c:v>
                </c:pt>
                <c:pt idx="222">
                  <c:v>15.6</c:v>
                </c:pt>
                <c:pt idx="223">
                  <c:v>15.1</c:v>
                </c:pt>
                <c:pt idx="224">
                  <c:v>14.4</c:v>
                </c:pt>
                <c:pt idx="225">
                  <c:v>13.6</c:v>
                </c:pt>
                <c:pt idx="226">
                  <c:v>12.6</c:v>
                </c:pt>
                <c:pt idx="227">
                  <c:v>12.6</c:v>
                </c:pt>
                <c:pt idx="228">
                  <c:v>8.5</c:v>
                </c:pt>
                <c:pt idx="229">
                  <c:v>7.7</c:v>
                </c:pt>
                <c:pt idx="230">
                  <c:v>7</c:v>
                </c:pt>
                <c:pt idx="231">
                  <c:v>7.1</c:v>
                </c:pt>
                <c:pt idx="232">
                  <c:v>7.4</c:v>
                </c:pt>
                <c:pt idx="233">
                  <c:v>6.8</c:v>
                </c:pt>
                <c:pt idx="234">
                  <c:v>5.7</c:v>
                </c:pt>
                <c:pt idx="235">
                  <c:v>4.9000000000000004</c:v>
                </c:pt>
                <c:pt idx="236">
                  <c:v>4.5</c:v>
                </c:pt>
                <c:pt idx="237">
                  <c:v>4.5999999999999996</c:v>
                </c:pt>
                <c:pt idx="238">
                  <c:v>3.3</c:v>
                </c:pt>
                <c:pt idx="239">
                  <c:v>3.3</c:v>
                </c:pt>
                <c:pt idx="240">
                  <c:v>0.7</c:v>
                </c:pt>
                <c:pt idx="241">
                  <c:v>0</c:v>
                </c:pt>
                <c:pt idx="242">
                  <c:v>-1.2</c:v>
                </c:pt>
                <c:pt idx="243">
                  <c:v>-1.1000000000000001</c:v>
                </c:pt>
                <c:pt idx="244">
                  <c:v>-1.9</c:v>
                </c:pt>
                <c:pt idx="245">
                  <c:v>-1.8</c:v>
                </c:pt>
                <c:pt idx="246">
                  <c:v>-1.6</c:v>
                </c:pt>
                <c:pt idx="247">
                  <c:v>-0.8</c:v>
                </c:pt>
                <c:pt idx="248">
                  <c:v>-0.3</c:v>
                </c:pt>
                <c:pt idx="249">
                  <c:v>0.5</c:v>
                </c:pt>
                <c:pt idx="250">
                  <c:v>3.2</c:v>
                </c:pt>
                <c:pt idx="251">
                  <c:v>3.2</c:v>
                </c:pt>
                <c:pt idx="252">
                  <c:v>6.1</c:v>
                </c:pt>
                <c:pt idx="253">
                  <c:v>8.1999999999999993</c:v>
                </c:pt>
                <c:pt idx="254">
                  <c:v>10.4</c:v>
                </c:pt>
                <c:pt idx="255">
                  <c:v>9.3000000000000007</c:v>
                </c:pt>
                <c:pt idx="256">
                  <c:v>8.6</c:v>
                </c:pt>
              </c:numCache>
            </c:numRef>
          </c:val>
          <c:smooth val="0"/>
          <c:extLst>
            <c:ext xmlns:c16="http://schemas.microsoft.com/office/drawing/2014/chart" uri="{C3380CC4-5D6E-409C-BE32-E72D297353CC}">
              <c16:uniqueId val="{00000000-4D09-44B0-BFB0-80D21FA8A65C}"/>
            </c:ext>
          </c:extLst>
        </c:ser>
        <c:ser>
          <c:idx val="2"/>
          <c:order val="2"/>
          <c:tx>
            <c:strRef>
              <c:f>[1]库存基钦周期!$E$1</c:f>
              <c:strCache>
                <c:ptCount val="1"/>
                <c:pt idx="0">
                  <c:v>工业企业:主营业务收入:累计同比</c:v>
                </c:pt>
              </c:strCache>
            </c:strRef>
          </c:tx>
          <c:marker>
            <c:symbol val="none"/>
          </c:marker>
          <c:cat>
            <c:numRef>
              <c:f>[1]库存基钦周期!$B$2:$B$258</c:f>
              <c:numCache>
                <c:formatCode>General</c:formatCode>
                <c:ptCount val="257"/>
                <c:pt idx="0">
                  <c:v>35124</c:v>
                </c:pt>
                <c:pt idx="1">
                  <c:v>35155</c:v>
                </c:pt>
                <c:pt idx="2">
                  <c:v>35185</c:v>
                </c:pt>
                <c:pt idx="3">
                  <c:v>35216</c:v>
                </c:pt>
                <c:pt idx="4">
                  <c:v>35246</c:v>
                </c:pt>
                <c:pt idx="5">
                  <c:v>35277</c:v>
                </c:pt>
                <c:pt idx="6">
                  <c:v>35308</c:v>
                </c:pt>
                <c:pt idx="7">
                  <c:v>35338</c:v>
                </c:pt>
                <c:pt idx="8">
                  <c:v>35369</c:v>
                </c:pt>
                <c:pt idx="9">
                  <c:v>35399</c:v>
                </c:pt>
                <c:pt idx="10">
                  <c:v>35430</c:v>
                </c:pt>
                <c:pt idx="11">
                  <c:v>35461</c:v>
                </c:pt>
                <c:pt idx="12">
                  <c:v>35489</c:v>
                </c:pt>
                <c:pt idx="13">
                  <c:v>35520</c:v>
                </c:pt>
                <c:pt idx="14">
                  <c:v>35550</c:v>
                </c:pt>
                <c:pt idx="15">
                  <c:v>35581</c:v>
                </c:pt>
                <c:pt idx="16">
                  <c:v>35611</c:v>
                </c:pt>
                <c:pt idx="17">
                  <c:v>35642</c:v>
                </c:pt>
                <c:pt idx="18">
                  <c:v>35673</c:v>
                </c:pt>
                <c:pt idx="19">
                  <c:v>35703</c:v>
                </c:pt>
                <c:pt idx="20">
                  <c:v>35734</c:v>
                </c:pt>
                <c:pt idx="21">
                  <c:v>35764</c:v>
                </c:pt>
                <c:pt idx="22">
                  <c:v>35795</c:v>
                </c:pt>
                <c:pt idx="23">
                  <c:v>35826</c:v>
                </c:pt>
                <c:pt idx="24">
                  <c:v>35854</c:v>
                </c:pt>
                <c:pt idx="25">
                  <c:v>35885</c:v>
                </c:pt>
                <c:pt idx="26">
                  <c:v>35915</c:v>
                </c:pt>
                <c:pt idx="27">
                  <c:v>35946</c:v>
                </c:pt>
                <c:pt idx="28">
                  <c:v>35976</c:v>
                </c:pt>
                <c:pt idx="29">
                  <c:v>36007</c:v>
                </c:pt>
                <c:pt idx="30">
                  <c:v>36038</c:v>
                </c:pt>
                <c:pt idx="31">
                  <c:v>36068</c:v>
                </c:pt>
                <c:pt idx="32">
                  <c:v>36099</c:v>
                </c:pt>
                <c:pt idx="33">
                  <c:v>36129</c:v>
                </c:pt>
                <c:pt idx="34">
                  <c:v>36160</c:v>
                </c:pt>
                <c:pt idx="35">
                  <c:v>36191</c:v>
                </c:pt>
                <c:pt idx="36">
                  <c:v>36219</c:v>
                </c:pt>
                <c:pt idx="37">
                  <c:v>36250</c:v>
                </c:pt>
                <c:pt idx="38">
                  <c:v>36280</c:v>
                </c:pt>
                <c:pt idx="39">
                  <c:v>36311</c:v>
                </c:pt>
                <c:pt idx="40">
                  <c:v>36341</c:v>
                </c:pt>
                <c:pt idx="41">
                  <c:v>36372</c:v>
                </c:pt>
                <c:pt idx="42">
                  <c:v>36403</c:v>
                </c:pt>
                <c:pt idx="43">
                  <c:v>36433</c:v>
                </c:pt>
                <c:pt idx="44">
                  <c:v>36464</c:v>
                </c:pt>
                <c:pt idx="45">
                  <c:v>36494</c:v>
                </c:pt>
                <c:pt idx="46">
                  <c:v>36525</c:v>
                </c:pt>
                <c:pt idx="47">
                  <c:v>36556</c:v>
                </c:pt>
                <c:pt idx="48">
                  <c:v>36585</c:v>
                </c:pt>
                <c:pt idx="49">
                  <c:v>36616</c:v>
                </c:pt>
                <c:pt idx="50">
                  <c:v>36646</c:v>
                </c:pt>
                <c:pt idx="51">
                  <c:v>36677</c:v>
                </c:pt>
                <c:pt idx="52">
                  <c:v>36707</c:v>
                </c:pt>
                <c:pt idx="53">
                  <c:v>36738</c:v>
                </c:pt>
                <c:pt idx="54">
                  <c:v>36769</c:v>
                </c:pt>
                <c:pt idx="55">
                  <c:v>36799</c:v>
                </c:pt>
                <c:pt idx="56">
                  <c:v>36830</c:v>
                </c:pt>
                <c:pt idx="57">
                  <c:v>36860</c:v>
                </c:pt>
                <c:pt idx="58">
                  <c:v>36891</c:v>
                </c:pt>
                <c:pt idx="59">
                  <c:v>36922</c:v>
                </c:pt>
                <c:pt idx="60">
                  <c:v>36950</c:v>
                </c:pt>
                <c:pt idx="61">
                  <c:v>36981</c:v>
                </c:pt>
                <c:pt idx="62">
                  <c:v>37011</c:v>
                </c:pt>
                <c:pt idx="63">
                  <c:v>37042</c:v>
                </c:pt>
                <c:pt idx="64">
                  <c:v>37072</c:v>
                </c:pt>
                <c:pt idx="65">
                  <c:v>37103</c:v>
                </c:pt>
                <c:pt idx="66">
                  <c:v>37134</c:v>
                </c:pt>
                <c:pt idx="67">
                  <c:v>37164</c:v>
                </c:pt>
                <c:pt idx="68">
                  <c:v>37195</c:v>
                </c:pt>
                <c:pt idx="69">
                  <c:v>37225</c:v>
                </c:pt>
                <c:pt idx="70">
                  <c:v>37256</c:v>
                </c:pt>
                <c:pt idx="71">
                  <c:v>37287</c:v>
                </c:pt>
                <c:pt idx="72">
                  <c:v>37315</c:v>
                </c:pt>
                <c:pt idx="73">
                  <c:v>37346</c:v>
                </c:pt>
                <c:pt idx="74">
                  <c:v>37376</c:v>
                </c:pt>
                <c:pt idx="75">
                  <c:v>37407</c:v>
                </c:pt>
                <c:pt idx="76">
                  <c:v>37437</c:v>
                </c:pt>
                <c:pt idx="77">
                  <c:v>37468</c:v>
                </c:pt>
                <c:pt idx="78">
                  <c:v>37499</c:v>
                </c:pt>
                <c:pt idx="79">
                  <c:v>37529</c:v>
                </c:pt>
                <c:pt idx="80">
                  <c:v>37560</c:v>
                </c:pt>
                <c:pt idx="81">
                  <c:v>37590</c:v>
                </c:pt>
                <c:pt idx="82">
                  <c:v>37621</c:v>
                </c:pt>
                <c:pt idx="83">
                  <c:v>37652</c:v>
                </c:pt>
                <c:pt idx="84">
                  <c:v>37680</c:v>
                </c:pt>
                <c:pt idx="85">
                  <c:v>37711</c:v>
                </c:pt>
                <c:pt idx="86">
                  <c:v>37741</c:v>
                </c:pt>
                <c:pt idx="87">
                  <c:v>37772</c:v>
                </c:pt>
                <c:pt idx="88">
                  <c:v>37802</c:v>
                </c:pt>
                <c:pt idx="89">
                  <c:v>37833</c:v>
                </c:pt>
                <c:pt idx="90">
                  <c:v>37864</c:v>
                </c:pt>
                <c:pt idx="91">
                  <c:v>37894</c:v>
                </c:pt>
                <c:pt idx="92">
                  <c:v>37925</c:v>
                </c:pt>
                <c:pt idx="93">
                  <c:v>37955</c:v>
                </c:pt>
                <c:pt idx="94">
                  <c:v>37986</c:v>
                </c:pt>
                <c:pt idx="95">
                  <c:v>38017</c:v>
                </c:pt>
                <c:pt idx="96">
                  <c:v>38046</c:v>
                </c:pt>
                <c:pt idx="97">
                  <c:v>38077</c:v>
                </c:pt>
                <c:pt idx="98">
                  <c:v>38107</c:v>
                </c:pt>
                <c:pt idx="99">
                  <c:v>38138</c:v>
                </c:pt>
                <c:pt idx="100">
                  <c:v>38168</c:v>
                </c:pt>
                <c:pt idx="101">
                  <c:v>38199</c:v>
                </c:pt>
                <c:pt idx="102">
                  <c:v>38230</c:v>
                </c:pt>
                <c:pt idx="103">
                  <c:v>38260</c:v>
                </c:pt>
                <c:pt idx="104">
                  <c:v>38291</c:v>
                </c:pt>
                <c:pt idx="105">
                  <c:v>38321</c:v>
                </c:pt>
                <c:pt idx="106">
                  <c:v>38352</c:v>
                </c:pt>
                <c:pt idx="107">
                  <c:v>38383</c:v>
                </c:pt>
                <c:pt idx="108">
                  <c:v>38411</c:v>
                </c:pt>
                <c:pt idx="109">
                  <c:v>38442</c:v>
                </c:pt>
                <c:pt idx="110">
                  <c:v>38472</c:v>
                </c:pt>
                <c:pt idx="111">
                  <c:v>38503</c:v>
                </c:pt>
                <c:pt idx="112">
                  <c:v>38533</c:v>
                </c:pt>
                <c:pt idx="113">
                  <c:v>38564</c:v>
                </c:pt>
                <c:pt idx="114">
                  <c:v>38595</c:v>
                </c:pt>
                <c:pt idx="115">
                  <c:v>38625</c:v>
                </c:pt>
                <c:pt idx="116">
                  <c:v>38656</c:v>
                </c:pt>
                <c:pt idx="117">
                  <c:v>38686</c:v>
                </c:pt>
                <c:pt idx="118">
                  <c:v>38717</c:v>
                </c:pt>
                <c:pt idx="119">
                  <c:v>38748</c:v>
                </c:pt>
                <c:pt idx="120">
                  <c:v>38776</c:v>
                </c:pt>
                <c:pt idx="121">
                  <c:v>38807</c:v>
                </c:pt>
                <c:pt idx="122">
                  <c:v>38837</c:v>
                </c:pt>
                <c:pt idx="123">
                  <c:v>38868</c:v>
                </c:pt>
                <c:pt idx="124">
                  <c:v>38898</c:v>
                </c:pt>
                <c:pt idx="125">
                  <c:v>38929</c:v>
                </c:pt>
                <c:pt idx="126">
                  <c:v>38960</c:v>
                </c:pt>
                <c:pt idx="127">
                  <c:v>38990</c:v>
                </c:pt>
                <c:pt idx="128">
                  <c:v>39021</c:v>
                </c:pt>
                <c:pt idx="129">
                  <c:v>39051</c:v>
                </c:pt>
                <c:pt idx="130">
                  <c:v>39082</c:v>
                </c:pt>
                <c:pt idx="131">
                  <c:v>39113</c:v>
                </c:pt>
                <c:pt idx="132">
                  <c:v>39141</c:v>
                </c:pt>
                <c:pt idx="133">
                  <c:v>39172</c:v>
                </c:pt>
                <c:pt idx="134">
                  <c:v>39202</c:v>
                </c:pt>
                <c:pt idx="135">
                  <c:v>39233</c:v>
                </c:pt>
                <c:pt idx="136">
                  <c:v>39263</c:v>
                </c:pt>
                <c:pt idx="137">
                  <c:v>39294</c:v>
                </c:pt>
                <c:pt idx="138">
                  <c:v>39325</c:v>
                </c:pt>
                <c:pt idx="139">
                  <c:v>39355</c:v>
                </c:pt>
                <c:pt idx="140">
                  <c:v>39386</c:v>
                </c:pt>
                <c:pt idx="141">
                  <c:v>39416</c:v>
                </c:pt>
                <c:pt idx="142">
                  <c:v>39447</c:v>
                </c:pt>
                <c:pt idx="143">
                  <c:v>39478</c:v>
                </c:pt>
                <c:pt idx="144">
                  <c:v>39507</c:v>
                </c:pt>
                <c:pt idx="145">
                  <c:v>39538</c:v>
                </c:pt>
                <c:pt idx="146">
                  <c:v>39568</c:v>
                </c:pt>
                <c:pt idx="147">
                  <c:v>39599</c:v>
                </c:pt>
                <c:pt idx="148">
                  <c:v>39629</c:v>
                </c:pt>
                <c:pt idx="149">
                  <c:v>39660</c:v>
                </c:pt>
                <c:pt idx="150">
                  <c:v>39691</c:v>
                </c:pt>
                <c:pt idx="151">
                  <c:v>39721</c:v>
                </c:pt>
                <c:pt idx="152">
                  <c:v>39752</c:v>
                </c:pt>
                <c:pt idx="153">
                  <c:v>39782</c:v>
                </c:pt>
                <c:pt idx="154">
                  <c:v>39813</c:v>
                </c:pt>
                <c:pt idx="155">
                  <c:v>39844</c:v>
                </c:pt>
                <c:pt idx="156">
                  <c:v>39872</c:v>
                </c:pt>
                <c:pt idx="157">
                  <c:v>39903</c:v>
                </c:pt>
                <c:pt idx="158">
                  <c:v>39933</c:v>
                </c:pt>
                <c:pt idx="159">
                  <c:v>39964</c:v>
                </c:pt>
                <c:pt idx="160">
                  <c:v>39994</c:v>
                </c:pt>
                <c:pt idx="161">
                  <c:v>40025</c:v>
                </c:pt>
                <c:pt idx="162">
                  <c:v>40056</c:v>
                </c:pt>
                <c:pt idx="163">
                  <c:v>40086</c:v>
                </c:pt>
                <c:pt idx="164">
                  <c:v>40117</c:v>
                </c:pt>
                <c:pt idx="165">
                  <c:v>40147</c:v>
                </c:pt>
                <c:pt idx="166">
                  <c:v>40178</c:v>
                </c:pt>
                <c:pt idx="167">
                  <c:v>40209</c:v>
                </c:pt>
                <c:pt idx="168">
                  <c:v>40237</c:v>
                </c:pt>
                <c:pt idx="169">
                  <c:v>40268</c:v>
                </c:pt>
                <c:pt idx="170">
                  <c:v>40298</c:v>
                </c:pt>
                <c:pt idx="171">
                  <c:v>40329</c:v>
                </c:pt>
                <c:pt idx="172">
                  <c:v>40359</c:v>
                </c:pt>
                <c:pt idx="173">
                  <c:v>40390</c:v>
                </c:pt>
                <c:pt idx="174">
                  <c:v>40421</c:v>
                </c:pt>
                <c:pt idx="175">
                  <c:v>40451</c:v>
                </c:pt>
                <c:pt idx="176">
                  <c:v>40482</c:v>
                </c:pt>
                <c:pt idx="177">
                  <c:v>40512</c:v>
                </c:pt>
                <c:pt idx="178">
                  <c:v>40543</c:v>
                </c:pt>
                <c:pt idx="179">
                  <c:v>40574</c:v>
                </c:pt>
                <c:pt idx="180">
                  <c:v>40602</c:v>
                </c:pt>
                <c:pt idx="181">
                  <c:v>40633</c:v>
                </c:pt>
                <c:pt idx="182">
                  <c:v>40663</c:v>
                </c:pt>
                <c:pt idx="183">
                  <c:v>40694</c:v>
                </c:pt>
                <c:pt idx="184">
                  <c:v>40724</c:v>
                </c:pt>
                <c:pt idx="185">
                  <c:v>40755</c:v>
                </c:pt>
                <c:pt idx="186">
                  <c:v>40786</c:v>
                </c:pt>
                <c:pt idx="187">
                  <c:v>40816</c:v>
                </c:pt>
                <c:pt idx="188">
                  <c:v>40847</c:v>
                </c:pt>
                <c:pt idx="189">
                  <c:v>40877</c:v>
                </c:pt>
                <c:pt idx="190">
                  <c:v>40908</c:v>
                </c:pt>
                <c:pt idx="191">
                  <c:v>40939</c:v>
                </c:pt>
                <c:pt idx="192">
                  <c:v>40968</c:v>
                </c:pt>
                <c:pt idx="193">
                  <c:v>40999</c:v>
                </c:pt>
                <c:pt idx="194">
                  <c:v>41029</c:v>
                </c:pt>
                <c:pt idx="195">
                  <c:v>41060</c:v>
                </c:pt>
                <c:pt idx="196">
                  <c:v>41090</c:v>
                </c:pt>
                <c:pt idx="197">
                  <c:v>41121</c:v>
                </c:pt>
                <c:pt idx="198">
                  <c:v>41152</c:v>
                </c:pt>
                <c:pt idx="199">
                  <c:v>41182</c:v>
                </c:pt>
                <c:pt idx="200">
                  <c:v>41213</c:v>
                </c:pt>
                <c:pt idx="201">
                  <c:v>41243</c:v>
                </c:pt>
                <c:pt idx="202">
                  <c:v>41274</c:v>
                </c:pt>
                <c:pt idx="203">
                  <c:v>41305</c:v>
                </c:pt>
                <c:pt idx="204">
                  <c:v>41333</c:v>
                </c:pt>
                <c:pt idx="205">
                  <c:v>41364</c:v>
                </c:pt>
                <c:pt idx="206">
                  <c:v>41394</c:v>
                </c:pt>
                <c:pt idx="207">
                  <c:v>41425</c:v>
                </c:pt>
                <c:pt idx="208">
                  <c:v>41455</c:v>
                </c:pt>
                <c:pt idx="209">
                  <c:v>41486</c:v>
                </c:pt>
                <c:pt idx="210">
                  <c:v>41517</c:v>
                </c:pt>
                <c:pt idx="211">
                  <c:v>41547</c:v>
                </c:pt>
                <c:pt idx="212">
                  <c:v>41578</c:v>
                </c:pt>
                <c:pt idx="213">
                  <c:v>41608</c:v>
                </c:pt>
                <c:pt idx="214">
                  <c:v>41639</c:v>
                </c:pt>
                <c:pt idx="215">
                  <c:v>41670</c:v>
                </c:pt>
                <c:pt idx="216">
                  <c:v>41698</c:v>
                </c:pt>
                <c:pt idx="217">
                  <c:v>41729</c:v>
                </c:pt>
                <c:pt idx="218">
                  <c:v>41759</c:v>
                </c:pt>
                <c:pt idx="219">
                  <c:v>41790</c:v>
                </c:pt>
                <c:pt idx="220">
                  <c:v>41820</c:v>
                </c:pt>
                <c:pt idx="221">
                  <c:v>41851</c:v>
                </c:pt>
                <c:pt idx="222">
                  <c:v>41882</c:v>
                </c:pt>
                <c:pt idx="223">
                  <c:v>41912</c:v>
                </c:pt>
                <c:pt idx="224">
                  <c:v>41943</c:v>
                </c:pt>
                <c:pt idx="225">
                  <c:v>41973</c:v>
                </c:pt>
                <c:pt idx="226">
                  <c:v>42004</c:v>
                </c:pt>
                <c:pt idx="227">
                  <c:v>42035</c:v>
                </c:pt>
                <c:pt idx="228">
                  <c:v>42063</c:v>
                </c:pt>
                <c:pt idx="229">
                  <c:v>42094</c:v>
                </c:pt>
                <c:pt idx="230">
                  <c:v>42124</c:v>
                </c:pt>
                <c:pt idx="231">
                  <c:v>42155</c:v>
                </c:pt>
                <c:pt idx="232">
                  <c:v>42185</c:v>
                </c:pt>
                <c:pt idx="233">
                  <c:v>42216</c:v>
                </c:pt>
                <c:pt idx="234">
                  <c:v>42247</c:v>
                </c:pt>
                <c:pt idx="235">
                  <c:v>42277</c:v>
                </c:pt>
                <c:pt idx="236">
                  <c:v>42308</c:v>
                </c:pt>
                <c:pt idx="237">
                  <c:v>42338</c:v>
                </c:pt>
                <c:pt idx="238">
                  <c:v>42369</c:v>
                </c:pt>
                <c:pt idx="239">
                  <c:v>42400</c:v>
                </c:pt>
                <c:pt idx="240">
                  <c:v>42429</c:v>
                </c:pt>
                <c:pt idx="241">
                  <c:v>42460</c:v>
                </c:pt>
                <c:pt idx="242">
                  <c:v>42490</c:v>
                </c:pt>
                <c:pt idx="243">
                  <c:v>42521</c:v>
                </c:pt>
                <c:pt idx="244">
                  <c:v>42551</c:v>
                </c:pt>
                <c:pt idx="245">
                  <c:v>42582</c:v>
                </c:pt>
                <c:pt idx="246">
                  <c:v>42613</c:v>
                </c:pt>
                <c:pt idx="247">
                  <c:v>42643</c:v>
                </c:pt>
                <c:pt idx="248">
                  <c:v>42674</c:v>
                </c:pt>
                <c:pt idx="249">
                  <c:v>42704</c:v>
                </c:pt>
                <c:pt idx="250">
                  <c:v>42735</c:v>
                </c:pt>
                <c:pt idx="251">
                  <c:v>42766</c:v>
                </c:pt>
                <c:pt idx="252">
                  <c:v>42794</c:v>
                </c:pt>
                <c:pt idx="253">
                  <c:v>42825</c:v>
                </c:pt>
                <c:pt idx="254">
                  <c:v>42855</c:v>
                </c:pt>
                <c:pt idx="255">
                  <c:v>42886</c:v>
                </c:pt>
                <c:pt idx="256">
                  <c:v>42916</c:v>
                </c:pt>
              </c:numCache>
            </c:numRef>
          </c:cat>
          <c:val>
            <c:numRef>
              <c:f>[1]库存基钦周期!$E$2:$E$258</c:f>
              <c:numCache>
                <c:formatCode>General</c:formatCode>
                <c:ptCount val="257"/>
                <c:pt idx="0">
                  <c:v>14.6</c:v>
                </c:pt>
                <c:pt idx="1">
                  <c:v>12.6</c:v>
                </c:pt>
                <c:pt idx="2">
                  <c:v>12.2</c:v>
                </c:pt>
                <c:pt idx="3">
                  <c:v>12.1</c:v>
                </c:pt>
                <c:pt idx="4">
                  <c:v>12.2</c:v>
                </c:pt>
                <c:pt idx="5">
                  <c:v>12.2</c:v>
                </c:pt>
                <c:pt idx="6">
                  <c:v>12</c:v>
                </c:pt>
                <c:pt idx="7">
                  <c:v>11.9</c:v>
                </c:pt>
                <c:pt idx="8">
                  <c:v>12.3</c:v>
                </c:pt>
                <c:pt idx="9">
                  <c:v>12.3</c:v>
                </c:pt>
                <c:pt idx="10">
                  <c:v>10.8</c:v>
                </c:pt>
                <c:pt idx="11">
                  <c:v>10.8</c:v>
                </c:pt>
                <c:pt idx="12">
                  <c:v>12.3</c:v>
                </c:pt>
                <c:pt idx="13">
                  <c:v>13.4</c:v>
                </c:pt>
                <c:pt idx="14">
                  <c:v>13.1</c:v>
                </c:pt>
                <c:pt idx="15">
                  <c:v>12.5</c:v>
                </c:pt>
                <c:pt idx="16">
                  <c:v>12.4</c:v>
                </c:pt>
                <c:pt idx="17">
                  <c:v>12.3</c:v>
                </c:pt>
                <c:pt idx="18">
                  <c:v>12</c:v>
                </c:pt>
                <c:pt idx="19">
                  <c:v>11.8</c:v>
                </c:pt>
                <c:pt idx="20">
                  <c:v>11.6</c:v>
                </c:pt>
                <c:pt idx="21">
                  <c:v>11.7</c:v>
                </c:pt>
                <c:pt idx="22">
                  <c:v>10.9</c:v>
                </c:pt>
                <c:pt idx="23">
                  <c:v>10.9</c:v>
                </c:pt>
                <c:pt idx="24">
                  <c:v>3.2</c:v>
                </c:pt>
                <c:pt idx="25">
                  <c:v>3.1</c:v>
                </c:pt>
                <c:pt idx="26">
                  <c:v>2.91</c:v>
                </c:pt>
                <c:pt idx="27">
                  <c:v>2.74</c:v>
                </c:pt>
                <c:pt idx="28">
                  <c:v>3</c:v>
                </c:pt>
                <c:pt idx="29">
                  <c:v>2.82</c:v>
                </c:pt>
                <c:pt idx="30">
                  <c:v>2.7</c:v>
                </c:pt>
                <c:pt idx="31">
                  <c:v>3.2</c:v>
                </c:pt>
                <c:pt idx="32">
                  <c:v>3.4</c:v>
                </c:pt>
                <c:pt idx="33">
                  <c:v>3.9</c:v>
                </c:pt>
                <c:pt idx="34">
                  <c:v>4.0999999999999996</c:v>
                </c:pt>
                <c:pt idx="35">
                  <c:v>4.0999999999999996</c:v>
                </c:pt>
                <c:pt idx="36">
                  <c:v>9.68</c:v>
                </c:pt>
                <c:pt idx="37">
                  <c:v>10.1</c:v>
                </c:pt>
                <c:pt idx="38">
                  <c:v>8.77</c:v>
                </c:pt>
                <c:pt idx="39">
                  <c:v>9.02</c:v>
                </c:pt>
                <c:pt idx="40">
                  <c:v>9.24</c:v>
                </c:pt>
                <c:pt idx="41">
                  <c:v>9.07</c:v>
                </c:pt>
                <c:pt idx="42">
                  <c:v>9.64</c:v>
                </c:pt>
                <c:pt idx="43">
                  <c:v>10.46</c:v>
                </c:pt>
                <c:pt idx="44">
                  <c:v>10.42</c:v>
                </c:pt>
                <c:pt idx="45">
                  <c:v>10.9</c:v>
                </c:pt>
                <c:pt idx="46">
                  <c:v>10.210000000000001</c:v>
                </c:pt>
                <c:pt idx="47">
                  <c:v>10.210000000000001</c:v>
                </c:pt>
                <c:pt idx="48">
                  <c:v>20.67</c:v>
                </c:pt>
                <c:pt idx="49">
                  <c:v>19.63</c:v>
                </c:pt>
                <c:pt idx="50">
                  <c:v>19.72</c:v>
                </c:pt>
                <c:pt idx="51">
                  <c:v>21.71</c:v>
                </c:pt>
                <c:pt idx="52">
                  <c:v>21.46</c:v>
                </c:pt>
                <c:pt idx="53">
                  <c:v>21.25</c:v>
                </c:pt>
                <c:pt idx="54">
                  <c:v>21.65</c:v>
                </c:pt>
                <c:pt idx="55">
                  <c:v>21.73</c:v>
                </c:pt>
                <c:pt idx="56">
                  <c:v>22.03</c:v>
                </c:pt>
                <c:pt idx="57">
                  <c:v>21.34</c:v>
                </c:pt>
                <c:pt idx="58">
                  <c:v>20.43</c:v>
                </c:pt>
                <c:pt idx="59">
                  <c:v>20.43</c:v>
                </c:pt>
                <c:pt idx="60">
                  <c:v>14.5</c:v>
                </c:pt>
                <c:pt idx="61">
                  <c:v>15.96</c:v>
                </c:pt>
                <c:pt idx="62">
                  <c:v>15.85</c:v>
                </c:pt>
                <c:pt idx="63">
                  <c:v>15.2</c:v>
                </c:pt>
                <c:pt idx="64">
                  <c:v>14.6</c:v>
                </c:pt>
                <c:pt idx="65">
                  <c:v>13.58</c:v>
                </c:pt>
                <c:pt idx="66">
                  <c:v>12.96</c:v>
                </c:pt>
                <c:pt idx="67">
                  <c:v>12.28</c:v>
                </c:pt>
                <c:pt idx="68">
                  <c:v>11.83</c:v>
                </c:pt>
                <c:pt idx="69">
                  <c:v>11.35</c:v>
                </c:pt>
                <c:pt idx="70">
                  <c:v>11.4</c:v>
                </c:pt>
                <c:pt idx="71">
                  <c:v>11.4</c:v>
                </c:pt>
                <c:pt idx="72">
                  <c:v>10.34</c:v>
                </c:pt>
                <c:pt idx="73">
                  <c:v>10.69</c:v>
                </c:pt>
                <c:pt idx="74">
                  <c:v>11.45</c:v>
                </c:pt>
                <c:pt idx="75">
                  <c:v>12.33</c:v>
                </c:pt>
                <c:pt idx="76">
                  <c:v>13.08</c:v>
                </c:pt>
                <c:pt idx="77">
                  <c:v>13.61</c:v>
                </c:pt>
                <c:pt idx="78">
                  <c:v>14.13</c:v>
                </c:pt>
                <c:pt idx="79">
                  <c:v>14.88</c:v>
                </c:pt>
                <c:pt idx="80">
                  <c:v>15.67</c:v>
                </c:pt>
                <c:pt idx="81">
                  <c:v>16.350000000000001</c:v>
                </c:pt>
                <c:pt idx="82">
                  <c:v>16.68</c:v>
                </c:pt>
                <c:pt idx="83">
                  <c:v>16.68</c:v>
                </c:pt>
                <c:pt idx="84">
                  <c:v>31.1</c:v>
                </c:pt>
                <c:pt idx="85">
                  <c:v>30.16</c:v>
                </c:pt>
                <c:pt idx="86">
                  <c:v>28.18</c:v>
                </c:pt>
                <c:pt idx="87">
                  <c:v>27.29</c:v>
                </c:pt>
                <c:pt idx="88">
                  <c:v>27.32</c:v>
                </c:pt>
                <c:pt idx="89">
                  <c:v>27.61</c:v>
                </c:pt>
                <c:pt idx="90">
                  <c:v>27.66</c:v>
                </c:pt>
                <c:pt idx="91">
                  <c:v>27.46</c:v>
                </c:pt>
                <c:pt idx="92">
                  <c:v>27.86</c:v>
                </c:pt>
                <c:pt idx="93">
                  <c:v>27.69</c:v>
                </c:pt>
                <c:pt idx="94">
                  <c:v>28.29</c:v>
                </c:pt>
                <c:pt idx="95">
                  <c:v>28.29</c:v>
                </c:pt>
                <c:pt idx="96">
                  <c:v>28.57</c:v>
                </c:pt>
                <c:pt idx="97">
                  <c:v>32.99</c:v>
                </c:pt>
                <c:pt idx="98">
                  <c:v>34.03</c:v>
                </c:pt>
                <c:pt idx="99">
                  <c:v>33.659999999999997</c:v>
                </c:pt>
                <c:pt idx="100">
                  <c:v>33.549999999999997</c:v>
                </c:pt>
                <c:pt idx="101">
                  <c:v>32.94</c:v>
                </c:pt>
                <c:pt idx="102">
                  <c:v>32.630000000000003</c:v>
                </c:pt>
                <c:pt idx="103">
                  <c:v>32.75</c:v>
                </c:pt>
                <c:pt idx="104">
                  <c:v>32.479999999999997</c:v>
                </c:pt>
                <c:pt idx="105">
                  <c:v>32.200000000000003</c:v>
                </c:pt>
                <c:pt idx="106">
                  <c:v>31.38</c:v>
                </c:pt>
                <c:pt idx="107">
                  <c:v>31.38</c:v>
                </c:pt>
                <c:pt idx="108">
                  <c:v>27.05</c:v>
                </c:pt>
                <c:pt idx="109">
                  <c:v>25.78</c:v>
                </c:pt>
                <c:pt idx="110">
                  <c:v>26.04</c:v>
                </c:pt>
                <c:pt idx="111">
                  <c:v>26.96</c:v>
                </c:pt>
                <c:pt idx="112">
                  <c:v>27.53</c:v>
                </c:pt>
                <c:pt idx="113">
                  <c:v>27.8</c:v>
                </c:pt>
                <c:pt idx="114">
                  <c:v>27.65</c:v>
                </c:pt>
                <c:pt idx="115">
                  <c:v>27.37</c:v>
                </c:pt>
                <c:pt idx="116">
                  <c:v>27.06</c:v>
                </c:pt>
                <c:pt idx="117">
                  <c:v>27</c:v>
                </c:pt>
                <c:pt idx="118">
                  <c:v>27</c:v>
                </c:pt>
                <c:pt idx="119">
                  <c:v>27</c:v>
                </c:pt>
                <c:pt idx="120">
                  <c:v>24.82</c:v>
                </c:pt>
                <c:pt idx="121">
                  <c:v>25.34</c:v>
                </c:pt>
                <c:pt idx="122">
                  <c:v>25.48</c:v>
                </c:pt>
                <c:pt idx="123">
                  <c:v>25.79</c:v>
                </c:pt>
                <c:pt idx="124">
                  <c:v>26.75</c:v>
                </c:pt>
                <c:pt idx="125">
                  <c:v>26.42</c:v>
                </c:pt>
                <c:pt idx="126">
                  <c:v>26.15</c:v>
                </c:pt>
                <c:pt idx="127">
                  <c:v>26.34</c:v>
                </c:pt>
                <c:pt idx="128">
                  <c:v>26.1</c:v>
                </c:pt>
                <c:pt idx="129">
                  <c:v>25.96</c:v>
                </c:pt>
                <c:pt idx="130">
                  <c:v>25.26</c:v>
                </c:pt>
                <c:pt idx="131">
                  <c:v>25.26</c:v>
                </c:pt>
                <c:pt idx="132">
                  <c:v>27.7</c:v>
                </c:pt>
                <c:pt idx="133">
                  <c:v>27.7</c:v>
                </c:pt>
                <c:pt idx="134">
                  <c:v>27.7</c:v>
                </c:pt>
                <c:pt idx="135">
                  <c:v>27.41</c:v>
                </c:pt>
                <c:pt idx="136">
                  <c:v>27.41</c:v>
                </c:pt>
                <c:pt idx="137">
                  <c:v>27.41</c:v>
                </c:pt>
                <c:pt idx="138">
                  <c:v>27.43</c:v>
                </c:pt>
                <c:pt idx="139">
                  <c:v>27.43</c:v>
                </c:pt>
                <c:pt idx="140">
                  <c:v>27.43</c:v>
                </c:pt>
                <c:pt idx="141">
                  <c:v>27.56</c:v>
                </c:pt>
                <c:pt idx="142">
                  <c:v>27.56</c:v>
                </c:pt>
                <c:pt idx="143">
                  <c:v>27.56</c:v>
                </c:pt>
                <c:pt idx="144">
                  <c:v>27.41</c:v>
                </c:pt>
                <c:pt idx="145">
                  <c:v>27.41</c:v>
                </c:pt>
                <c:pt idx="146">
                  <c:v>27.41</c:v>
                </c:pt>
                <c:pt idx="147">
                  <c:v>29.25</c:v>
                </c:pt>
                <c:pt idx="148">
                  <c:v>29.25</c:v>
                </c:pt>
                <c:pt idx="149">
                  <c:v>29.25</c:v>
                </c:pt>
                <c:pt idx="150">
                  <c:v>28.97</c:v>
                </c:pt>
                <c:pt idx="151">
                  <c:v>28.97</c:v>
                </c:pt>
                <c:pt idx="152">
                  <c:v>28.97</c:v>
                </c:pt>
                <c:pt idx="153">
                  <c:v>24.14</c:v>
                </c:pt>
                <c:pt idx="154">
                  <c:v>24.14</c:v>
                </c:pt>
                <c:pt idx="155">
                  <c:v>24.14</c:v>
                </c:pt>
                <c:pt idx="156">
                  <c:v>-3.12</c:v>
                </c:pt>
                <c:pt idx="157">
                  <c:v>-3.12</c:v>
                </c:pt>
                <c:pt idx="158">
                  <c:v>-3.12</c:v>
                </c:pt>
                <c:pt idx="159">
                  <c:v>-0.81</c:v>
                </c:pt>
                <c:pt idx="160">
                  <c:v>-0.81</c:v>
                </c:pt>
                <c:pt idx="161">
                  <c:v>-0.81</c:v>
                </c:pt>
                <c:pt idx="162">
                  <c:v>1.56</c:v>
                </c:pt>
                <c:pt idx="163">
                  <c:v>1.56</c:v>
                </c:pt>
                <c:pt idx="164">
                  <c:v>1.56</c:v>
                </c:pt>
                <c:pt idx="165">
                  <c:v>7.1</c:v>
                </c:pt>
                <c:pt idx="166">
                  <c:v>7.1</c:v>
                </c:pt>
                <c:pt idx="167">
                  <c:v>7.1</c:v>
                </c:pt>
                <c:pt idx="168">
                  <c:v>39.69</c:v>
                </c:pt>
                <c:pt idx="169">
                  <c:v>39.69</c:v>
                </c:pt>
                <c:pt idx="170">
                  <c:v>39.69</c:v>
                </c:pt>
                <c:pt idx="171">
                  <c:v>38.17</c:v>
                </c:pt>
                <c:pt idx="172">
                  <c:v>38.17</c:v>
                </c:pt>
                <c:pt idx="173">
                  <c:v>38.17</c:v>
                </c:pt>
                <c:pt idx="174">
                  <c:v>33.369999999999997</c:v>
                </c:pt>
                <c:pt idx="175">
                  <c:v>33.369999999999997</c:v>
                </c:pt>
                <c:pt idx="176">
                  <c:v>33.369999999999997</c:v>
                </c:pt>
                <c:pt idx="177">
                  <c:v>31.78</c:v>
                </c:pt>
                <c:pt idx="178">
                  <c:v>31.78</c:v>
                </c:pt>
                <c:pt idx="179">
                  <c:v>31.78</c:v>
                </c:pt>
                <c:pt idx="180">
                  <c:v>31</c:v>
                </c:pt>
                <c:pt idx="181">
                  <c:v>30.59</c:v>
                </c:pt>
                <c:pt idx="182">
                  <c:v>29.47</c:v>
                </c:pt>
                <c:pt idx="183">
                  <c:v>29.44</c:v>
                </c:pt>
                <c:pt idx="184">
                  <c:v>29.71</c:v>
                </c:pt>
                <c:pt idx="185">
                  <c:v>29.77</c:v>
                </c:pt>
                <c:pt idx="186">
                  <c:v>29.88</c:v>
                </c:pt>
                <c:pt idx="187">
                  <c:v>29.58</c:v>
                </c:pt>
                <c:pt idx="188">
                  <c:v>29.08</c:v>
                </c:pt>
                <c:pt idx="189">
                  <c:v>28.16</c:v>
                </c:pt>
                <c:pt idx="190">
                  <c:v>27.23</c:v>
                </c:pt>
                <c:pt idx="191">
                  <c:v>27.23</c:v>
                </c:pt>
                <c:pt idx="192">
                  <c:v>13.4</c:v>
                </c:pt>
                <c:pt idx="193">
                  <c:v>14.11</c:v>
                </c:pt>
                <c:pt idx="194">
                  <c:v>12.7</c:v>
                </c:pt>
                <c:pt idx="195">
                  <c:v>11.9</c:v>
                </c:pt>
                <c:pt idx="196">
                  <c:v>11.3</c:v>
                </c:pt>
                <c:pt idx="197">
                  <c:v>10.6</c:v>
                </c:pt>
                <c:pt idx="198">
                  <c:v>10.220000000000001</c:v>
                </c:pt>
                <c:pt idx="199">
                  <c:v>10.17</c:v>
                </c:pt>
                <c:pt idx="200">
                  <c:v>10.27</c:v>
                </c:pt>
                <c:pt idx="201">
                  <c:v>10.84</c:v>
                </c:pt>
                <c:pt idx="202">
                  <c:v>11.04</c:v>
                </c:pt>
                <c:pt idx="203">
                  <c:v>11.04</c:v>
                </c:pt>
                <c:pt idx="204">
                  <c:v>13.11</c:v>
                </c:pt>
                <c:pt idx="205">
                  <c:v>11.9</c:v>
                </c:pt>
                <c:pt idx="206">
                  <c:v>11.9</c:v>
                </c:pt>
                <c:pt idx="207">
                  <c:v>11.9</c:v>
                </c:pt>
                <c:pt idx="208">
                  <c:v>11.4</c:v>
                </c:pt>
                <c:pt idx="209">
                  <c:v>10.97</c:v>
                </c:pt>
                <c:pt idx="210">
                  <c:v>10.88</c:v>
                </c:pt>
                <c:pt idx="211">
                  <c:v>11.01</c:v>
                </c:pt>
                <c:pt idx="212">
                  <c:v>11.14</c:v>
                </c:pt>
                <c:pt idx="213">
                  <c:v>11.16</c:v>
                </c:pt>
                <c:pt idx="214">
                  <c:v>11.24</c:v>
                </c:pt>
                <c:pt idx="215">
                  <c:v>11.24</c:v>
                </c:pt>
                <c:pt idx="216">
                  <c:v>7.96</c:v>
                </c:pt>
                <c:pt idx="217">
                  <c:v>8</c:v>
                </c:pt>
                <c:pt idx="218">
                  <c:v>8.4</c:v>
                </c:pt>
                <c:pt idx="219">
                  <c:v>8.1</c:v>
                </c:pt>
                <c:pt idx="220">
                  <c:v>8.6</c:v>
                </c:pt>
                <c:pt idx="221">
                  <c:v>8.8000000000000007</c:v>
                </c:pt>
                <c:pt idx="222">
                  <c:v>8.3000000000000007</c:v>
                </c:pt>
                <c:pt idx="223">
                  <c:v>7.9</c:v>
                </c:pt>
                <c:pt idx="224">
                  <c:v>7.7</c:v>
                </c:pt>
                <c:pt idx="225">
                  <c:v>7.2</c:v>
                </c:pt>
                <c:pt idx="226">
                  <c:v>7</c:v>
                </c:pt>
                <c:pt idx="227">
                  <c:v>7</c:v>
                </c:pt>
                <c:pt idx="228">
                  <c:v>2.9</c:v>
                </c:pt>
                <c:pt idx="229">
                  <c:v>2</c:v>
                </c:pt>
                <c:pt idx="230">
                  <c:v>1.6</c:v>
                </c:pt>
                <c:pt idx="231">
                  <c:v>1.3</c:v>
                </c:pt>
                <c:pt idx="232">
                  <c:v>1.4</c:v>
                </c:pt>
                <c:pt idx="233">
                  <c:v>1.3</c:v>
                </c:pt>
                <c:pt idx="234">
                  <c:v>1.3</c:v>
                </c:pt>
                <c:pt idx="235">
                  <c:v>1.2</c:v>
                </c:pt>
                <c:pt idx="236">
                  <c:v>1</c:v>
                </c:pt>
                <c:pt idx="237">
                  <c:v>1</c:v>
                </c:pt>
                <c:pt idx="238">
                  <c:v>0.8</c:v>
                </c:pt>
                <c:pt idx="239">
                  <c:v>0.8</c:v>
                </c:pt>
                <c:pt idx="240">
                  <c:v>1</c:v>
                </c:pt>
                <c:pt idx="241">
                  <c:v>2.4</c:v>
                </c:pt>
                <c:pt idx="242">
                  <c:v>2.2999999999999998</c:v>
                </c:pt>
                <c:pt idx="243">
                  <c:v>2.9</c:v>
                </c:pt>
                <c:pt idx="244">
                  <c:v>3.1</c:v>
                </c:pt>
                <c:pt idx="245">
                  <c:v>3.3</c:v>
                </c:pt>
                <c:pt idx="246">
                  <c:v>3.6</c:v>
                </c:pt>
                <c:pt idx="247">
                  <c:v>3.7</c:v>
                </c:pt>
                <c:pt idx="248">
                  <c:v>3.9</c:v>
                </c:pt>
                <c:pt idx="249">
                  <c:v>4.4000000000000004</c:v>
                </c:pt>
                <c:pt idx="250">
                  <c:v>4.9000000000000004</c:v>
                </c:pt>
                <c:pt idx="251">
                  <c:v>4.9000000000000004</c:v>
                </c:pt>
                <c:pt idx="252">
                  <c:v>13.7</c:v>
                </c:pt>
                <c:pt idx="253">
                  <c:v>14</c:v>
                </c:pt>
                <c:pt idx="254">
                  <c:v>13.5</c:v>
                </c:pt>
                <c:pt idx="255">
                  <c:v>13.5</c:v>
                </c:pt>
                <c:pt idx="256">
                  <c:v>13.6</c:v>
                </c:pt>
              </c:numCache>
            </c:numRef>
          </c:val>
          <c:smooth val="0"/>
          <c:extLst>
            <c:ext xmlns:c16="http://schemas.microsoft.com/office/drawing/2014/chart" uri="{C3380CC4-5D6E-409C-BE32-E72D297353CC}">
              <c16:uniqueId val="{00000001-4D09-44B0-BFB0-80D21FA8A65C}"/>
            </c:ext>
          </c:extLst>
        </c:ser>
        <c:dLbls>
          <c:showLegendKey val="0"/>
          <c:showVal val="0"/>
          <c:showCatName val="0"/>
          <c:showSerName val="0"/>
          <c:showPercent val="0"/>
          <c:showBubbleSize val="0"/>
        </c:dLbls>
        <c:marker val="1"/>
        <c:smooth val="0"/>
        <c:axId val="38573184"/>
        <c:axId val="38574720"/>
      </c:lineChart>
      <c:lineChart>
        <c:grouping val="standard"/>
        <c:varyColors val="0"/>
        <c:ser>
          <c:idx val="0"/>
          <c:order val="0"/>
          <c:tx>
            <c:strRef>
              <c:f>[1]库存基钦周期!$C$1</c:f>
              <c:strCache>
                <c:ptCount val="1"/>
                <c:pt idx="0">
                  <c:v>石油现货价平均价格指数</c:v>
                </c:pt>
              </c:strCache>
            </c:strRef>
          </c:tx>
          <c:marker>
            <c:symbol val="none"/>
          </c:marker>
          <c:cat>
            <c:numRef>
              <c:f>[1]库存基钦周期!$B$2:$B$258</c:f>
              <c:numCache>
                <c:formatCode>General</c:formatCode>
                <c:ptCount val="257"/>
                <c:pt idx="0">
                  <c:v>35124</c:v>
                </c:pt>
                <c:pt idx="1">
                  <c:v>35155</c:v>
                </c:pt>
                <c:pt idx="2">
                  <c:v>35185</c:v>
                </c:pt>
                <c:pt idx="3">
                  <c:v>35216</c:v>
                </c:pt>
                <c:pt idx="4">
                  <c:v>35246</c:v>
                </c:pt>
                <c:pt idx="5">
                  <c:v>35277</c:v>
                </c:pt>
                <c:pt idx="6">
                  <c:v>35308</c:v>
                </c:pt>
                <c:pt idx="7">
                  <c:v>35338</c:v>
                </c:pt>
                <c:pt idx="8">
                  <c:v>35369</c:v>
                </c:pt>
                <c:pt idx="9">
                  <c:v>35399</c:v>
                </c:pt>
                <c:pt idx="10">
                  <c:v>35430</c:v>
                </c:pt>
                <c:pt idx="11">
                  <c:v>35461</c:v>
                </c:pt>
                <c:pt idx="12">
                  <c:v>35489</c:v>
                </c:pt>
                <c:pt idx="13">
                  <c:v>35520</c:v>
                </c:pt>
                <c:pt idx="14">
                  <c:v>35550</c:v>
                </c:pt>
                <c:pt idx="15">
                  <c:v>35581</c:v>
                </c:pt>
                <c:pt idx="16">
                  <c:v>35611</c:v>
                </c:pt>
                <c:pt idx="17">
                  <c:v>35642</c:v>
                </c:pt>
                <c:pt idx="18">
                  <c:v>35673</c:v>
                </c:pt>
                <c:pt idx="19">
                  <c:v>35703</c:v>
                </c:pt>
                <c:pt idx="20">
                  <c:v>35734</c:v>
                </c:pt>
                <c:pt idx="21">
                  <c:v>35764</c:v>
                </c:pt>
                <c:pt idx="22">
                  <c:v>35795</c:v>
                </c:pt>
                <c:pt idx="23">
                  <c:v>35826</c:v>
                </c:pt>
                <c:pt idx="24">
                  <c:v>35854</c:v>
                </c:pt>
                <c:pt idx="25">
                  <c:v>35885</c:v>
                </c:pt>
                <c:pt idx="26">
                  <c:v>35915</c:v>
                </c:pt>
                <c:pt idx="27">
                  <c:v>35946</c:v>
                </c:pt>
                <c:pt idx="28">
                  <c:v>35976</c:v>
                </c:pt>
                <c:pt idx="29">
                  <c:v>36007</c:v>
                </c:pt>
                <c:pt idx="30">
                  <c:v>36038</c:v>
                </c:pt>
                <c:pt idx="31">
                  <c:v>36068</c:v>
                </c:pt>
                <c:pt idx="32">
                  <c:v>36099</c:v>
                </c:pt>
                <c:pt idx="33">
                  <c:v>36129</c:v>
                </c:pt>
                <c:pt idx="34">
                  <c:v>36160</c:v>
                </c:pt>
                <c:pt idx="35">
                  <c:v>36191</c:v>
                </c:pt>
                <c:pt idx="36">
                  <c:v>36219</c:v>
                </c:pt>
                <c:pt idx="37">
                  <c:v>36250</c:v>
                </c:pt>
                <c:pt idx="38">
                  <c:v>36280</c:v>
                </c:pt>
                <c:pt idx="39">
                  <c:v>36311</c:v>
                </c:pt>
                <c:pt idx="40">
                  <c:v>36341</c:v>
                </c:pt>
                <c:pt idx="41">
                  <c:v>36372</c:v>
                </c:pt>
                <c:pt idx="42">
                  <c:v>36403</c:v>
                </c:pt>
                <c:pt idx="43">
                  <c:v>36433</c:v>
                </c:pt>
                <c:pt idx="44">
                  <c:v>36464</c:v>
                </c:pt>
                <c:pt idx="45">
                  <c:v>36494</c:v>
                </c:pt>
                <c:pt idx="46">
                  <c:v>36525</c:v>
                </c:pt>
                <c:pt idx="47">
                  <c:v>36556</c:v>
                </c:pt>
                <c:pt idx="48">
                  <c:v>36585</c:v>
                </c:pt>
                <c:pt idx="49">
                  <c:v>36616</c:v>
                </c:pt>
                <c:pt idx="50">
                  <c:v>36646</c:v>
                </c:pt>
                <c:pt idx="51">
                  <c:v>36677</c:v>
                </c:pt>
                <c:pt idx="52">
                  <c:v>36707</c:v>
                </c:pt>
                <c:pt idx="53">
                  <c:v>36738</c:v>
                </c:pt>
                <c:pt idx="54">
                  <c:v>36769</c:v>
                </c:pt>
                <c:pt idx="55">
                  <c:v>36799</c:v>
                </c:pt>
                <c:pt idx="56">
                  <c:v>36830</c:v>
                </c:pt>
                <c:pt idx="57">
                  <c:v>36860</c:v>
                </c:pt>
                <c:pt idx="58">
                  <c:v>36891</c:v>
                </c:pt>
                <c:pt idx="59">
                  <c:v>36922</c:v>
                </c:pt>
                <c:pt idx="60">
                  <c:v>36950</c:v>
                </c:pt>
                <c:pt idx="61">
                  <c:v>36981</c:v>
                </c:pt>
                <c:pt idx="62">
                  <c:v>37011</c:v>
                </c:pt>
                <c:pt idx="63">
                  <c:v>37042</c:v>
                </c:pt>
                <c:pt idx="64">
                  <c:v>37072</c:v>
                </c:pt>
                <c:pt idx="65">
                  <c:v>37103</c:v>
                </c:pt>
                <c:pt idx="66">
                  <c:v>37134</c:v>
                </c:pt>
                <c:pt idx="67">
                  <c:v>37164</c:v>
                </c:pt>
                <c:pt idx="68">
                  <c:v>37195</c:v>
                </c:pt>
                <c:pt idx="69">
                  <c:v>37225</c:v>
                </c:pt>
                <c:pt idx="70">
                  <c:v>37256</c:v>
                </c:pt>
                <c:pt idx="71">
                  <c:v>37287</c:v>
                </c:pt>
                <c:pt idx="72">
                  <c:v>37315</c:v>
                </c:pt>
                <c:pt idx="73">
                  <c:v>37346</c:v>
                </c:pt>
                <c:pt idx="74">
                  <c:v>37376</c:v>
                </c:pt>
                <c:pt idx="75">
                  <c:v>37407</c:v>
                </c:pt>
                <c:pt idx="76">
                  <c:v>37437</c:v>
                </c:pt>
                <c:pt idx="77">
                  <c:v>37468</c:v>
                </c:pt>
                <c:pt idx="78">
                  <c:v>37499</c:v>
                </c:pt>
                <c:pt idx="79">
                  <c:v>37529</c:v>
                </c:pt>
                <c:pt idx="80">
                  <c:v>37560</c:v>
                </c:pt>
                <c:pt idx="81">
                  <c:v>37590</c:v>
                </c:pt>
                <c:pt idx="82">
                  <c:v>37621</c:v>
                </c:pt>
                <c:pt idx="83">
                  <c:v>37652</c:v>
                </c:pt>
                <c:pt idx="84">
                  <c:v>37680</c:v>
                </c:pt>
                <c:pt idx="85">
                  <c:v>37711</c:v>
                </c:pt>
                <c:pt idx="86">
                  <c:v>37741</c:v>
                </c:pt>
                <c:pt idx="87">
                  <c:v>37772</c:v>
                </c:pt>
                <c:pt idx="88">
                  <c:v>37802</c:v>
                </c:pt>
                <c:pt idx="89">
                  <c:v>37833</c:v>
                </c:pt>
                <c:pt idx="90">
                  <c:v>37864</c:v>
                </c:pt>
                <c:pt idx="91">
                  <c:v>37894</c:v>
                </c:pt>
                <c:pt idx="92">
                  <c:v>37925</c:v>
                </c:pt>
                <c:pt idx="93">
                  <c:v>37955</c:v>
                </c:pt>
                <c:pt idx="94">
                  <c:v>37986</c:v>
                </c:pt>
                <c:pt idx="95">
                  <c:v>38017</c:v>
                </c:pt>
                <c:pt idx="96">
                  <c:v>38046</c:v>
                </c:pt>
                <c:pt idx="97">
                  <c:v>38077</c:v>
                </c:pt>
                <c:pt idx="98">
                  <c:v>38107</c:v>
                </c:pt>
                <c:pt idx="99">
                  <c:v>38138</c:v>
                </c:pt>
                <c:pt idx="100">
                  <c:v>38168</c:v>
                </c:pt>
                <c:pt idx="101">
                  <c:v>38199</c:v>
                </c:pt>
                <c:pt idx="102">
                  <c:v>38230</c:v>
                </c:pt>
                <c:pt idx="103">
                  <c:v>38260</c:v>
                </c:pt>
                <c:pt idx="104">
                  <c:v>38291</c:v>
                </c:pt>
                <c:pt idx="105">
                  <c:v>38321</c:v>
                </c:pt>
                <c:pt idx="106">
                  <c:v>38352</c:v>
                </c:pt>
                <c:pt idx="107">
                  <c:v>38383</c:v>
                </c:pt>
                <c:pt idx="108">
                  <c:v>38411</c:v>
                </c:pt>
                <c:pt idx="109">
                  <c:v>38442</c:v>
                </c:pt>
                <c:pt idx="110">
                  <c:v>38472</c:v>
                </c:pt>
                <c:pt idx="111">
                  <c:v>38503</c:v>
                </c:pt>
                <c:pt idx="112">
                  <c:v>38533</c:v>
                </c:pt>
                <c:pt idx="113">
                  <c:v>38564</c:v>
                </c:pt>
                <c:pt idx="114">
                  <c:v>38595</c:v>
                </c:pt>
                <c:pt idx="115">
                  <c:v>38625</c:v>
                </c:pt>
                <c:pt idx="116">
                  <c:v>38656</c:v>
                </c:pt>
                <c:pt idx="117">
                  <c:v>38686</c:v>
                </c:pt>
                <c:pt idx="118">
                  <c:v>38717</c:v>
                </c:pt>
                <c:pt idx="119">
                  <c:v>38748</c:v>
                </c:pt>
                <c:pt idx="120">
                  <c:v>38776</c:v>
                </c:pt>
                <c:pt idx="121">
                  <c:v>38807</c:v>
                </c:pt>
                <c:pt idx="122">
                  <c:v>38837</c:v>
                </c:pt>
                <c:pt idx="123">
                  <c:v>38868</c:v>
                </c:pt>
                <c:pt idx="124">
                  <c:v>38898</c:v>
                </c:pt>
                <c:pt idx="125">
                  <c:v>38929</c:v>
                </c:pt>
                <c:pt idx="126">
                  <c:v>38960</c:v>
                </c:pt>
                <c:pt idx="127">
                  <c:v>38990</c:v>
                </c:pt>
                <c:pt idx="128">
                  <c:v>39021</c:v>
                </c:pt>
                <c:pt idx="129">
                  <c:v>39051</c:v>
                </c:pt>
                <c:pt idx="130">
                  <c:v>39082</c:v>
                </c:pt>
                <c:pt idx="131">
                  <c:v>39113</c:v>
                </c:pt>
                <c:pt idx="132">
                  <c:v>39141</c:v>
                </c:pt>
                <c:pt idx="133">
                  <c:v>39172</c:v>
                </c:pt>
                <c:pt idx="134">
                  <c:v>39202</c:v>
                </c:pt>
                <c:pt idx="135">
                  <c:v>39233</c:v>
                </c:pt>
                <c:pt idx="136">
                  <c:v>39263</c:v>
                </c:pt>
                <c:pt idx="137">
                  <c:v>39294</c:v>
                </c:pt>
                <c:pt idx="138">
                  <c:v>39325</c:v>
                </c:pt>
                <c:pt idx="139">
                  <c:v>39355</c:v>
                </c:pt>
                <c:pt idx="140">
                  <c:v>39386</c:v>
                </c:pt>
                <c:pt idx="141">
                  <c:v>39416</c:v>
                </c:pt>
                <c:pt idx="142">
                  <c:v>39447</c:v>
                </c:pt>
                <c:pt idx="143">
                  <c:v>39478</c:v>
                </c:pt>
                <c:pt idx="144">
                  <c:v>39507</c:v>
                </c:pt>
                <c:pt idx="145">
                  <c:v>39538</c:v>
                </c:pt>
                <c:pt idx="146">
                  <c:v>39568</c:v>
                </c:pt>
                <c:pt idx="147">
                  <c:v>39599</c:v>
                </c:pt>
                <c:pt idx="148">
                  <c:v>39629</c:v>
                </c:pt>
                <c:pt idx="149">
                  <c:v>39660</c:v>
                </c:pt>
                <c:pt idx="150">
                  <c:v>39691</c:v>
                </c:pt>
                <c:pt idx="151">
                  <c:v>39721</c:v>
                </c:pt>
                <c:pt idx="152">
                  <c:v>39752</c:v>
                </c:pt>
                <c:pt idx="153">
                  <c:v>39782</c:v>
                </c:pt>
                <c:pt idx="154">
                  <c:v>39813</c:v>
                </c:pt>
                <c:pt idx="155">
                  <c:v>39844</c:v>
                </c:pt>
                <c:pt idx="156">
                  <c:v>39872</c:v>
                </c:pt>
                <c:pt idx="157">
                  <c:v>39903</c:v>
                </c:pt>
                <c:pt idx="158">
                  <c:v>39933</c:v>
                </c:pt>
                <c:pt idx="159">
                  <c:v>39964</c:v>
                </c:pt>
                <c:pt idx="160">
                  <c:v>39994</c:v>
                </c:pt>
                <c:pt idx="161">
                  <c:v>40025</c:v>
                </c:pt>
                <c:pt idx="162">
                  <c:v>40056</c:v>
                </c:pt>
                <c:pt idx="163">
                  <c:v>40086</c:v>
                </c:pt>
                <c:pt idx="164">
                  <c:v>40117</c:v>
                </c:pt>
                <c:pt idx="165">
                  <c:v>40147</c:v>
                </c:pt>
                <c:pt idx="166">
                  <c:v>40178</c:v>
                </c:pt>
                <c:pt idx="167">
                  <c:v>40209</c:v>
                </c:pt>
                <c:pt idx="168">
                  <c:v>40237</c:v>
                </c:pt>
                <c:pt idx="169">
                  <c:v>40268</c:v>
                </c:pt>
                <c:pt idx="170">
                  <c:v>40298</c:v>
                </c:pt>
                <c:pt idx="171">
                  <c:v>40329</c:v>
                </c:pt>
                <c:pt idx="172">
                  <c:v>40359</c:v>
                </c:pt>
                <c:pt idx="173">
                  <c:v>40390</c:v>
                </c:pt>
                <c:pt idx="174">
                  <c:v>40421</c:v>
                </c:pt>
                <c:pt idx="175">
                  <c:v>40451</c:v>
                </c:pt>
                <c:pt idx="176">
                  <c:v>40482</c:v>
                </c:pt>
                <c:pt idx="177">
                  <c:v>40512</c:v>
                </c:pt>
                <c:pt idx="178">
                  <c:v>40543</c:v>
                </c:pt>
                <c:pt idx="179">
                  <c:v>40574</c:v>
                </c:pt>
                <c:pt idx="180">
                  <c:v>40602</c:v>
                </c:pt>
                <c:pt idx="181">
                  <c:v>40633</c:v>
                </c:pt>
                <c:pt idx="182">
                  <c:v>40663</c:v>
                </c:pt>
                <c:pt idx="183">
                  <c:v>40694</c:v>
                </c:pt>
                <c:pt idx="184">
                  <c:v>40724</c:v>
                </c:pt>
                <c:pt idx="185">
                  <c:v>40755</c:v>
                </c:pt>
                <c:pt idx="186">
                  <c:v>40786</c:v>
                </c:pt>
                <c:pt idx="187">
                  <c:v>40816</c:v>
                </c:pt>
                <c:pt idx="188">
                  <c:v>40847</c:v>
                </c:pt>
                <c:pt idx="189">
                  <c:v>40877</c:v>
                </c:pt>
                <c:pt idx="190">
                  <c:v>40908</c:v>
                </c:pt>
                <c:pt idx="191">
                  <c:v>40939</c:v>
                </c:pt>
                <c:pt idx="192">
                  <c:v>40968</c:v>
                </c:pt>
                <c:pt idx="193">
                  <c:v>40999</c:v>
                </c:pt>
                <c:pt idx="194">
                  <c:v>41029</c:v>
                </c:pt>
                <c:pt idx="195">
                  <c:v>41060</c:v>
                </c:pt>
                <c:pt idx="196">
                  <c:v>41090</c:v>
                </c:pt>
                <c:pt idx="197">
                  <c:v>41121</c:v>
                </c:pt>
                <c:pt idx="198">
                  <c:v>41152</c:v>
                </c:pt>
                <c:pt idx="199">
                  <c:v>41182</c:v>
                </c:pt>
                <c:pt idx="200">
                  <c:v>41213</c:v>
                </c:pt>
                <c:pt idx="201">
                  <c:v>41243</c:v>
                </c:pt>
                <c:pt idx="202">
                  <c:v>41274</c:v>
                </c:pt>
                <c:pt idx="203">
                  <c:v>41305</c:v>
                </c:pt>
                <c:pt idx="204">
                  <c:v>41333</c:v>
                </c:pt>
                <c:pt idx="205">
                  <c:v>41364</c:v>
                </c:pt>
                <c:pt idx="206">
                  <c:v>41394</c:v>
                </c:pt>
                <c:pt idx="207">
                  <c:v>41425</c:v>
                </c:pt>
                <c:pt idx="208">
                  <c:v>41455</c:v>
                </c:pt>
                <c:pt idx="209">
                  <c:v>41486</c:v>
                </c:pt>
                <c:pt idx="210">
                  <c:v>41517</c:v>
                </c:pt>
                <c:pt idx="211">
                  <c:v>41547</c:v>
                </c:pt>
                <c:pt idx="212">
                  <c:v>41578</c:v>
                </c:pt>
                <c:pt idx="213">
                  <c:v>41608</c:v>
                </c:pt>
                <c:pt idx="214">
                  <c:v>41639</c:v>
                </c:pt>
                <c:pt idx="215">
                  <c:v>41670</c:v>
                </c:pt>
                <c:pt idx="216">
                  <c:v>41698</c:v>
                </c:pt>
                <c:pt idx="217">
                  <c:v>41729</c:v>
                </c:pt>
                <c:pt idx="218">
                  <c:v>41759</c:v>
                </c:pt>
                <c:pt idx="219">
                  <c:v>41790</c:v>
                </c:pt>
                <c:pt idx="220">
                  <c:v>41820</c:v>
                </c:pt>
                <c:pt idx="221">
                  <c:v>41851</c:v>
                </c:pt>
                <c:pt idx="222">
                  <c:v>41882</c:v>
                </c:pt>
                <c:pt idx="223">
                  <c:v>41912</c:v>
                </c:pt>
                <c:pt idx="224">
                  <c:v>41943</c:v>
                </c:pt>
                <c:pt idx="225">
                  <c:v>41973</c:v>
                </c:pt>
                <c:pt idx="226">
                  <c:v>42004</c:v>
                </c:pt>
                <c:pt idx="227">
                  <c:v>42035</c:v>
                </c:pt>
                <c:pt idx="228">
                  <c:v>42063</c:v>
                </c:pt>
                <c:pt idx="229">
                  <c:v>42094</c:v>
                </c:pt>
                <c:pt idx="230">
                  <c:v>42124</c:v>
                </c:pt>
                <c:pt idx="231">
                  <c:v>42155</c:v>
                </c:pt>
                <c:pt idx="232">
                  <c:v>42185</c:v>
                </c:pt>
                <c:pt idx="233">
                  <c:v>42216</c:v>
                </c:pt>
                <c:pt idx="234">
                  <c:v>42247</c:v>
                </c:pt>
                <c:pt idx="235">
                  <c:v>42277</c:v>
                </c:pt>
                <c:pt idx="236">
                  <c:v>42308</c:v>
                </c:pt>
                <c:pt idx="237">
                  <c:v>42338</c:v>
                </c:pt>
                <c:pt idx="238">
                  <c:v>42369</c:v>
                </c:pt>
                <c:pt idx="239">
                  <c:v>42400</c:v>
                </c:pt>
                <c:pt idx="240">
                  <c:v>42429</c:v>
                </c:pt>
                <c:pt idx="241">
                  <c:v>42460</c:v>
                </c:pt>
                <c:pt idx="242">
                  <c:v>42490</c:v>
                </c:pt>
                <c:pt idx="243">
                  <c:v>42521</c:v>
                </c:pt>
                <c:pt idx="244">
                  <c:v>42551</c:v>
                </c:pt>
                <c:pt idx="245">
                  <c:v>42582</c:v>
                </c:pt>
                <c:pt idx="246">
                  <c:v>42613</c:v>
                </c:pt>
                <c:pt idx="247">
                  <c:v>42643</c:v>
                </c:pt>
                <c:pt idx="248">
                  <c:v>42674</c:v>
                </c:pt>
                <c:pt idx="249">
                  <c:v>42704</c:v>
                </c:pt>
                <c:pt idx="250">
                  <c:v>42735</c:v>
                </c:pt>
                <c:pt idx="251">
                  <c:v>42766</c:v>
                </c:pt>
                <c:pt idx="252">
                  <c:v>42794</c:v>
                </c:pt>
                <c:pt idx="253">
                  <c:v>42825</c:v>
                </c:pt>
                <c:pt idx="254">
                  <c:v>42855</c:v>
                </c:pt>
                <c:pt idx="255">
                  <c:v>42886</c:v>
                </c:pt>
                <c:pt idx="256">
                  <c:v>42916</c:v>
                </c:pt>
              </c:numCache>
            </c:numRef>
          </c:cat>
          <c:val>
            <c:numRef>
              <c:f>[1]库存基钦周期!$C$2:$C$258</c:f>
              <c:numCache>
                <c:formatCode>General</c:formatCode>
                <c:ptCount val="257"/>
                <c:pt idx="0">
                  <c:v>33.110762000000001</c:v>
                </c:pt>
                <c:pt idx="1">
                  <c:v>36.403992000000002</c:v>
                </c:pt>
                <c:pt idx="2">
                  <c:v>38.818035999999999</c:v>
                </c:pt>
                <c:pt idx="3">
                  <c:v>35.762805999999998</c:v>
                </c:pt>
                <c:pt idx="4">
                  <c:v>34.764166000000003</c:v>
                </c:pt>
                <c:pt idx="5">
                  <c:v>36.633723000000003</c:v>
                </c:pt>
                <c:pt idx="6">
                  <c:v>37.834870000000002</c:v>
                </c:pt>
                <c:pt idx="7">
                  <c:v>41.474671999999998</c:v>
                </c:pt>
                <c:pt idx="8">
                  <c:v>43.920442000000001</c:v>
                </c:pt>
                <c:pt idx="9">
                  <c:v>41.725461000000003</c:v>
                </c:pt>
                <c:pt idx="10">
                  <c:v>44.045825999999998</c:v>
                </c:pt>
                <c:pt idx="11">
                  <c:v>43.626103999999998</c:v>
                </c:pt>
                <c:pt idx="12">
                  <c:v>38.454289000000003</c:v>
                </c:pt>
                <c:pt idx="13">
                  <c:v>36.395403000000002</c:v>
                </c:pt>
                <c:pt idx="14">
                  <c:v>33.699162999999999</c:v>
                </c:pt>
                <c:pt idx="15">
                  <c:v>36.521397999999998</c:v>
                </c:pt>
                <c:pt idx="16">
                  <c:v>33.815418000000001</c:v>
                </c:pt>
                <c:pt idx="17">
                  <c:v>34.592075999999999</c:v>
                </c:pt>
                <c:pt idx="18">
                  <c:v>35.247743</c:v>
                </c:pt>
                <c:pt idx="19">
                  <c:v>35.134140000000002</c:v>
                </c:pt>
                <c:pt idx="20">
                  <c:v>37.739944000000001</c:v>
                </c:pt>
                <c:pt idx="21">
                  <c:v>35.957138999999998</c:v>
                </c:pt>
                <c:pt idx="22">
                  <c:v>32.328265000000002</c:v>
                </c:pt>
                <c:pt idx="23">
                  <c:v>28.181056000000002</c:v>
                </c:pt>
                <c:pt idx="24">
                  <c:v>26.515211000000001</c:v>
                </c:pt>
                <c:pt idx="25">
                  <c:v>24.744336000000001</c:v>
                </c:pt>
                <c:pt idx="26">
                  <c:v>25.017534999999999</c:v>
                </c:pt>
                <c:pt idx="27">
                  <c:v>26.167743999999999</c:v>
                </c:pt>
                <c:pt idx="28">
                  <c:v>23.394575</c:v>
                </c:pt>
                <c:pt idx="29">
                  <c:v>23.841249999999999</c:v>
                </c:pt>
                <c:pt idx="30">
                  <c:v>23.440020000000001</c:v>
                </c:pt>
                <c:pt idx="31">
                  <c:v>25.882349999999999</c:v>
                </c:pt>
                <c:pt idx="32">
                  <c:v>24.885605999999999</c:v>
                </c:pt>
                <c:pt idx="33">
                  <c:v>22.307766999999998</c:v>
                </c:pt>
                <c:pt idx="34">
                  <c:v>19.536435999999998</c:v>
                </c:pt>
                <c:pt idx="35">
                  <c:v>21.221537000000001</c:v>
                </c:pt>
                <c:pt idx="36">
                  <c:v>20.135532999999999</c:v>
                </c:pt>
                <c:pt idx="37">
                  <c:v>24.086171</c:v>
                </c:pt>
                <c:pt idx="38">
                  <c:v>29.492167999999999</c:v>
                </c:pt>
                <c:pt idx="39">
                  <c:v>30.222162999999998</c:v>
                </c:pt>
                <c:pt idx="40">
                  <c:v>30.450693000000001</c:v>
                </c:pt>
                <c:pt idx="41">
                  <c:v>35.167749999999998</c:v>
                </c:pt>
                <c:pt idx="42">
                  <c:v>37.922004000000001</c:v>
                </c:pt>
                <c:pt idx="43">
                  <c:v>41.981475000000003</c:v>
                </c:pt>
                <c:pt idx="44">
                  <c:v>41.658627000000003</c:v>
                </c:pt>
                <c:pt idx="45">
                  <c:v>45.455513000000003</c:v>
                </c:pt>
                <c:pt idx="46">
                  <c:v>46.910356999999998</c:v>
                </c:pt>
                <c:pt idx="47">
                  <c:v>47.234499999999997</c:v>
                </c:pt>
                <c:pt idx="48">
                  <c:v>50.849257000000001</c:v>
                </c:pt>
                <c:pt idx="49">
                  <c:v>51.482214999999997</c:v>
                </c:pt>
                <c:pt idx="50">
                  <c:v>43.952058999999998</c:v>
                </c:pt>
                <c:pt idx="51">
                  <c:v>51.057437</c:v>
                </c:pt>
                <c:pt idx="52">
                  <c:v>55.498770999999998</c:v>
                </c:pt>
                <c:pt idx="53">
                  <c:v>52.778658</c:v>
                </c:pt>
                <c:pt idx="54">
                  <c:v>55.119641000000001</c:v>
                </c:pt>
                <c:pt idx="55">
                  <c:v>60.137445999999997</c:v>
                </c:pt>
                <c:pt idx="56">
                  <c:v>58.931683999999997</c:v>
                </c:pt>
                <c:pt idx="57">
                  <c:v>60.603569999999998</c:v>
                </c:pt>
                <c:pt idx="58">
                  <c:v>47.265250999999999</c:v>
                </c:pt>
                <c:pt idx="59">
                  <c:v>48.506188000000002</c:v>
                </c:pt>
                <c:pt idx="60">
                  <c:v>51.008434999999999</c:v>
                </c:pt>
                <c:pt idx="61">
                  <c:v>46.901735000000002</c:v>
                </c:pt>
                <c:pt idx="62">
                  <c:v>48.109537000000003</c:v>
                </c:pt>
                <c:pt idx="63">
                  <c:v>51.647444999999998</c:v>
                </c:pt>
                <c:pt idx="64">
                  <c:v>50.600664000000002</c:v>
                </c:pt>
                <c:pt idx="65">
                  <c:v>46.515022999999999</c:v>
                </c:pt>
                <c:pt idx="66">
                  <c:v>48.399635000000004</c:v>
                </c:pt>
                <c:pt idx="67">
                  <c:v>46.984479</c:v>
                </c:pt>
                <c:pt idx="68">
                  <c:v>38.877667000000002</c:v>
                </c:pt>
                <c:pt idx="69">
                  <c:v>35.043354000000001</c:v>
                </c:pt>
                <c:pt idx="70">
                  <c:v>34.744318999999997</c:v>
                </c:pt>
                <c:pt idx="71">
                  <c:v>35.947972</c:v>
                </c:pt>
                <c:pt idx="72">
                  <c:v>37.472293999999998</c:v>
                </c:pt>
                <c:pt idx="73">
                  <c:v>44.385033999999997</c:v>
                </c:pt>
                <c:pt idx="74">
                  <c:v>47.740566000000001</c:v>
                </c:pt>
                <c:pt idx="75">
                  <c:v>48.200237000000001</c:v>
                </c:pt>
                <c:pt idx="76">
                  <c:v>45.985733000000003</c:v>
                </c:pt>
                <c:pt idx="77">
                  <c:v>48.324024000000001</c:v>
                </c:pt>
                <c:pt idx="78">
                  <c:v>50.215069999999997</c:v>
                </c:pt>
                <c:pt idx="79">
                  <c:v>53.052926999999997</c:v>
                </c:pt>
                <c:pt idx="80">
                  <c:v>51.644544000000003</c:v>
                </c:pt>
                <c:pt idx="81">
                  <c:v>46.486871999999998</c:v>
                </c:pt>
                <c:pt idx="82">
                  <c:v>52.268543000000001</c:v>
                </c:pt>
                <c:pt idx="83">
                  <c:v>57.636488</c:v>
                </c:pt>
                <c:pt idx="84">
                  <c:v>61.595418000000002</c:v>
                </c:pt>
                <c:pt idx="85">
                  <c:v>56.832886000000002</c:v>
                </c:pt>
                <c:pt idx="86">
                  <c:v>47.749496000000001</c:v>
                </c:pt>
                <c:pt idx="87">
                  <c:v>48.846294</c:v>
                </c:pt>
                <c:pt idx="88">
                  <c:v>52.261960999999999</c:v>
                </c:pt>
                <c:pt idx="89">
                  <c:v>53.591971000000001</c:v>
                </c:pt>
                <c:pt idx="90">
                  <c:v>55.628515</c:v>
                </c:pt>
                <c:pt idx="91">
                  <c:v>50.415855000000001</c:v>
                </c:pt>
                <c:pt idx="92">
                  <c:v>54.405482999999997</c:v>
                </c:pt>
                <c:pt idx="93">
                  <c:v>54.608742999999997</c:v>
                </c:pt>
                <c:pt idx="94">
                  <c:v>56.140628</c:v>
                </c:pt>
                <c:pt idx="95">
                  <c:v>58.744208</c:v>
                </c:pt>
                <c:pt idx="96">
                  <c:v>58.654052999999998</c:v>
                </c:pt>
                <c:pt idx="97">
                  <c:v>63.024994</c:v>
                </c:pt>
                <c:pt idx="98">
                  <c:v>63.162914999999998</c:v>
                </c:pt>
                <c:pt idx="99">
                  <c:v>70.367001999999999</c:v>
                </c:pt>
                <c:pt idx="100">
                  <c:v>66.642471999999998</c:v>
                </c:pt>
                <c:pt idx="101">
                  <c:v>70.962332000000004</c:v>
                </c:pt>
                <c:pt idx="102">
                  <c:v>78.825192000000001</c:v>
                </c:pt>
                <c:pt idx="103">
                  <c:v>77.725474000000006</c:v>
                </c:pt>
                <c:pt idx="104">
                  <c:v>87.384028999999998</c:v>
                </c:pt>
                <c:pt idx="105">
                  <c:v>78.605101000000005</c:v>
                </c:pt>
                <c:pt idx="106">
                  <c:v>73.020342999999997</c:v>
                </c:pt>
                <c:pt idx="107">
                  <c:v>80.380729000000002</c:v>
                </c:pt>
                <c:pt idx="108">
                  <c:v>83.199523999999997</c:v>
                </c:pt>
                <c:pt idx="109">
                  <c:v>95.374122999999997</c:v>
                </c:pt>
                <c:pt idx="110">
                  <c:v>94.942248000000006</c:v>
                </c:pt>
                <c:pt idx="111">
                  <c:v>89.705856999999995</c:v>
                </c:pt>
                <c:pt idx="112">
                  <c:v>101.09676899999999</c:v>
                </c:pt>
                <c:pt idx="113">
                  <c:v>105.712546</c:v>
                </c:pt>
                <c:pt idx="114">
                  <c:v>115.974487</c:v>
                </c:pt>
                <c:pt idx="115">
                  <c:v>115.576314</c:v>
                </c:pt>
                <c:pt idx="116">
                  <c:v>109.022846</c:v>
                </c:pt>
                <c:pt idx="117">
                  <c:v>103.183566</c:v>
                </c:pt>
                <c:pt idx="118">
                  <c:v>105.83099199999999</c:v>
                </c:pt>
                <c:pt idx="119">
                  <c:v>117.10132</c:v>
                </c:pt>
                <c:pt idx="120">
                  <c:v>112.092102</c:v>
                </c:pt>
                <c:pt idx="121">
                  <c:v>114.31632999999999</c:v>
                </c:pt>
                <c:pt idx="122">
                  <c:v>127.601418</c:v>
                </c:pt>
                <c:pt idx="123">
                  <c:v>128.84505999999999</c:v>
                </c:pt>
                <c:pt idx="124">
                  <c:v>128.145793</c:v>
                </c:pt>
                <c:pt idx="125">
                  <c:v>135.970923</c:v>
                </c:pt>
                <c:pt idx="126">
                  <c:v>134.807264</c:v>
                </c:pt>
                <c:pt idx="127">
                  <c:v>116.620238</c:v>
                </c:pt>
                <c:pt idx="128">
                  <c:v>108.78155</c:v>
                </c:pt>
                <c:pt idx="129">
                  <c:v>109.224936</c:v>
                </c:pt>
                <c:pt idx="130">
                  <c:v>114.518512</c:v>
                </c:pt>
                <c:pt idx="131">
                  <c:v>100.518762</c:v>
                </c:pt>
                <c:pt idx="132">
                  <c:v>108.082571</c:v>
                </c:pt>
                <c:pt idx="133">
                  <c:v>113.845079</c:v>
                </c:pt>
                <c:pt idx="134">
                  <c:v>122.283693</c:v>
                </c:pt>
                <c:pt idx="135">
                  <c:v>122.517549</c:v>
                </c:pt>
                <c:pt idx="136">
                  <c:v>128.08138199999999</c:v>
                </c:pt>
                <c:pt idx="137">
                  <c:v>138.115937</c:v>
                </c:pt>
                <c:pt idx="138">
                  <c:v>131.633116</c:v>
                </c:pt>
                <c:pt idx="139">
                  <c:v>144.04823200000001</c:v>
                </c:pt>
                <c:pt idx="140">
                  <c:v>153.840114</c:v>
                </c:pt>
                <c:pt idx="141">
                  <c:v>171.38079400000001</c:v>
                </c:pt>
                <c:pt idx="142">
                  <c:v>168.04762700000001</c:v>
                </c:pt>
                <c:pt idx="143">
                  <c:v>170.25416100000001</c:v>
                </c:pt>
                <c:pt idx="144">
                  <c:v>175.33751599999999</c:v>
                </c:pt>
                <c:pt idx="145">
                  <c:v>191.097216</c:v>
                </c:pt>
                <c:pt idx="146">
                  <c:v>204.236546</c:v>
                </c:pt>
                <c:pt idx="147">
                  <c:v>230.52042700000001</c:v>
                </c:pt>
                <c:pt idx="148">
                  <c:v>247.007634</c:v>
                </c:pt>
                <c:pt idx="149">
                  <c:v>249.66260199999999</c:v>
                </c:pt>
                <c:pt idx="150">
                  <c:v>215.297415</c:v>
                </c:pt>
                <c:pt idx="151">
                  <c:v>187.060745</c:v>
                </c:pt>
                <c:pt idx="152">
                  <c:v>136.33562699999999</c:v>
                </c:pt>
                <c:pt idx="153">
                  <c:v>101.244035</c:v>
                </c:pt>
                <c:pt idx="154">
                  <c:v>77.711348000000001</c:v>
                </c:pt>
                <c:pt idx="155">
                  <c:v>82.583845999999994</c:v>
                </c:pt>
                <c:pt idx="156">
                  <c:v>78.825799000000004</c:v>
                </c:pt>
                <c:pt idx="157">
                  <c:v>87.891451000000004</c:v>
                </c:pt>
                <c:pt idx="158">
                  <c:v>94.546689999999998</c:v>
                </c:pt>
                <c:pt idx="159">
                  <c:v>109.279589</c:v>
                </c:pt>
                <c:pt idx="160">
                  <c:v>129.98647399999999</c:v>
                </c:pt>
                <c:pt idx="161">
                  <c:v>121.644672</c:v>
                </c:pt>
                <c:pt idx="162">
                  <c:v>134.68487500000001</c:v>
                </c:pt>
                <c:pt idx="163">
                  <c:v>128.465473</c:v>
                </c:pt>
                <c:pt idx="164">
                  <c:v>139.21172999999999</c:v>
                </c:pt>
                <c:pt idx="165">
                  <c:v>145.824321</c:v>
                </c:pt>
                <c:pt idx="166">
                  <c:v>140.855773</c:v>
                </c:pt>
                <c:pt idx="167">
                  <c:v>144.94931199999999</c:v>
                </c:pt>
                <c:pt idx="168">
                  <c:v>140.395726</c:v>
                </c:pt>
                <c:pt idx="169">
                  <c:v>148.942972</c:v>
                </c:pt>
                <c:pt idx="170">
                  <c:v>158.12645699999999</c:v>
                </c:pt>
                <c:pt idx="171">
                  <c:v>142.150184</c:v>
                </c:pt>
                <c:pt idx="172">
                  <c:v>140.45075299999999</c:v>
                </c:pt>
                <c:pt idx="173">
                  <c:v>139.96184199999999</c:v>
                </c:pt>
                <c:pt idx="174">
                  <c:v>142.568927</c:v>
                </c:pt>
                <c:pt idx="175">
                  <c:v>143.083969</c:v>
                </c:pt>
                <c:pt idx="176">
                  <c:v>153.57123799999999</c:v>
                </c:pt>
                <c:pt idx="177">
                  <c:v>158.91447299999999</c:v>
                </c:pt>
                <c:pt idx="178">
                  <c:v>169.32510099999999</c:v>
                </c:pt>
                <c:pt idx="179">
                  <c:v>174.28228899999999</c:v>
                </c:pt>
                <c:pt idx="180">
                  <c:v>184.09739500000001</c:v>
                </c:pt>
                <c:pt idx="181">
                  <c:v>204.416865</c:v>
                </c:pt>
                <c:pt idx="182">
                  <c:v>218.82266000000001</c:v>
                </c:pt>
                <c:pt idx="183">
                  <c:v>203.62110699999999</c:v>
                </c:pt>
                <c:pt idx="184">
                  <c:v>199.35012599999999</c:v>
                </c:pt>
                <c:pt idx="185">
                  <c:v>203.22563400000001</c:v>
                </c:pt>
                <c:pt idx="186">
                  <c:v>189.49672200000001</c:v>
                </c:pt>
                <c:pt idx="187">
                  <c:v>190.273854</c:v>
                </c:pt>
                <c:pt idx="188">
                  <c:v>188.44168099999999</c:v>
                </c:pt>
                <c:pt idx="189">
                  <c:v>198.50966700000001</c:v>
                </c:pt>
                <c:pt idx="190">
                  <c:v>196.30707699999999</c:v>
                </c:pt>
                <c:pt idx="191">
                  <c:v>201.32072700000001</c:v>
                </c:pt>
                <c:pt idx="192">
                  <c:v>212.37992299999999</c:v>
                </c:pt>
                <c:pt idx="193">
                  <c:v>222.028897</c:v>
                </c:pt>
                <c:pt idx="194">
                  <c:v>214.361208</c:v>
                </c:pt>
                <c:pt idx="195">
                  <c:v>196.28330800000001</c:v>
                </c:pt>
                <c:pt idx="196">
                  <c:v>171.01620500000001</c:v>
                </c:pt>
                <c:pt idx="197">
                  <c:v>182.28343100000001</c:v>
                </c:pt>
                <c:pt idx="198">
                  <c:v>198.415302</c:v>
                </c:pt>
                <c:pt idx="199">
                  <c:v>200.47757799999999</c:v>
                </c:pt>
                <c:pt idx="200">
                  <c:v>195.05928700000001</c:v>
                </c:pt>
                <c:pt idx="201">
                  <c:v>190.933795</c:v>
                </c:pt>
                <c:pt idx="202">
                  <c:v>190.80976100000001</c:v>
                </c:pt>
                <c:pt idx="203">
                  <c:v>197.90923000000001</c:v>
                </c:pt>
                <c:pt idx="204">
                  <c:v>202.93972199999999</c:v>
                </c:pt>
                <c:pt idx="205">
                  <c:v>193.348139</c:v>
                </c:pt>
                <c:pt idx="206">
                  <c:v>186.213044</c:v>
                </c:pt>
                <c:pt idx="207">
                  <c:v>186.97719000000001</c:v>
                </c:pt>
                <c:pt idx="208">
                  <c:v>187.680308</c:v>
                </c:pt>
                <c:pt idx="209">
                  <c:v>197.72688299999999</c:v>
                </c:pt>
                <c:pt idx="210">
                  <c:v>203.135199</c:v>
                </c:pt>
                <c:pt idx="211">
                  <c:v>204.579081</c:v>
                </c:pt>
                <c:pt idx="212">
                  <c:v>198.47182100000001</c:v>
                </c:pt>
                <c:pt idx="213">
                  <c:v>193.29711800000001</c:v>
                </c:pt>
                <c:pt idx="214">
                  <c:v>198.694016</c:v>
                </c:pt>
                <c:pt idx="215">
                  <c:v>192.55862500000001</c:v>
                </c:pt>
                <c:pt idx="216">
                  <c:v>197.199837</c:v>
                </c:pt>
                <c:pt idx="217">
                  <c:v>195.724627</c:v>
                </c:pt>
                <c:pt idx="218">
                  <c:v>197.38558599999999</c:v>
                </c:pt>
                <c:pt idx="219">
                  <c:v>198.88398799999999</c:v>
                </c:pt>
                <c:pt idx="220">
                  <c:v>203.82805400000001</c:v>
                </c:pt>
                <c:pt idx="221">
                  <c:v>197.94435300000001</c:v>
                </c:pt>
                <c:pt idx="222">
                  <c:v>188.335995</c:v>
                </c:pt>
                <c:pt idx="223">
                  <c:v>180.44055599999999</c:v>
                </c:pt>
                <c:pt idx="224">
                  <c:v>162.031946</c:v>
                </c:pt>
                <c:pt idx="225">
                  <c:v>144.72454500000001</c:v>
                </c:pt>
                <c:pt idx="226">
                  <c:v>113.882108</c:v>
                </c:pt>
                <c:pt idx="227">
                  <c:v>89.152282</c:v>
                </c:pt>
                <c:pt idx="228">
                  <c:v>103.466493</c:v>
                </c:pt>
                <c:pt idx="229">
                  <c:v>99.583269999999999</c:v>
                </c:pt>
                <c:pt idx="230">
                  <c:v>108.12288700000001</c:v>
                </c:pt>
                <c:pt idx="231">
                  <c:v>117.671131</c:v>
                </c:pt>
                <c:pt idx="232">
                  <c:v>115.336468</c:v>
                </c:pt>
                <c:pt idx="233">
                  <c:v>102.54305600000001</c:v>
                </c:pt>
                <c:pt idx="234">
                  <c:v>86.137804000000003</c:v>
                </c:pt>
                <c:pt idx="235">
                  <c:v>87.045957999999999</c:v>
                </c:pt>
                <c:pt idx="236">
                  <c:v>88.288847000000004</c:v>
                </c:pt>
                <c:pt idx="237">
                  <c:v>81.061215000000004</c:v>
                </c:pt>
                <c:pt idx="238">
                  <c:v>68.602762999999996</c:v>
                </c:pt>
                <c:pt idx="239">
                  <c:v>56.045296999999998</c:v>
                </c:pt>
                <c:pt idx="240">
                  <c:v>58.315196999999998</c:v>
                </c:pt>
                <c:pt idx="241">
                  <c:v>70.062163999999996</c:v>
                </c:pt>
                <c:pt idx="242">
                  <c:v>76.508619999999993</c:v>
                </c:pt>
                <c:pt idx="243">
                  <c:v>86.312532000000004</c:v>
                </c:pt>
                <c:pt idx="244">
                  <c:v>89.526993000000004</c:v>
                </c:pt>
                <c:pt idx="245">
                  <c:v>83.045779999999993</c:v>
                </c:pt>
                <c:pt idx="246">
                  <c:v>84.246206000000001</c:v>
                </c:pt>
                <c:pt idx="247">
                  <c:v>84.643306999999993</c:v>
                </c:pt>
                <c:pt idx="248">
                  <c:v>92.611704000000003</c:v>
                </c:pt>
                <c:pt idx="249">
                  <c:v>85.035326999999995</c:v>
                </c:pt>
                <c:pt idx="250">
                  <c:v>98.892825000000002</c:v>
                </c:pt>
                <c:pt idx="251">
                  <c:v>100.854432</c:v>
                </c:pt>
                <c:pt idx="252">
                  <c:v>102.218478</c:v>
                </c:pt>
                <c:pt idx="253">
                  <c:v>95.768823999999995</c:v>
                </c:pt>
                <c:pt idx="254">
                  <c:v>98.243796000000003</c:v>
                </c:pt>
                <c:pt idx="255">
                  <c:v>93.908743000000001</c:v>
                </c:pt>
                <c:pt idx="256">
                  <c:v>86.782798</c:v>
                </c:pt>
              </c:numCache>
            </c:numRef>
          </c:val>
          <c:smooth val="0"/>
          <c:extLst>
            <c:ext xmlns:c16="http://schemas.microsoft.com/office/drawing/2014/chart" uri="{C3380CC4-5D6E-409C-BE32-E72D297353CC}">
              <c16:uniqueId val="{00000002-4D09-44B0-BFB0-80D21FA8A65C}"/>
            </c:ext>
          </c:extLst>
        </c:ser>
        <c:dLbls>
          <c:showLegendKey val="0"/>
          <c:showVal val="0"/>
          <c:showCatName val="0"/>
          <c:showSerName val="0"/>
          <c:showPercent val="0"/>
          <c:showBubbleSize val="0"/>
        </c:dLbls>
        <c:marker val="1"/>
        <c:smooth val="0"/>
        <c:axId val="38578048"/>
        <c:axId val="38576512"/>
      </c:lineChart>
      <c:catAx>
        <c:axId val="38573184"/>
        <c:scaling>
          <c:orientation val="minMax"/>
        </c:scaling>
        <c:delete val="0"/>
        <c:axPos val="b"/>
        <c:numFmt formatCode="General" sourceLinked="1"/>
        <c:majorTickMark val="none"/>
        <c:minorTickMark val="none"/>
        <c:tickLblPos val="nextTo"/>
        <c:crossAx val="38574720"/>
        <c:crosses val="autoZero"/>
        <c:auto val="1"/>
        <c:lblAlgn val="ctr"/>
        <c:lblOffset val="100"/>
        <c:noMultiLvlLbl val="0"/>
      </c:catAx>
      <c:valAx>
        <c:axId val="38574720"/>
        <c:scaling>
          <c:orientation val="minMax"/>
        </c:scaling>
        <c:delete val="0"/>
        <c:axPos val="l"/>
        <c:numFmt formatCode="General" sourceLinked="1"/>
        <c:majorTickMark val="none"/>
        <c:minorTickMark val="none"/>
        <c:tickLblPos val="nextTo"/>
        <c:crossAx val="38573184"/>
        <c:crosses val="autoZero"/>
        <c:crossBetween val="between"/>
      </c:valAx>
      <c:valAx>
        <c:axId val="38576512"/>
        <c:scaling>
          <c:orientation val="minMax"/>
        </c:scaling>
        <c:delete val="0"/>
        <c:axPos val="r"/>
        <c:numFmt formatCode="General" sourceLinked="1"/>
        <c:majorTickMark val="out"/>
        <c:minorTickMark val="none"/>
        <c:tickLblPos val="nextTo"/>
        <c:crossAx val="38578048"/>
        <c:crosses val="max"/>
        <c:crossBetween val="between"/>
      </c:valAx>
      <c:catAx>
        <c:axId val="38578048"/>
        <c:scaling>
          <c:orientation val="minMax"/>
        </c:scaling>
        <c:delete val="1"/>
        <c:axPos val="b"/>
        <c:numFmt formatCode="General" sourceLinked="1"/>
        <c:majorTickMark val="out"/>
        <c:minorTickMark val="none"/>
        <c:tickLblPos val="nextTo"/>
        <c:crossAx val="38576512"/>
        <c:crosses val="autoZero"/>
        <c:auto val="1"/>
        <c:lblAlgn val="ctr"/>
        <c:lblOffset val="100"/>
        <c:noMultiLvlLbl val="0"/>
      </c:catAx>
    </c:plotArea>
    <c:legend>
      <c:legendPos val="b"/>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[2]库存基钦周期!$D$1</c:f>
              <c:strCache>
                <c:ptCount val="1"/>
                <c:pt idx="0">
                  <c:v>工业企业:产成品存货:累计同比</c:v>
                </c:pt>
              </c:strCache>
            </c:strRef>
          </c:tx>
          <c:marker>
            <c:symbol val="none"/>
          </c:marker>
          <c:cat>
            <c:numRef>
              <c:f>[2]库存基钦周期!$B$2:$B$258</c:f>
              <c:numCache>
                <c:formatCode>General</c:formatCode>
                <c:ptCount val="257"/>
                <c:pt idx="0">
                  <c:v>35096</c:v>
                </c:pt>
                <c:pt idx="1">
                  <c:v>35125</c:v>
                </c:pt>
                <c:pt idx="2">
                  <c:v>35156</c:v>
                </c:pt>
                <c:pt idx="3">
                  <c:v>35186</c:v>
                </c:pt>
                <c:pt idx="4">
                  <c:v>35217</c:v>
                </c:pt>
                <c:pt idx="5">
                  <c:v>35247</c:v>
                </c:pt>
                <c:pt idx="6">
                  <c:v>35278</c:v>
                </c:pt>
                <c:pt idx="7">
                  <c:v>35309</c:v>
                </c:pt>
                <c:pt idx="8">
                  <c:v>35065</c:v>
                </c:pt>
                <c:pt idx="9">
                  <c:v>35065</c:v>
                </c:pt>
                <c:pt idx="10">
                  <c:v>35065</c:v>
                </c:pt>
                <c:pt idx="11">
                  <c:v>35431</c:v>
                </c:pt>
                <c:pt idx="12">
                  <c:v>35462</c:v>
                </c:pt>
                <c:pt idx="13">
                  <c:v>35490</c:v>
                </c:pt>
                <c:pt idx="14">
                  <c:v>35521</c:v>
                </c:pt>
                <c:pt idx="15">
                  <c:v>35551</c:v>
                </c:pt>
                <c:pt idx="16">
                  <c:v>35582</c:v>
                </c:pt>
                <c:pt idx="17">
                  <c:v>35612</c:v>
                </c:pt>
                <c:pt idx="18">
                  <c:v>35643</c:v>
                </c:pt>
                <c:pt idx="19">
                  <c:v>35674</c:v>
                </c:pt>
                <c:pt idx="20">
                  <c:v>35431</c:v>
                </c:pt>
                <c:pt idx="21">
                  <c:v>35431</c:v>
                </c:pt>
                <c:pt idx="22">
                  <c:v>35431</c:v>
                </c:pt>
                <c:pt idx="23">
                  <c:v>35796</c:v>
                </c:pt>
                <c:pt idx="24">
                  <c:v>35827</c:v>
                </c:pt>
                <c:pt idx="25">
                  <c:v>35855</c:v>
                </c:pt>
                <c:pt idx="26">
                  <c:v>35886</c:v>
                </c:pt>
                <c:pt idx="27">
                  <c:v>35916</c:v>
                </c:pt>
                <c:pt idx="28">
                  <c:v>35947</c:v>
                </c:pt>
                <c:pt idx="29">
                  <c:v>35977</c:v>
                </c:pt>
                <c:pt idx="30">
                  <c:v>36008</c:v>
                </c:pt>
                <c:pt idx="31">
                  <c:v>36039</c:v>
                </c:pt>
                <c:pt idx="32">
                  <c:v>35796</c:v>
                </c:pt>
                <c:pt idx="33">
                  <c:v>35796</c:v>
                </c:pt>
                <c:pt idx="34">
                  <c:v>35796</c:v>
                </c:pt>
                <c:pt idx="35">
                  <c:v>36161</c:v>
                </c:pt>
                <c:pt idx="36">
                  <c:v>36192</c:v>
                </c:pt>
                <c:pt idx="37">
                  <c:v>36220</c:v>
                </c:pt>
                <c:pt idx="38">
                  <c:v>36251</c:v>
                </c:pt>
                <c:pt idx="39">
                  <c:v>36281</c:v>
                </c:pt>
                <c:pt idx="40">
                  <c:v>36312</c:v>
                </c:pt>
                <c:pt idx="41">
                  <c:v>36342</c:v>
                </c:pt>
                <c:pt idx="42">
                  <c:v>36373</c:v>
                </c:pt>
                <c:pt idx="43">
                  <c:v>36404</c:v>
                </c:pt>
                <c:pt idx="44">
                  <c:v>36161</c:v>
                </c:pt>
                <c:pt idx="45">
                  <c:v>36161</c:v>
                </c:pt>
                <c:pt idx="46">
                  <c:v>36161</c:v>
                </c:pt>
                <c:pt idx="47">
                  <c:v>36526</c:v>
                </c:pt>
                <c:pt idx="48">
                  <c:v>36557</c:v>
                </c:pt>
                <c:pt idx="49">
                  <c:v>36586</c:v>
                </c:pt>
                <c:pt idx="50">
                  <c:v>36617</c:v>
                </c:pt>
                <c:pt idx="51">
                  <c:v>36647</c:v>
                </c:pt>
                <c:pt idx="52">
                  <c:v>36678</c:v>
                </c:pt>
                <c:pt idx="53">
                  <c:v>36708</c:v>
                </c:pt>
                <c:pt idx="54">
                  <c:v>36739</c:v>
                </c:pt>
                <c:pt idx="55">
                  <c:v>36770</c:v>
                </c:pt>
                <c:pt idx="56">
                  <c:v>36800</c:v>
                </c:pt>
                <c:pt idx="57">
                  <c:v>36831</c:v>
                </c:pt>
                <c:pt idx="58">
                  <c:v>36861</c:v>
                </c:pt>
                <c:pt idx="59">
                  <c:v>36892</c:v>
                </c:pt>
                <c:pt idx="60">
                  <c:v>36923</c:v>
                </c:pt>
                <c:pt idx="61">
                  <c:v>36951</c:v>
                </c:pt>
                <c:pt idx="62">
                  <c:v>36982</c:v>
                </c:pt>
                <c:pt idx="63">
                  <c:v>37012</c:v>
                </c:pt>
                <c:pt idx="64">
                  <c:v>37043</c:v>
                </c:pt>
                <c:pt idx="65">
                  <c:v>37073</c:v>
                </c:pt>
                <c:pt idx="66">
                  <c:v>37104</c:v>
                </c:pt>
                <c:pt idx="67">
                  <c:v>37135</c:v>
                </c:pt>
                <c:pt idx="68">
                  <c:v>37165</c:v>
                </c:pt>
                <c:pt idx="69">
                  <c:v>37196</c:v>
                </c:pt>
                <c:pt idx="70">
                  <c:v>37226</c:v>
                </c:pt>
                <c:pt idx="71">
                  <c:v>37257</c:v>
                </c:pt>
                <c:pt idx="72">
                  <c:v>37288</c:v>
                </c:pt>
                <c:pt idx="73">
                  <c:v>37316</c:v>
                </c:pt>
                <c:pt idx="74">
                  <c:v>37347</c:v>
                </c:pt>
                <c:pt idx="75">
                  <c:v>37377</c:v>
                </c:pt>
                <c:pt idx="76">
                  <c:v>37408</c:v>
                </c:pt>
                <c:pt idx="77">
                  <c:v>37438</c:v>
                </c:pt>
                <c:pt idx="78">
                  <c:v>37469</c:v>
                </c:pt>
                <c:pt idx="79">
                  <c:v>37500</c:v>
                </c:pt>
                <c:pt idx="80">
                  <c:v>37530</c:v>
                </c:pt>
                <c:pt idx="81">
                  <c:v>37561</c:v>
                </c:pt>
                <c:pt idx="82">
                  <c:v>37591</c:v>
                </c:pt>
                <c:pt idx="83">
                  <c:v>37622</c:v>
                </c:pt>
                <c:pt idx="84">
                  <c:v>37653</c:v>
                </c:pt>
                <c:pt idx="85">
                  <c:v>37681</c:v>
                </c:pt>
                <c:pt idx="86">
                  <c:v>37712</c:v>
                </c:pt>
                <c:pt idx="87">
                  <c:v>37742</c:v>
                </c:pt>
                <c:pt idx="88">
                  <c:v>37773</c:v>
                </c:pt>
                <c:pt idx="89">
                  <c:v>37803</c:v>
                </c:pt>
                <c:pt idx="90">
                  <c:v>37834</c:v>
                </c:pt>
                <c:pt idx="91">
                  <c:v>37865</c:v>
                </c:pt>
                <c:pt idx="92">
                  <c:v>37895</c:v>
                </c:pt>
                <c:pt idx="93">
                  <c:v>37926</c:v>
                </c:pt>
                <c:pt idx="94">
                  <c:v>37956</c:v>
                </c:pt>
                <c:pt idx="95">
                  <c:v>37987</c:v>
                </c:pt>
                <c:pt idx="96">
                  <c:v>38018</c:v>
                </c:pt>
                <c:pt idx="97">
                  <c:v>38047</c:v>
                </c:pt>
                <c:pt idx="98">
                  <c:v>38078</c:v>
                </c:pt>
                <c:pt idx="99">
                  <c:v>38108</c:v>
                </c:pt>
                <c:pt idx="100">
                  <c:v>38139</c:v>
                </c:pt>
                <c:pt idx="101">
                  <c:v>38169</c:v>
                </c:pt>
                <c:pt idx="102">
                  <c:v>38200</c:v>
                </c:pt>
                <c:pt idx="103">
                  <c:v>38231</c:v>
                </c:pt>
                <c:pt idx="104">
                  <c:v>38261</c:v>
                </c:pt>
                <c:pt idx="105">
                  <c:v>38292</c:v>
                </c:pt>
                <c:pt idx="106">
                  <c:v>38322</c:v>
                </c:pt>
                <c:pt idx="107">
                  <c:v>38353</c:v>
                </c:pt>
                <c:pt idx="108">
                  <c:v>38384</c:v>
                </c:pt>
                <c:pt idx="109">
                  <c:v>38412</c:v>
                </c:pt>
                <c:pt idx="110">
                  <c:v>38443</c:v>
                </c:pt>
                <c:pt idx="111">
                  <c:v>38473</c:v>
                </c:pt>
                <c:pt idx="112">
                  <c:v>38504</c:v>
                </c:pt>
                <c:pt idx="113">
                  <c:v>38534</c:v>
                </c:pt>
                <c:pt idx="114">
                  <c:v>38565</c:v>
                </c:pt>
                <c:pt idx="115">
                  <c:v>38596</c:v>
                </c:pt>
                <c:pt idx="116">
                  <c:v>38626</c:v>
                </c:pt>
                <c:pt idx="117">
                  <c:v>38657</c:v>
                </c:pt>
                <c:pt idx="118">
                  <c:v>38687</c:v>
                </c:pt>
                <c:pt idx="119">
                  <c:v>38718</c:v>
                </c:pt>
                <c:pt idx="120">
                  <c:v>38749</c:v>
                </c:pt>
                <c:pt idx="121">
                  <c:v>38777</c:v>
                </c:pt>
                <c:pt idx="122">
                  <c:v>38808</c:v>
                </c:pt>
                <c:pt idx="123">
                  <c:v>38838</c:v>
                </c:pt>
                <c:pt idx="124">
                  <c:v>38869</c:v>
                </c:pt>
                <c:pt idx="125">
                  <c:v>38899</c:v>
                </c:pt>
                <c:pt idx="126">
                  <c:v>38930</c:v>
                </c:pt>
                <c:pt idx="127">
                  <c:v>38961</c:v>
                </c:pt>
                <c:pt idx="128">
                  <c:v>38991</c:v>
                </c:pt>
                <c:pt idx="129">
                  <c:v>39022</c:v>
                </c:pt>
                <c:pt idx="130">
                  <c:v>39052</c:v>
                </c:pt>
                <c:pt idx="131">
                  <c:v>39083</c:v>
                </c:pt>
                <c:pt idx="132">
                  <c:v>39114</c:v>
                </c:pt>
                <c:pt idx="133">
                  <c:v>39142</c:v>
                </c:pt>
                <c:pt idx="134">
                  <c:v>39173</c:v>
                </c:pt>
                <c:pt idx="135">
                  <c:v>39203</c:v>
                </c:pt>
                <c:pt idx="136">
                  <c:v>39234</c:v>
                </c:pt>
                <c:pt idx="137">
                  <c:v>39264</c:v>
                </c:pt>
                <c:pt idx="138">
                  <c:v>39295</c:v>
                </c:pt>
                <c:pt idx="139">
                  <c:v>39326</c:v>
                </c:pt>
                <c:pt idx="140">
                  <c:v>39356</c:v>
                </c:pt>
                <c:pt idx="141">
                  <c:v>39387</c:v>
                </c:pt>
                <c:pt idx="142">
                  <c:v>39417</c:v>
                </c:pt>
                <c:pt idx="143">
                  <c:v>39448</c:v>
                </c:pt>
                <c:pt idx="144">
                  <c:v>39479</c:v>
                </c:pt>
                <c:pt idx="145">
                  <c:v>39508</c:v>
                </c:pt>
                <c:pt idx="146">
                  <c:v>39539</c:v>
                </c:pt>
                <c:pt idx="147">
                  <c:v>39569</c:v>
                </c:pt>
                <c:pt idx="148">
                  <c:v>39600</c:v>
                </c:pt>
                <c:pt idx="149">
                  <c:v>39630</c:v>
                </c:pt>
                <c:pt idx="150">
                  <c:v>39661</c:v>
                </c:pt>
                <c:pt idx="151">
                  <c:v>39692</c:v>
                </c:pt>
                <c:pt idx="152">
                  <c:v>39722</c:v>
                </c:pt>
                <c:pt idx="153">
                  <c:v>39753</c:v>
                </c:pt>
                <c:pt idx="154">
                  <c:v>39783</c:v>
                </c:pt>
                <c:pt idx="155">
                  <c:v>39814</c:v>
                </c:pt>
                <c:pt idx="156">
                  <c:v>39845</c:v>
                </c:pt>
                <c:pt idx="157">
                  <c:v>39873</c:v>
                </c:pt>
                <c:pt idx="158">
                  <c:v>39904</c:v>
                </c:pt>
                <c:pt idx="159">
                  <c:v>39934</c:v>
                </c:pt>
                <c:pt idx="160">
                  <c:v>39965</c:v>
                </c:pt>
                <c:pt idx="161">
                  <c:v>39995</c:v>
                </c:pt>
                <c:pt idx="162">
                  <c:v>40026</c:v>
                </c:pt>
                <c:pt idx="163">
                  <c:v>40057</c:v>
                </c:pt>
                <c:pt idx="164">
                  <c:v>40087</c:v>
                </c:pt>
                <c:pt idx="165">
                  <c:v>40118</c:v>
                </c:pt>
                <c:pt idx="166">
                  <c:v>40148</c:v>
                </c:pt>
                <c:pt idx="167">
                  <c:v>40179</c:v>
                </c:pt>
                <c:pt idx="168">
                  <c:v>40210</c:v>
                </c:pt>
                <c:pt idx="169">
                  <c:v>40238</c:v>
                </c:pt>
                <c:pt idx="170">
                  <c:v>40269</c:v>
                </c:pt>
                <c:pt idx="171">
                  <c:v>40299</c:v>
                </c:pt>
                <c:pt idx="172">
                  <c:v>40330</c:v>
                </c:pt>
                <c:pt idx="173">
                  <c:v>40360</c:v>
                </c:pt>
                <c:pt idx="174">
                  <c:v>40391</c:v>
                </c:pt>
                <c:pt idx="175">
                  <c:v>40422</c:v>
                </c:pt>
                <c:pt idx="176">
                  <c:v>40452</c:v>
                </c:pt>
                <c:pt idx="177">
                  <c:v>40483</c:v>
                </c:pt>
                <c:pt idx="178">
                  <c:v>40513</c:v>
                </c:pt>
                <c:pt idx="179">
                  <c:v>40544</c:v>
                </c:pt>
                <c:pt idx="180">
                  <c:v>40575</c:v>
                </c:pt>
                <c:pt idx="181">
                  <c:v>40603</c:v>
                </c:pt>
                <c:pt idx="182">
                  <c:v>40634</c:v>
                </c:pt>
                <c:pt idx="183">
                  <c:v>40664</c:v>
                </c:pt>
                <c:pt idx="184">
                  <c:v>40695</c:v>
                </c:pt>
                <c:pt idx="185">
                  <c:v>40725</c:v>
                </c:pt>
                <c:pt idx="186">
                  <c:v>40756</c:v>
                </c:pt>
                <c:pt idx="187">
                  <c:v>40787</c:v>
                </c:pt>
                <c:pt idx="188">
                  <c:v>40817</c:v>
                </c:pt>
                <c:pt idx="189">
                  <c:v>40848</c:v>
                </c:pt>
                <c:pt idx="190">
                  <c:v>40878</c:v>
                </c:pt>
                <c:pt idx="191">
                  <c:v>40909</c:v>
                </c:pt>
                <c:pt idx="192">
                  <c:v>40940</c:v>
                </c:pt>
                <c:pt idx="193">
                  <c:v>40969</c:v>
                </c:pt>
                <c:pt idx="194">
                  <c:v>41000</c:v>
                </c:pt>
                <c:pt idx="195">
                  <c:v>41030</c:v>
                </c:pt>
                <c:pt idx="196">
                  <c:v>41061</c:v>
                </c:pt>
                <c:pt idx="197">
                  <c:v>41091</c:v>
                </c:pt>
                <c:pt idx="198">
                  <c:v>41122</c:v>
                </c:pt>
                <c:pt idx="199">
                  <c:v>41153</c:v>
                </c:pt>
                <c:pt idx="200">
                  <c:v>41183</c:v>
                </c:pt>
                <c:pt idx="201">
                  <c:v>41214</c:v>
                </c:pt>
                <c:pt idx="202">
                  <c:v>41244</c:v>
                </c:pt>
                <c:pt idx="203">
                  <c:v>41275</c:v>
                </c:pt>
                <c:pt idx="204">
                  <c:v>41306</c:v>
                </c:pt>
                <c:pt idx="205">
                  <c:v>41334</c:v>
                </c:pt>
                <c:pt idx="206">
                  <c:v>41365</c:v>
                </c:pt>
                <c:pt idx="207">
                  <c:v>41395</c:v>
                </c:pt>
                <c:pt idx="208">
                  <c:v>41426</c:v>
                </c:pt>
                <c:pt idx="209">
                  <c:v>41456</c:v>
                </c:pt>
                <c:pt idx="210">
                  <c:v>41487</c:v>
                </c:pt>
                <c:pt idx="211">
                  <c:v>41518</c:v>
                </c:pt>
                <c:pt idx="212">
                  <c:v>41548</c:v>
                </c:pt>
                <c:pt idx="213">
                  <c:v>41579</c:v>
                </c:pt>
                <c:pt idx="214">
                  <c:v>41609</c:v>
                </c:pt>
                <c:pt idx="215">
                  <c:v>41640</c:v>
                </c:pt>
                <c:pt idx="216">
                  <c:v>41671</c:v>
                </c:pt>
                <c:pt idx="217">
                  <c:v>41699</c:v>
                </c:pt>
                <c:pt idx="218">
                  <c:v>41730</c:v>
                </c:pt>
                <c:pt idx="219">
                  <c:v>41760</c:v>
                </c:pt>
                <c:pt idx="220">
                  <c:v>41791</c:v>
                </c:pt>
                <c:pt idx="221">
                  <c:v>41821</c:v>
                </c:pt>
                <c:pt idx="222">
                  <c:v>41852</c:v>
                </c:pt>
                <c:pt idx="223">
                  <c:v>41883</c:v>
                </c:pt>
                <c:pt idx="224">
                  <c:v>41913</c:v>
                </c:pt>
                <c:pt idx="225">
                  <c:v>41944</c:v>
                </c:pt>
                <c:pt idx="226">
                  <c:v>41974</c:v>
                </c:pt>
                <c:pt idx="227">
                  <c:v>42005</c:v>
                </c:pt>
                <c:pt idx="228">
                  <c:v>42036</c:v>
                </c:pt>
                <c:pt idx="229">
                  <c:v>42064</c:v>
                </c:pt>
                <c:pt idx="230">
                  <c:v>42095</c:v>
                </c:pt>
                <c:pt idx="231">
                  <c:v>42125</c:v>
                </c:pt>
                <c:pt idx="232">
                  <c:v>42156</c:v>
                </c:pt>
                <c:pt idx="233">
                  <c:v>42186</c:v>
                </c:pt>
                <c:pt idx="234">
                  <c:v>42217</c:v>
                </c:pt>
                <c:pt idx="235">
                  <c:v>42248</c:v>
                </c:pt>
                <c:pt idx="236">
                  <c:v>42278</c:v>
                </c:pt>
                <c:pt idx="237">
                  <c:v>42309</c:v>
                </c:pt>
                <c:pt idx="238">
                  <c:v>42339</c:v>
                </c:pt>
                <c:pt idx="239">
                  <c:v>42370</c:v>
                </c:pt>
                <c:pt idx="240">
                  <c:v>42401</c:v>
                </c:pt>
                <c:pt idx="241">
                  <c:v>42430</c:v>
                </c:pt>
                <c:pt idx="242">
                  <c:v>42461</c:v>
                </c:pt>
                <c:pt idx="243">
                  <c:v>42491</c:v>
                </c:pt>
                <c:pt idx="244">
                  <c:v>42522</c:v>
                </c:pt>
                <c:pt idx="245">
                  <c:v>42552</c:v>
                </c:pt>
                <c:pt idx="246">
                  <c:v>42583</c:v>
                </c:pt>
                <c:pt idx="247">
                  <c:v>42614</c:v>
                </c:pt>
                <c:pt idx="248">
                  <c:v>42644</c:v>
                </c:pt>
                <c:pt idx="249">
                  <c:v>42675</c:v>
                </c:pt>
                <c:pt idx="250">
                  <c:v>42705</c:v>
                </c:pt>
                <c:pt idx="251">
                  <c:v>42736</c:v>
                </c:pt>
                <c:pt idx="252">
                  <c:v>42767</c:v>
                </c:pt>
                <c:pt idx="253">
                  <c:v>42795</c:v>
                </c:pt>
                <c:pt idx="254">
                  <c:v>42826</c:v>
                </c:pt>
                <c:pt idx="255">
                  <c:v>42856</c:v>
                </c:pt>
                <c:pt idx="256">
                  <c:v>42887</c:v>
                </c:pt>
              </c:numCache>
            </c:numRef>
          </c:cat>
          <c:val>
            <c:numRef>
              <c:f>[2]库存基钦周期!$D$2:$D$258</c:f>
              <c:numCache>
                <c:formatCode>General</c:formatCode>
                <c:ptCount val="257"/>
                <c:pt idx="0">
                  <c:v>23.6</c:v>
                </c:pt>
                <c:pt idx="1">
                  <c:v>24.6</c:v>
                </c:pt>
                <c:pt idx="2">
                  <c:v>24.5</c:v>
                </c:pt>
                <c:pt idx="3">
                  <c:v>23.4</c:v>
                </c:pt>
                <c:pt idx="4">
                  <c:v>22.6</c:v>
                </c:pt>
                <c:pt idx="5">
                  <c:v>20.9</c:v>
                </c:pt>
                <c:pt idx="6">
                  <c:v>19.7</c:v>
                </c:pt>
                <c:pt idx="7">
                  <c:v>18.3</c:v>
                </c:pt>
                <c:pt idx="8">
                  <c:v>16.7</c:v>
                </c:pt>
                <c:pt idx="9">
                  <c:v>15.6</c:v>
                </c:pt>
                <c:pt idx="10">
                  <c:v>16.3</c:v>
                </c:pt>
                <c:pt idx="11">
                  <c:v>16.3</c:v>
                </c:pt>
                <c:pt idx="12">
                  <c:v>14.5</c:v>
                </c:pt>
                <c:pt idx="13">
                  <c:v>14.2</c:v>
                </c:pt>
                <c:pt idx="14">
                  <c:v>13</c:v>
                </c:pt>
                <c:pt idx="15">
                  <c:v>12.9</c:v>
                </c:pt>
                <c:pt idx="16">
                  <c:v>13.1</c:v>
                </c:pt>
                <c:pt idx="17">
                  <c:v>12.2</c:v>
                </c:pt>
                <c:pt idx="18">
                  <c:v>12.3</c:v>
                </c:pt>
                <c:pt idx="19">
                  <c:v>12.3</c:v>
                </c:pt>
                <c:pt idx="20">
                  <c:v>12.7</c:v>
                </c:pt>
                <c:pt idx="21">
                  <c:v>13.1</c:v>
                </c:pt>
                <c:pt idx="22">
                  <c:v>11.7</c:v>
                </c:pt>
                <c:pt idx="23">
                  <c:v>11.7</c:v>
                </c:pt>
                <c:pt idx="24">
                  <c:v>14.2</c:v>
                </c:pt>
                <c:pt idx="25">
                  <c:v>14.2</c:v>
                </c:pt>
                <c:pt idx="26">
                  <c:v>12.82</c:v>
                </c:pt>
                <c:pt idx="27">
                  <c:v>12.37</c:v>
                </c:pt>
                <c:pt idx="28">
                  <c:v>10.1</c:v>
                </c:pt>
                <c:pt idx="29">
                  <c:v>9.81</c:v>
                </c:pt>
                <c:pt idx="30">
                  <c:v>8.9</c:v>
                </c:pt>
                <c:pt idx="31">
                  <c:v>7.3</c:v>
                </c:pt>
                <c:pt idx="32">
                  <c:v>6.6</c:v>
                </c:pt>
                <c:pt idx="33">
                  <c:v>5.5</c:v>
                </c:pt>
                <c:pt idx="34">
                  <c:v>5.5</c:v>
                </c:pt>
                <c:pt idx="35">
                  <c:v>5.5</c:v>
                </c:pt>
                <c:pt idx="36">
                  <c:v>7.37</c:v>
                </c:pt>
                <c:pt idx="37">
                  <c:v>5.38</c:v>
                </c:pt>
                <c:pt idx="38">
                  <c:v>5.05</c:v>
                </c:pt>
                <c:pt idx="39">
                  <c:v>4.55</c:v>
                </c:pt>
                <c:pt idx="40">
                  <c:v>3.94</c:v>
                </c:pt>
                <c:pt idx="41">
                  <c:v>3.44</c:v>
                </c:pt>
                <c:pt idx="42">
                  <c:v>3.71</c:v>
                </c:pt>
                <c:pt idx="43">
                  <c:v>3.66</c:v>
                </c:pt>
                <c:pt idx="44">
                  <c:v>3.58</c:v>
                </c:pt>
                <c:pt idx="45">
                  <c:v>4.4800000000000004</c:v>
                </c:pt>
                <c:pt idx="46">
                  <c:v>4.55</c:v>
                </c:pt>
                <c:pt idx="47">
                  <c:v>4.55</c:v>
                </c:pt>
                <c:pt idx="48">
                  <c:v>2.61</c:v>
                </c:pt>
                <c:pt idx="49">
                  <c:v>2.54</c:v>
                </c:pt>
                <c:pt idx="50">
                  <c:v>1.43</c:v>
                </c:pt>
                <c:pt idx="51">
                  <c:v>1.39</c:v>
                </c:pt>
                <c:pt idx="52">
                  <c:v>2.0699999999999998</c:v>
                </c:pt>
                <c:pt idx="53">
                  <c:v>2.42</c:v>
                </c:pt>
                <c:pt idx="54">
                  <c:v>3.34</c:v>
                </c:pt>
                <c:pt idx="55">
                  <c:v>3.64</c:v>
                </c:pt>
                <c:pt idx="56">
                  <c:v>3.8</c:v>
                </c:pt>
                <c:pt idx="57">
                  <c:v>4.6399999999999997</c:v>
                </c:pt>
                <c:pt idx="58">
                  <c:v>6.85</c:v>
                </c:pt>
                <c:pt idx="59">
                  <c:v>6.85</c:v>
                </c:pt>
                <c:pt idx="60">
                  <c:v>5.9</c:v>
                </c:pt>
                <c:pt idx="61">
                  <c:v>7.73</c:v>
                </c:pt>
                <c:pt idx="62">
                  <c:v>7.56</c:v>
                </c:pt>
                <c:pt idx="63">
                  <c:v>7.6</c:v>
                </c:pt>
                <c:pt idx="64">
                  <c:v>8.7200000000000006</c:v>
                </c:pt>
                <c:pt idx="65">
                  <c:v>8.59</c:v>
                </c:pt>
                <c:pt idx="66">
                  <c:v>7.7</c:v>
                </c:pt>
                <c:pt idx="67">
                  <c:v>6.67</c:v>
                </c:pt>
                <c:pt idx="68">
                  <c:v>6.53</c:v>
                </c:pt>
                <c:pt idx="69">
                  <c:v>5.44</c:v>
                </c:pt>
                <c:pt idx="70">
                  <c:v>6.64</c:v>
                </c:pt>
                <c:pt idx="71">
                  <c:v>6.64</c:v>
                </c:pt>
                <c:pt idx="72">
                  <c:v>3.7</c:v>
                </c:pt>
                <c:pt idx="73">
                  <c:v>3.5</c:v>
                </c:pt>
                <c:pt idx="74">
                  <c:v>3.43</c:v>
                </c:pt>
                <c:pt idx="75">
                  <c:v>4.1900000000000004</c:v>
                </c:pt>
                <c:pt idx="76">
                  <c:v>4.0999999999999996</c:v>
                </c:pt>
                <c:pt idx="77">
                  <c:v>2.27</c:v>
                </c:pt>
                <c:pt idx="78">
                  <c:v>2.9</c:v>
                </c:pt>
                <c:pt idx="79">
                  <c:v>2.42</c:v>
                </c:pt>
                <c:pt idx="80">
                  <c:v>2.21</c:v>
                </c:pt>
                <c:pt idx="81">
                  <c:v>2.82</c:v>
                </c:pt>
                <c:pt idx="82">
                  <c:v>5.24</c:v>
                </c:pt>
                <c:pt idx="83">
                  <c:v>5.24</c:v>
                </c:pt>
                <c:pt idx="84">
                  <c:v>7.59</c:v>
                </c:pt>
                <c:pt idx="85">
                  <c:v>8.27</c:v>
                </c:pt>
                <c:pt idx="86">
                  <c:v>9.92</c:v>
                </c:pt>
                <c:pt idx="87">
                  <c:v>10.34</c:v>
                </c:pt>
                <c:pt idx="88">
                  <c:v>10.35</c:v>
                </c:pt>
                <c:pt idx="89">
                  <c:v>11.18</c:v>
                </c:pt>
                <c:pt idx="90">
                  <c:v>11.37</c:v>
                </c:pt>
                <c:pt idx="91">
                  <c:v>11.65</c:v>
                </c:pt>
                <c:pt idx="92">
                  <c:v>11.5</c:v>
                </c:pt>
                <c:pt idx="93">
                  <c:v>11.82</c:v>
                </c:pt>
                <c:pt idx="94">
                  <c:v>11.74</c:v>
                </c:pt>
                <c:pt idx="95">
                  <c:v>11.74</c:v>
                </c:pt>
                <c:pt idx="96">
                  <c:v>15.73</c:v>
                </c:pt>
                <c:pt idx="97">
                  <c:v>17.829999999999998</c:v>
                </c:pt>
                <c:pt idx="98">
                  <c:v>18.87</c:v>
                </c:pt>
                <c:pt idx="99">
                  <c:v>19.77</c:v>
                </c:pt>
                <c:pt idx="100">
                  <c:v>19.86</c:v>
                </c:pt>
                <c:pt idx="101">
                  <c:v>19.78</c:v>
                </c:pt>
                <c:pt idx="102">
                  <c:v>20.46</c:v>
                </c:pt>
                <c:pt idx="103">
                  <c:v>21.53</c:v>
                </c:pt>
                <c:pt idx="104">
                  <c:v>22.22</c:v>
                </c:pt>
                <c:pt idx="105">
                  <c:v>23.03</c:v>
                </c:pt>
                <c:pt idx="106">
                  <c:v>24.65</c:v>
                </c:pt>
                <c:pt idx="107">
                  <c:v>24.65</c:v>
                </c:pt>
                <c:pt idx="108">
                  <c:v>22.22</c:v>
                </c:pt>
                <c:pt idx="109">
                  <c:v>20.34</c:v>
                </c:pt>
                <c:pt idx="110">
                  <c:v>19.5</c:v>
                </c:pt>
                <c:pt idx="111">
                  <c:v>19.36</c:v>
                </c:pt>
                <c:pt idx="112">
                  <c:v>19.47</c:v>
                </c:pt>
                <c:pt idx="113">
                  <c:v>19.09</c:v>
                </c:pt>
                <c:pt idx="114">
                  <c:v>18.940000000000001</c:v>
                </c:pt>
                <c:pt idx="115">
                  <c:v>18.78</c:v>
                </c:pt>
                <c:pt idx="116">
                  <c:v>19.32</c:v>
                </c:pt>
                <c:pt idx="117">
                  <c:v>17.8</c:v>
                </c:pt>
                <c:pt idx="118">
                  <c:v>17.940000000000001</c:v>
                </c:pt>
                <c:pt idx="119">
                  <c:v>17.940000000000001</c:v>
                </c:pt>
                <c:pt idx="120">
                  <c:v>17.39</c:v>
                </c:pt>
                <c:pt idx="121">
                  <c:v>17.71</c:v>
                </c:pt>
                <c:pt idx="122">
                  <c:v>17.170000000000002</c:v>
                </c:pt>
                <c:pt idx="123">
                  <c:v>15.64</c:v>
                </c:pt>
                <c:pt idx="124">
                  <c:v>16.02</c:v>
                </c:pt>
                <c:pt idx="125">
                  <c:v>17</c:v>
                </c:pt>
                <c:pt idx="126">
                  <c:v>17.34</c:v>
                </c:pt>
                <c:pt idx="127">
                  <c:v>17.62</c:v>
                </c:pt>
                <c:pt idx="128">
                  <c:v>17.25</c:v>
                </c:pt>
                <c:pt idx="129">
                  <c:v>18.079999999999998</c:v>
                </c:pt>
                <c:pt idx="130">
                  <c:v>18.34</c:v>
                </c:pt>
                <c:pt idx="131">
                  <c:v>18.34</c:v>
                </c:pt>
                <c:pt idx="132">
                  <c:v>18.440000000000001</c:v>
                </c:pt>
                <c:pt idx="133">
                  <c:v>18.440000000000001</c:v>
                </c:pt>
                <c:pt idx="134">
                  <c:v>18.440000000000001</c:v>
                </c:pt>
                <c:pt idx="135">
                  <c:v>20.09</c:v>
                </c:pt>
                <c:pt idx="136">
                  <c:v>20.09</c:v>
                </c:pt>
                <c:pt idx="137">
                  <c:v>20.09</c:v>
                </c:pt>
                <c:pt idx="138">
                  <c:v>20.079999999999998</c:v>
                </c:pt>
                <c:pt idx="139">
                  <c:v>20.079999999999998</c:v>
                </c:pt>
                <c:pt idx="140">
                  <c:v>20.079999999999998</c:v>
                </c:pt>
                <c:pt idx="141">
                  <c:v>21.8</c:v>
                </c:pt>
                <c:pt idx="142">
                  <c:v>21.8</c:v>
                </c:pt>
                <c:pt idx="143">
                  <c:v>21.8</c:v>
                </c:pt>
                <c:pt idx="144">
                  <c:v>21.18</c:v>
                </c:pt>
                <c:pt idx="145">
                  <c:v>21.18</c:v>
                </c:pt>
                <c:pt idx="146">
                  <c:v>21.18</c:v>
                </c:pt>
                <c:pt idx="147">
                  <c:v>26.07</c:v>
                </c:pt>
                <c:pt idx="148">
                  <c:v>26.07</c:v>
                </c:pt>
                <c:pt idx="149">
                  <c:v>26.07</c:v>
                </c:pt>
                <c:pt idx="150">
                  <c:v>28.54</c:v>
                </c:pt>
                <c:pt idx="151">
                  <c:v>28.54</c:v>
                </c:pt>
                <c:pt idx="152">
                  <c:v>28.54</c:v>
                </c:pt>
                <c:pt idx="153">
                  <c:v>25.01</c:v>
                </c:pt>
                <c:pt idx="154">
                  <c:v>25.01</c:v>
                </c:pt>
                <c:pt idx="155">
                  <c:v>25.01</c:v>
                </c:pt>
                <c:pt idx="156">
                  <c:v>11.7</c:v>
                </c:pt>
                <c:pt idx="157">
                  <c:v>11.7</c:v>
                </c:pt>
                <c:pt idx="158">
                  <c:v>11.7</c:v>
                </c:pt>
                <c:pt idx="159">
                  <c:v>4.24</c:v>
                </c:pt>
                <c:pt idx="160">
                  <c:v>4.24</c:v>
                </c:pt>
                <c:pt idx="161">
                  <c:v>4.24</c:v>
                </c:pt>
                <c:pt idx="162">
                  <c:v>-0.76</c:v>
                </c:pt>
                <c:pt idx="163">
                  <c:v>-0.76</c:v>
                </c:pt>
                <c:pt idx="164">
                  <c:v>-0.76</c:v>
                </c:pt>
                <c:pt idx="165">
                  <c:v>0.24</c:v>
                </c:pt>
                <c:pt idx="166">
                  <c:v>0.24</c:v>
                </c:pt>
                <c:pt idx="167">
                  <c:v>0.24</c:v>
                </c:pt>
                <c:pt idx="168">
                  <c:v>5.19</c:v>
                </c:pt>
                <c:pt idx="169">
                  <c:v>5.19</c:v>
                </c:pt>
                <c:pt idx="170">
                  <c:v>5.19</c:v>
                </c:pt>
                <c:pt idx="171">
                  <c:v>9.49</c:v>
                </c:pt>
                <c:pt idx="172">
                  <c:v>9.49</c:v>
                </c:pt>
                <c:pt idx="173">
                  <c:v>9.49</c:v>
                </c:pt>
                <c:pt idx="174">
                  <c:v>9.0299999999999994</c:v>
                </c:pt>
                <c:pt idx="175">
                  <c:v>9.0299999999999994</c:v>
                </c:pt>
                <c:pt idx="176">
                  <c:v>9.0299999999999994</c:v>
                </c:pt>
                <c:pt idx="177">
                  <c:v>11.22</c:v>
                </c:pt>
                <c:pt idx="178">
                  <c:v>11.22</c:v>
                </c:pt>
                <c:pt idx="179">
                  <c:v>11.22</c:v>
                </c:pt>
                <c:pt idx="180">
                  <c:v>22.04</c:v>
                </c:pt>
                <c:pt idx="181">
                  <c:v>23.15</c:v>
                </c:pt>
                <c:pt idx="182">
                  <c:v>23.16</c:v>
                </c:pt>
                <c:pt idx="183">
                  <c:v>22.62</c:v>
                </c:pt>
                <c:pt idx="184">
                  <c:v>21.74</c:v>
                </c:pt>
                <c:pt idx="185">
                  <c:v>22.51</c:v>
                </c:pt>
                <c:pt idx="186">
                  <c:v>23.38</c:v>
                </c:pt>
                <c:pt idx="187">
                  <c:v>24.15</c:v>
                </c:pt>
                <c:pt idx="188">
                  <c:v>24.17</c:v>
                </c:pt>
                <c:pt idx="189">
                  <c:v>22.79</c:v>
                </c:pt>
                <c:pt idx="190">
                  <c:v>20.78</c:v>
                </c:pt>
                <c:pt idx="191">
                  <c:v>20.78</c:v>
                </c:pt>
                <c:pt idx="192">
                  <c:v>18.3</c:v>
                </c:pt>
                <c:pt idx="193">
                  <c:v>16.420000000000002</c:v>
                </c:pt>
                <c:pt idx="194">
                  <c:v>15.8</c:v>
                </c:pt>
                <c:pt idx="195">
                  <c:v>14.3</c:v>
                </c:pt>
                <c:pt idx="196">
                  <c:v>12.9</c:v>
                </c:pt>
                <c:pt idx="197">
                  <c:v>12.5</c:v>
                </c:pt>
                <c:pt idx="198">
                  <c:v>11.26</c:v>
                </c:pt>
                <c:pt idx="199">
                  <c:v>10.050000000000001</c:v>
                </c:pt>
                <c:pt idx="200">
                  <c:v>8.32</c:v>
                </c:pt>
                <c:pt idx="201">
                  <c:v>7.86</c:v>
                </c:pt>
                <c:pt idx="202">
                  <c:v>7.19</c:v>
                </c:pt>
                <c:pt idx="203">
                  <c:v>7.19</c:v>
                </c:pt>
                <c:pt idx="204">
                  <c:v>7.51</c:v>
                </c:pt>
                <c:pt idx="205">
                  <c:v>8.82</c:v>
                </c:pt>
                <c:pt idx="206">
                  <c:v>8</c:v>
                </c:pt>
                <c:pt idx="207">
                  <c:v>7.1</c:v>
                </c:pt>
                <c:pt idx="208">
                  <c:v>7.2</c:v>
                </c:pt>
                <c:pt idx="209">
                  <c:v>6.1</c:v>
                </c:pt>
                <c:pt idx="210">
                  <c:v>5.73</c:v>
                </c:pt>
                <c:pt idx="211">
                  <c:v>6.03</c:v>
                </c:pt>
                <c:pt idx="212">
                  <c:v>6.23</c:v>
                </c:pt>
                <c:pt idx="213">
                  <c:v>6.56</c:v>
                </c:pt>
                <c:pt idx="214">
                  <c:v>6.83</c:v>
                </c:pt>
                <c:pt idx="215">
                  <c:v>6.83</c:v>
                </c:pt>
                <c:pt idx="216">
                  <c:v>10.19</c:v>
                </c:pt>
                <c:pt idx="217">
                  <c:v>10.7</c:v>
                </c:pt>
                <c:pt idx="218">
                  <c:v>12</c:v>
                </c:pt>
                <c:pt idx="219">
                  <c:v>12.5</c:v>
                </c:pt>
                <c:pt idx="220">
                  <c:v>12.6</c:v>
                </c:pt>
                <c:pt idx="221">
                  <c:v>14.6</c:v>
                </c:pt>
                <c:pt idx="222">
                  <c:v>15.6</c:v>
                </c:pt>
                <c:pt idx="223">
                  <c:v>15.1</c:v>
                </c:pt>
                <c:pt idx="224">
                  <c:v>14.4</c:v>
                </c:pt>
                <c:pt idx="225">
                  <c:v>13.6</c:v>
                </c:pt>
                <c:pt idx="226">
                  <c:v>12.6</c:v>
                </c:pt>
                <c:pt idx="227">
                  <c:v>12.6</c:v>
                </c:pt>
                <c:pt idx="228">
                  <c:v>8.5</c:v>
                </c:pt>
                <c:pt idx="229">
                  <c:v>7.7</c:v>
                </c:pt>
                <c:pt idx="230">
                  <c:v>7</c:v>
                </c:pt>
                <c:pt idx="231">
                  <c:v>7.1</c:v>
                </c:pt>
                <c:pt idx="232">
                  <c:v>7.4</c:v>
                </c:pt>
                <c:pt idx="233">
                  <c:v>6.8</c:v>
                </c:pt>
                <c:pt idx="234">
                  <c:v>5.7</c:v>
                </c:pt>
                <c:pt idx="235">
                  <c:v>4.9000000000000004</c:v>
                </c:pt>
                <c:pt idx="236">
                  <c:v>4.5</c:v>
                </c:pt>
                <c:pt idx="237">
                  <c:v>4.5999999999999996</c:v>
                </c:pt>
                <c:pt idx="238">
                  <c:v>3.3</c:v>
                </c:pt>
                <c:pt idx="239">
                  <c:v>3.3</c:v>
                </c:pt>
                <c:pt idx="240">
                  <c:v>0.7</c:v>
                </c:pt>
                <c:pt idx="241">
                  <c:v>0</c:v>
                </c:pt>
                <c:pt idx="242">
                  <c:v>-1.2</c:v>
                </c:pt>
                <c:pt idx="243">
                  <c:v>-1.1000000000000001</c:v>
                </c:pt>
                <c:pt idx="244">
                  <c:v>-1.9</c:v>
                </c:pt>
                <c:pt idx="245">
                  <c:v>-1.8</c:v>
                </c:pt>
                <c:pt idx="246">
                  <c:v>-1.6</c:v>
                </c:pt>
                <c:pt idx="247">
                  <c:v>-0.8</c:v>
                </c:pt>
                <c:pt idx="248">
                  <c:v>-0.3</c:v>
                </c:pt>
                <c:pt idx="249">
                  <c:v>0.5</c:v>
                </c:pt>
                <c:pt idx="250">
                  <c:v>3.2</c:v>
                </c:pt>
                <c:pt idx="251">
                  <c:v>3.2</c:v>
                </c:pt>
                <c:pt idx="252">
                  <c:v>6.1</c:v>
                </c:pt>
                <c:pt idx="253">
                  <c:v>8.1999999999999993</c:v>
                </c:pt>
                <c:pt idx="254">
                  <c:v>10.4</c:v>
                </c:pt>
                <c:pt idx="255">
                  <c:v>9.3000000000000007</c:v>
                </c:pt>
                <c:pt idx="256">
                  <c:v>8.6</c:v>
                </c:pt>
              </c:numCache>
            </c:numRef>
          </c:val>
          <c:smooth val="0"/>
          <c:extLst>
            <c:ext xmlns:c16="http://schemas.microsoft.com/office/drawing/2014/chart" uri="{C3380CC4-5D6E-409C-BE32-E72D297353CC}">
              <c16:uniqueId val="{00000000-45A4-4040-A02C-C7250EE44542}"/>
            </c:ext>
          </c:extLst>
        </c:ser>
        <c:ser>
          <c:idx val="2"/>
          <c:order val="1"/>
          <c:tx>
            <c:strRef>
              <c:f>[2]库存基钦周期!$E$1</c:f>
              <c:strCache>
                <c:ptCount val="1"/>
                <c:pt idx="0">
                  <c:v>工业企业:主营业务收入:累计同比</c:v>
                </c:pt>
              </c:strCache>
            </c:strRef>
          </c:tx>
          <c:marker>
            <c:symbol val="none"/>
          </c:marker>
          <c:cat>
            <c:numRef>
              <c:f>[2]库存基钦周期!$B$2:$B$258</c:f>
              <c:numCache>
                <c:formatCode>General</c:formatCode>
                <c:ptCount val="257"/>
                <c:pt idx="0">
                  <c:v>35096</c:v>
                </c:pt>
                <c:pt idx="1">
                  <c:v>35125</c:v>
                </c:pt>
                <c:pt idx="2">
                  <c:v>35156</c:v>
                </c:pt>
                <c:pt idx="3">
                  <c:v>35186</c:v>
                </c:pt>
                <c:pt idx="4">
                  <c:v>35217</c:v>
                </c:pt>
                <c:pt idx="5">
                  <c:v>35247</c:v>
                </c:pt>
                <c:pt idx="6">
                  <c:v>35278</c:v>
                </c:pt>
                <c:pt idx="7">
                  <c:v>35309</c:v>
                </c:pt>
                <c:pt idx="8">
                  <c:v>35065</c:v>
                </c:pt>
                <c:pt idx="9">
                  <c:v>35065</c:v>
                </c:pt>
                <c:pt idx="10">
                  <c:v>35065</c:v>
                </c:pt>
                <c:pt idx="11">
                  <c:v>35431</c:v>
                </c:pt>
                <c:pt idx="12">
                  <c:v>35462</c:v>
                </c:pt>
                <c:pt idx="13">
                  <c:v>35490</c:v>
                </c:pt>
                <c:pt idx="14">
                  <c:v>35521</c:v>
                </c:pt>
                <c:pt idx="15">
                  <c:v>35551</c:v>
                </c:pt>
                <c:pt idx="16">
                  <c:v>35582</c:v>
                </c:pt>
                <c:pt idx="17">
                  <c:v>35612</c:v>
                </c:pt>
                <c:pt idx="18">
                  <c:v>35643</c:v>
                </c:pt>
                <c:pt idx="19">
                  <c:v>35674</c:v>
                </c:pt>
                <c:pt idx="20">
                  <c:v>35431</c:v>
                </c:pt>
                <c:pt idx="21">
                  <c:v>35431</c:v>
                </c:pt>
                <c:pt idx="22">
                  <c:v>35431</c:v>
                </c:pt>
                <c:pt idx="23">
                  <c:v>35796</c:v>
                </c:pt>
                <c:pt idx="24">
                  <c:v>35827</c:v>
                </c:pt>
                <c:pt idx="25">
                  <c:v>35855</c:v>
                </c:pt>
                <c:pt idx="26">
                  <c:v>35886</c:v>
                </c:pt>
                <c:pt idx="27">
                  <c:v>35916</c:v>
                </c:pt>
                <c:pt idx="28">
                  <c:v>35947</c:v>
                </c:pt>
                <c:pt idx="29">
                  <c:v>35977</c:v>
                </c:pt>
                <c:pt idx="30">
                  <c:v>36008</c:v>
                </c:pt>
                <c:pt idx="31">
                  <c:v>36039</c:v>
                </c:pt>
                <c:pt idx="32">
                  <c:v>35796</c:v>
                </c:pt>
                <c:pt idx="33">
                  <c:v>35796</c:v>
                </c:pt>
                <c:pt idx="34">
                  <c:v>35796</c:v>
                </c:pt>
                <c:pt idx="35">
                  <c:v>36161</c:v>
                </c:pt>
                <c:pt idx="36">
                  <c:v>36192</c:v>
                </c:pt>
                <c:pt idx="37">
                  <c:v>36220</c:v>
                </c:pt>
                <c:pt idx="38">
                  <c:v>36251</c:v>
                </c:pt>
                <c:pt idx="39">
                  <c:v>36281</c:v>
                </c:pt>
                <c:pt idx="40">
                  <c:v>36312</c:v>
                </c:pt>
                <c:pt idx="41">
                  <c:v>36342</c:v>
                </c:pt>
                <c:pt idx="42">
                  <c:v>36373</c:v>
                </c:pt>
                <c:pt idx="43">
                  <c:v>36404</c:v>
                </c:pt>
                <c:pt idx="44">
                  <c:v>36161</c:v>
                </c:pt>
                <c:pt idx="45">
                  <c:v>36161</c:v>
                </c:pt>
                <c:pt idx="46">
                  <c:v>36161</c:v>
                </c:pt>
                <c:pt idx="47">
                  <c:v>36526</c:v>
                </c:pt>
                <c:pt idx="48">
                  <c:v>36557</c:v>
                </c:pt>
                <c:pt idx="49">
                  <c:v>36586</c:v>
                </c:pt>
                <c:pt idx="50">
                  <c:v>36617</c:v>
                </c:pt>
                <c:pt idx="51">
                  <c:v>36647</c:v>
                </c:pt>
                <c:pt idx="52">
                  <c:v>36678</c:v>
                </c:pt>
                <c:pt idx="53">
                  <c:v>36708</c:v>
                </c:pt>
                <c:pt idx="54">
                  <c:v>36739</c:v>
                </c:pt>
                <c:pt idx="55">
                  <c:v>36770</c:v>
                </c:pt>
                <c:pt idx="56">
                  <c:v>36800</c:v>
                </c:pt>
                <c:pt idx="57">
                  <c:v>36831</c:v>
                </c:pt>
                <c:pt idx="58">
                  <c:v>36861</c:v>
                </c:pt>
                <c:pt idx="59">
                  <c:v>36892</c:v>
                </c:pt>
                <c:pt idx="60">
                  <c:v>36923</c:v>
                </c:pt>
                <c:pt idx="61">
                  <c:v>36951</c:v>
                </c:pt>
                <c:pt idx="62">
                  <c:v>36982</c:v>
                </c:pt>
                <c:pt idx="63">
                  <c:v>37012</c:v>
                </c:pt>
                <c:pt idx="64">
                  <c:v>37043</c:v>
                </c:pt>
                <c:pt idx="65">
                  <c:v>37073</c:v>
                </c:pt>
                <c:pt idx="66">
                  <c:v>37104</c:v>
                </c:pt>
                <c:pt idx="67">
                  <c:v>37135</c:v>
                </c:pt>
                <c:pt idx="68">
                  <c:v>37165</c:v>
                </c:pt>
                <c:pt idx="69">
                  <c:v>37196</c:v>
                </c:pt>
                <c:pt idx="70">
                  <c:v>37226</c:v>
                </c:pt>
                <c:pt idx="71">
                  <c:v>37257</c:v>
                </c:pt>
                <c:pt idx="72">
                  <c:v>37288</c:v>
                </c:pt>
                <c:pt idx="73">
                  <c:v>37316</c:v>
                </c:pt>
                <c:pt idx="74">
                  <c:v>37347</c:v>
                </c:pt>
                <c:pt idx="75">
                  <c:v>37377</c:v>
                </c:pt>
                <c:pt idx="76">
                  <c:v>37408</c:v>
                </c:pt>
                <c:pt idx="77">
                  <c:v>37438</c:v>
                </c:pt>
                <c:pt idx="78">
                  <c:v>37469</c:v>
                </c:pt>
                <c:pt idx="79">
                  <c:v>37500</c:v>
                </c:pt>
                <c:pt idx="80">
                  <c:v>37530</c:v>
                </c:pt>
                <c:pt idx="81">
                  <c:v>37561</c:v>
                </c:pt>
                <c:pt idx="82">
                  <c:v>37591</c:v>
                </c:pt>
                <c:pt idx="83">
                  <c:v>37622</c:v>
                </c:pt>
                <c:pt idx="84">
                  <c:v>37653</c:v>
                </c:pt>
                <c:pt idx="85">
                  <c:v>37681</c:v>
                </c:pt>
                <c:pt idx="86">
                  <c:v>37712</c:v>
                </c:pt>
                <c:pt idx="87">
                  <c:v>37742</c:v>
                </c:pt>
                <c:pt idx="88">
                  <c:v>37773</c:v>
                </c:pt>
                <c:pt idx="89">
                  <c:v>37803</c:v>
                </c:pt>
                <c:pt idx="90">
                  <c:v>37834</c:v>
                </c:pt>
                <c:pt idx="91">
                  <c:v>37865</c:v>
                </c:pt>
                <c:pt idx="92">
                  <c:v>37895</c:v>
                </c:pt>
                <c:pt idx="93">
                  <c:v>37926</c:v>
                </c:pt>
                <c:pt idx="94">
                  <c:v>37956</c:v>
                </c:pt>
                <c:pt idx="95">
                  <c:v>37987</c:v>
                </c:pt>
                <c:pt idx="96">
                  <c:v>38018</c:v>
                </c:pt>
                <c:pt idx="97">
                  <c:v>38047</c:v>
                </c:pt>
                <c:pt idx="98">
                  <c:v>38078</c:v>
                </c:pt>
                <c:pt idx="99">
                  <c:v>38108</c:v>
                </c:pt>
                <c:pt idx="100">
                  <c:v>38139</c:v>
                </c:pt>
                <c:pt idx="101">
                  <c:v>38169</c:v>
                </c:pt>
                <c:pt idx="102">
                  <c:v>38200</c:v>
                </c:pt>
                <c:pt idx="103">
                  <c:v>38231</c:v>
                </c:pt>
                <c:pt idx="104">
                  <c:v>38261</c:v>
                </c:pt>
                <c:pt idx="105">
                  <c:v>38292</c:v>
                </c:pt>
                <c:pt idx="106">
                  <c:v>38322</c:v>
                </c:pt>
                <c:pt idx="107">
                  <c:v>38353</c:v>
                </c:pt>
                <c:pt idx="108">
                  <c:v>38384</c:v>
                </c:pt>
                <c:pt idx="109">
                  <c:v>38412</c:v>
                </c:pt>
                <c:pt idx="110">
                  <c:v>38443</c:v>
                </c:pt>
                <c:pt idx="111">
                  <c:v>38473</c:v>
                </c:pt>
                <c:pt idx="112">
                  <c:v>38504</c:v>
                </c:pt>
                <c:pt idx="113">
                  <c:v>38534</c:v>
                </c:pt>
                <c:pt idx="114">
                  <c:v>38565</c:v>
                </c:pt>
                <c:pt idx="115">
                  <c:v>38596</c:v>
                </c:pt>
                <c:pt idx="116">
                  <c:v>38626</c:v>
                </c:pt>
                <c:pt idx="117">
                  <c:v>38657</c:v>
                </c:pt>
                <c:pt idx="118">
                  <c:v>38687</c:v>
                </c:pt>
                <c:pt idx="119">
                  <c:v>38718</c:v>
                </c:pt>
                <c:pt idx="120">
                  <c:v>38749</c:v>
                </c:pt>
                <c:pt idx="121">
                  <c:v>38777</c:v>
                </c:pt>
                <c:pt idx="122">
                  <c:v>38808</c:v>
                </c:pt>
                <c:pt idx="123">
                  <c:v>38838</c:v>
                </c:pt>
                <c:pt idx="124">
                  <c:v>38869</c:v>
                </c:pt>
                <c:pt idx="125">
                  <c:v>38899</c:v>
                </c:pt>
                <c:pt idx="126">
                  <c:v>38930</c:v>
                </c:pt>
                <c:pt idx="127">
                  <c:v>38961</c:v>
                </c:pt>
                <c:pt idx="128">
                  <c:v>38991</c:v>
                </c:pt>
                <c:pt idx="129">
                  <c:v>39022</c:v>
                </c:pt>
                <c:pt idx="130">
                  <c:v>39052</c:v>
                </c:pt>
                <c:pt idx="131">
                  <c:v>39083</c:v>
                </c:pt>
                <c:pt idx="132">
                  <c:v>39114</c:v>
                </c:pt>
                <c:pt idx="133">
                  <c:v>39142</c:v>
                </c:pt>
                <c:pt idx="134">
                  <c:v>39173</c:v>
                </c:pt>
                <c:pt idx="135">
                  <c:v>39203</c:v>
                </c:pt>
                <c:pt idx="136">
                  <c:v>39234</c:v>
                </c:pt>
                <c:pt idx="137">
                  <c:v>39264</c:v>
                </c:pt>
                <c:pt idx="138">
                  <c:v>39295</c:v>
                </c:pt>
                <c:pt idx="139">
                  <c:v>39326</c:v>
                </c:pt>
                <c:pt idx="140">
                  <c:v>39356</c:v>
                </c:pt>
                <c:pt idx="141">
                  <c:v>39387</c:v>
                </c:pt>
                <c:pt idx="142">
                  <c:v>39417</c:v>
                </c:pt>
                <c:pt idx="143">
                  <c:v>39448</c:v>
                </c:pt>
                <c:pt idx="144">
                  <c:v>39479</c:v>
                </c:pt>
                <c:pt idx="145">
                  <c:v>39508</c:v>
                </c:pt>
                <c:pt idx="146">
                  <c:v>39539</c:v>
                </c:pt>
                <c:pt idx="147">
                  <c:v>39569</c:v>
                </c:pt>
                <c:pt idx="148">
                  <c:v>39600</c:v>
                </c:pt>
                <c:pt idx="149">
                  <c:v>39630</c:v>
                </c:pt>
                <c:pt idx="150">
                  <c:v>39661</c:v>
                </c:pt>
                <c:pt idx="151">
                  <c:v>39692</c:v>
                </c:pt>
                <c:pt idx="152">
                  <c:v>39722</c:v>
                </c:pt>
                <c:pt idx="153">
                  <c:v>39753</c:v>
                </c:pt>
                <c:pt idx="154">
                  <c:v>39783</c:v>
                </c:pt>
                <c:pt idx="155">
                  <c:v>39814</c:v>
                </c:pt>
                <c:pt idx="156">
                  <c:v>39845</c:v>
                </c:pt>
                <c:pt idx="157">
                  <c:v>39873</c:v>
                </c:pt>
                <c:pt idx="158">
                  <c:v>39904</c:v>
                </c:pt>
                <c:pt idx="159">
                  <c:v>39934</c:v>
                </c:pt>
                <c:pt idx="160">
                  <c:v>39965</c:v>
                </c:pt>
                <c:pt idx="161">
                  <c:v>39995</c:v>
                </c:pt>
                <c:pt idx="162">
                  <c:v>40026</c:v>
                </c:pt>
                <c:pt idx="163">
                  <c:v>40057</c:v>
                </c:pt>
                <c:pt idx="164">
                  <c:v>40087</c:v>
                </c:pt>
                <c:pt idx="165">
                  <c:v>40118</c:v>
                </c:pt>
                <c:pt idx="166">
                  <c:v>40148</c:v>
                </c:pt>
                <c:pt idx="167">
                  <c:v>40179</c:v>
                </c:pt>
                <c:pt idx="168">
                  <c:v>40210</c:v>
                </c:pt>
                <c:pt idx="169">
                  <c:v>40238</c:v>
                </c:pt>
                <c:pt idx="170">
                  <c:v>40269</c:v>
                </c:pt>
                <c:pt idx="171">
                  <c:v>40299</c:v>
                </c:pt>
                <c:pt idx="172">
                  <c:v>40330</c:v>
                </c:pt>
                <c:pt idx="173">
                  <c:v>40360</c:v>
                </c:pt>
                <c:pt idx="174">
                  <c:v>40391</c:v>
                </c:pt>
                <c:pt idx="175">
                  <c:v>40422</c:v>
                </c:pt>
                <c:pt idx="176">
                  <c:v>40452</c:v>
                </c:pt>
                <c:pt idx="177">
                  <c:v>40483</c:v>
                </c:pt>
                <c:pt idx="178">
                  <c:v>40513</c:v>
                </c:pt>
                <c:pt idx="179">
                  <c:v>40544</c:v>
                </c:pt>
                <c:pt idx="180">
                  <c:v>40575</c:v>
                </c:pt>
                <c:pt idx="181">
                  <c:v>40603</c:v>
                </c:pt>
                <c:pt idx="182">
                  <c:v>40634</c:v>
                </c:pt>
                <c:pt idx="183">
                  <c:v>40664</c:v>
                </c:pt>
                <c:pt idx="184">
                  <c:v>40695</c:v>
                </c:pt>
                <c:pt idx="185">
                  <c:v>40725</c:v>
                </c:pt>
                <c:pt idx="186">
                  <c:v>40756</c:v>
                </c:pt>
                <c:pt idx="187">
                  <c:v>40787</c:v>
                </c:pt>
                <c:pt idx="188">
                  <c:v>40817</c:v>
                </c:pt>
                <c:pt idx="189">
                  <c:v>40848</c:v>
                </c:pt>
                <c:pt idx="190">
                  <c:v>40878</c:v>
                </c:pt>
                <c:pt idx="191">
                  <c:v>40909</c:v>
                </c:pt>
                <c:pt idx="192">
                  <c:v>40940</c:v>
                </c:pt>
                <c:pt idx="193">
                  <c:v>40969</c:v>
                </c:pt>
                <c:pt idx="194">
                  <c:v>41000</c:v>
                </c:pt>
                <c:pt idx="195">
                  <c:v>41030</c:v>
                </c:pt>
                <c:pt idx="196">
                  <c:v>41061</c:v>
                </c:pt>
                <c:pt idx="197">
                  <c:v>41091</c:v>
                </c:pt>
                <c:pt idx="198">
                  <c:v>41122</c:v>
                </c:pt>
                <c:pt idx="199">
                  <c:v>41153</c:v>
                </c:pt>
                <c:pt idx="200">
                  <c:v>41183</c:v>
                </c:pt>
                <c:pt idx="201">
                  <c:v>41214</c:v>
                </c:pt>
                <c:pt idx="202">
                  <c:v>41244</c:v>
                </c:pt>
                <c:pt idx="203">
                  <c:v>41275</c:v>
                </c:pt>
                <c:pt idx="204">
                  <c:v>41306</c:v>
                </c:pt>
                <c:pt idx="205">
                  <c:v>41334</c:v>
                </c:pt>
                <c:pt idx="206">
                  <c:v>41365</c:v>
                </c:pt>
                <c:pt idx="207">
                  <c:v>41395</c:v>
                </c:pt>
                <c:pt idx="208">
                  <c:v>41426</c:v>
                </c:pt>
                <c:pt idx="209">
                  <c:v>41456</c:v>
                </c:pt>
                <c:pt idx="210">
                  <c:v>41487</c:v>
                </c:pt>
                <c:pt idx="211">
                  <c:v>41518</c:v>
                </c:pt>
                <c:pt idx="212">
                  <c:v>41548</c:v>
                </c:pt>
                <c:pt idx="213">
                  <c:v>41579</c:v>
                </c:pt>
                <c:pt idx="214">
                  <c:v>41609</c:v>
                </c:pt>
                <c:pt idx="215">
                  <c:v>41640</c:v>
                </c:pt>
                <c:pt idx="216">
                  <c:v>41671</c:v>
                </c:pt>
                <c:pt idx="217">
                  <c:v>41699</c:v>
                </c:pt>
                <c:pt idx="218">
                  <c:v>41730</c:v>
                </c:pt>
                <c:pt idx="219">
                  <c:v>41760</c:v>
                </c:pt>
                <c:pt idx="220">
                  <c:v>41791</c:v>
                </c:pt>
                <c:pt idx="221">
                  <c:v>41821</c:v>
                </c:pt>
                <c:pt idx="222">
                  <c:v>41852</c:v>
                </c:pt>
                <c:pt idx="223">
                  <c:v>41883</c:v>
                </c:pt>
                <c:pt idx="224">
                  <c:v>41913</c:v>
                </c:pt>
                <c:pt idx="225">
                  <c:v>41944</c:v>
                </c:pt>
                <c:pt idx="226">
                  <c:v>41974</c:v>
                </c:pt>
                <c:pt idx="227">
                  <c:v>42005</c:v>
                </c:pt>
                <c:pt idx="228">
                  <c:v>42036</c:v>
                </c:pt>
                <c:pt idx="229">
                  <c:v>42064</c:v>
                </c:pt>
                <c:pt idx="230">
                  <c:v>42095</c:v>
                </c:pt>
                <c:pt idx="231">
                  <c:v>42125</c:v>
                </c:pt>
                <c:pt idx="232">
                  <c:v>42156</c:v>
                </c:pt>
                <c:pt idx="233">
                  <c:v>42186</c:v>
                </c:pt>
                <c:pt idx="234">
                  <c:v>42217</c:v>
                </c:pt>
                <c:pt idx="235">
                  <c:v>42248</c:v>
                </c:pt>
                <c:pt idx="236">
                  <c:v>42278</c:v>
                </c:pt>
                <c:pt idx="237">
                  <c:v>42309</c:v>
                </c:pt>
                <c:pt idx="238">
                  <c:v>42339</c:v>
                </c:pt>
                <c:pt idx="239">
                  <c:v>42370</c:v>
                </c:pt>
                <c:pt idx="240">
                  <c:v>42401</c:v>
                </c:pt>
                <c:pt idx="241">
                  <c:v>42430</c:v>
                </c:pt>
                <c:pt idx="242">
                  <c:v>42461</c:v>
                </c:pt>
                <c:pt idx="243">
                  <c:v>42491</c:v>
                </c:pt>
                <c:pt idx="244">
                  <c:v>42522</c:v>
                </c:pt>
                <c:pt idx="245">
                  <c:v>42552</c:v>
                </c:pt>
                <c:pt idx="246">
                  <c:v>42583</c:v>
                </c:pt>
                <c:pt idx="247">
                  <c:v>42614</c:v>
                </c:pt>
                <c:pt idx="248">
                  <c:v>42644</c:v>
                </c:pt>
                <c:pt idx="249">
                  <c:v>42675</c:v>
                </c:pt>
                <c:pt idx="250">
                  <c:v>42705</c:v>
                </c:pt>
                <c:pt idx="251">
                  <c:v>42736</c:v>
                </c:pt>
                <c:pt idx="252">
                  <c:v>42767</c:v>
                </c:pt>
                <c:pt idx="253">
                  <c:v>42795</c:v>
                </c:pt>
                <c:pt idx="254">
                  <c:v>42826</c:v>
                </c:pt>
                <c:pt idx="255">
                  <c:v>42856</c:v>
                </c:pt>
                <c:pt idx="256">
                  <c:v>42887</c:v>
                </c:pt>
              </c:numCache>
            </c:numRef>
          </c:cat>
          <c:val>
            <c:numRef>
              <c:f>[2]库存基钦周期!$E$2:$E$258</c:f>
              <c:numCache>
                <c:formatCode>General</c:formatCode>
                <c:ptCount val="257"/>
                <c:pt idx="0">
                  <c:v>14.6</c:v>
                </c:pt>
                <c:pt idx="1">
                  <c:v>12.6</c:v>
                </c:pt>
                <c:pt idx="2">
                  <c:v>12.2</c:v>
                </c:pt>
                <c:pt idx="3">
                  <c:v>12.1</c:v>
                </c:pt>
                <c:pt idx="4">
                  <c:v>12.2</c:v>
                </c:pt>
                <c:pt idx="5">
                  <c:v>12.2</c:v>
                </c:pt>
                <c:pt idx="6">
                  <c:v>12</c:v>
                </c:pt>
                <c:pt idx="7">
                  <c:v>11.9</c:v>
                </c:pt>
                <c:pt idx="8">
                  <c:v>12.3</c:v>
                </c:pt>
                <c:pt idx="9">
                  <c:v>12.3</c:v>
                </c:pt>
                <c:pt idx="10">
                  <c:v>10.8</c:v>
                </c:pt>
                <c:pt idx="11">
                  <c:v>10.8</c:v>
                </c:pt>
                <c:pt idx="12">
                  <c:v>12.3</c:v>
                </c:pt>
                <c:pt idx="13">
                  <c:v>13.4</c:v>
                </c:pt>
                <c:pt idx="14">
                  <c:v>13.1</c:v>
                </c:pt>
                <c:pt idx="15">
                  <c:v>12.5</c:v>
                </c:pt>
                <c:pt idx="16">
                  <c:v>12.4</c:v>
                </c:pt>
                <c:pt idx="17">
                  <c:v>12.3</c:v>
                </c:pt>
                <c:pt idx="18">
                  <c:v>12</c:v>
                </c:pt>
                <c:pt idx="19">
                  <c:v>11.8</c:v>
                </c:pt>
                <c:pt idx="20">
                  <c:v>11.6</c:v>
                </c:pt>
                <c:pt idx="21">
                  <c:v>11.7</c:v>
                </c:pt>
                <c:pt idx="22">
                  <c:v>10.9</c:v>
                </c:pt>
                <c:pt idx="23">
                  <c:v>10.9</c:v>
                </c:pt>
                <c:pt idx="24">
                  <c:v>3.2</c:v>
                </c:pt>
                <c:pt idx="25">
                  <c:v>3.1</c:v>
                </c:pt>
                <c:pt idx="26">
                  <c:v>2.91</c:v>
                </c:pt>
                <c:pt idx="27">
                  <c:v>2.74</c:v>
                </c:pt>
                <c:pt idx="28">
                  <c:v>3</c:v>
                </c:pt>
                <c:pt idx="29">
                  <c:v>2.82</c:v>
                </c:pt>
                <c:pt idx="30">
                  <c:v>2.7</c:v>
                </c:pt>
                <c:pt idx="31">
                  <c:v>3.2</c:v>
                </c:pt>
                <c:pt idx="32">
                  <c:v>3.4</c:v>
                </c:pt>
                <c:pt idx="33">
                  <c:v>3.9</c:v>
                </c:pt>
                <c:pt idx="34">
                  <c:v>4.0999999999999996</c:v>
                </c:pt>
                <c:pt idx="35">
                  <c:v>4.0999999999999996</c:v>
                </c:pt>
                <c:pt idx="36">
                  <c:v>9.68</c:v>
                </c:pt>
                <c:pt idx="37">
                  <c:v>10.1</c:v>
                </c:pt>
                <c:pt idx="38">
                  <c:v>8.77</c:v>
                </c:pt>
                <c:pt idx="39">
                  <c:v>9.02</c:v>
                </c:pt>
                <c:pt idx="40">
                  <c:v>9.24</c:v>
                </c:pt>
                <c:pt idx="41">
                  <c:v>9.07</c:v>
                </c:pt>
                <c:pt idx="42">
                  <c:v>9.64</c:v>
                </c:pt>
                <c:pt idx="43">
                  <c:v>10.46</c:v>
                </c:pt>
                <c:pt idx="44">
                  <c:v>10.42</c:v>
                </c:pt>
                <c:pt idx="45">
                  <c:v>10.9</c:v>
                </c:pt>
                <c:pt idx="46">
                  <c:v>10.210000000000001</c:v>
                </c:pt>
                <c:pt idx="47">
                  <c:v>10.210000000000001</c:v>
                </c:pt>
                <c:pt idx="48">
                  <c:v>20.67</c:v>
                </c:pt>
                <c:pt idx="49">
                  <c:v>19.63</c:v>
                </c:pt>
                <c:pt idx="50">
                  <c:v>19.72</c:v>
                </c:pt>
                <c:pt idx="51">
                  <c:v>21.71</c:v>
                </c:pt>
                <c:pt idx="52">
                  <c:v>21.46</c:v>
                </c:pt>
                <c:pt idx="53">
                  <c:v>21.25</c:v>
                </c:pt>
                <c:pt idx="54">
                  <c:v>21.65</c:v>
                </c:pt>
                <c:pt idx="55">
                  <c:v>21.73</c:v>
                </c:pt>
                <c:pt idx="56">
                  <c:v>22.03</c:v>
                </c:pt>
                <c:pt idx="57">
                  <c:v>21.34</c:v>
                </c:pt>
                <c:pt idx="58">
                  <c:v>20.43</c:v>
                </c:pt>
                <c:pt idx="59">
                  <c:v>20.43</c:v>
                </c:pt>
                <c:pt idx="60">
                  <c:v>14.5</c:v>
                </c:pt>
                <c:pt idx="61">
                  <c:v>15.96</c:v>
                </c:pt>
                <c:pt idx="62">
                  <c:v>15.85</c:v>
                </c:pt>
                <c:pt idx="63">
                  <c:v>15.2</c:v>
                </c:pt>
                <c:pt idx="64">
                  <c:v>14.6</c:v>
                </c:pt>
                <c:pt idx="65">
                  <c:v>13.58</c:v>
                </c:pt>
                <c:pt idx="66">
                  <c:v>12.96</c:v>
                </c:pt>
                <c:pt idx="67">
                  <c:v>12.28</c:v>
                </c:pt>
                <c:pt idx="68">
                  <c:v>11.83</c:v>
                </c:pt>
                <c:pt idx="69">
                  <c:v>11.35</c:v>
                </c:pt>
                <c:pt idx="70">
                  <c:v>11.4</c:v>
                </c:pt>
                <c:pt idx="71">
                  <c:v>11.4</c:v>
                </c:pt>
                <c:pt idx="72">
                  <c:v>10.34</c:v>
                </c:pt>
                <c:pt idx="73">
                  <c:v>10.69</c:v>
                </c:pt>
                <c:pt idx="74">
                  <c:v>11.45</c:v>
                </c:pt>
                <c:pt idx="75">
                  <c:v>12.33</c:v>
                </c:pt>
                <c:pt idx="76">
                  <c:v>13.08</c:v>
                </c:pt>
                <c:pt idx="77">
                  <c:v>13.61</c:v>
                </c:pt>
                <c:pt idx="78">
                  <c:v>14.13</c:v>
                </c:pt>
                <c:pt idx="79">
                  <c:v>14.88</c:v>
                </c:pt>
                <c:pt idx="80">
                  <c:v>15.67</c:v>
                </c:pt>
                <c:pt idx="81">
                  <c:v>16.350000000000001</c:v>
                </c:pt>
                <c:pt idx="82">
                  <c:v>16.68</c:v>
                </c:pt>
                <c:pt idx="83">
                  <c:v>16.68</c:v>
                </c:pt>
                <c:pt idx="84">
                  <c:v>31.1</c:v>
                </c:pt>
                <c:pt idx="85">
                  <c:v>30.16</c:v>
                </c:pt>
                <c:pt idx="86">
                  <c:v>28.18</c:v>
                </c:pt>
                <c:pt idx="87">
                  <c:v>27.29</c:v>
                </c:pt>
                <c:pt idx="88">
                  <c:v>27.32</c:v>
                </c:pt>
                <c:pt idx="89">
                  <c:v>27.61</c:v>
                </c:pt>
                <c:pt idx="90">
                  <c:v>27.66</c:v>
                </c:pt>
                <c:pt idx="91">
                  <c:v>27.46</c:v>
                </c:pt>
                <c:pt idx="92">
                  <c:v>27.86</c:v>
                </c:pt>
                <c:pt idx="93">
                  <c:v>27.69</c:v>
                </c:pt>
                <c:pt idx="94">
                  <c:v>28.29</c:v>
                </c:pt>
                <c:pt idx="95">
                  <c:v>28.29</c:v>
                </c:pt>
                <c:pt idx="96">
                  <c:v>28.57</c:v>
                </c:pt>
                <c:pt idx="97">
                  <c:v>32.99</c:v>
                </c:pt>
                <c:pt idx="98">
                  <c:v>34.03</c:v>
                </c:pt>
                <c:pt idx="99">
                  <c:v>33.659999999999997</c:v>
                </c:pt>
                <c:pt idx="100">
                  <c:v>33.549999999999997</c:v>
                </c:pt>
                <c:pt idx="101">
                  <c:v>32.94</c:v>
                </c:pt>
                <c:pt idx="102">
                  <c:v>32.630000000000003</c:v>
                </c:pt>
                <c:pt idx="103">
                  <c:v>32.75</c:v>
                </c:pt>
                <c:pt idx="104">
                  <c:v>32.479999999999997</c:v>
                </c:pt>
                <c:pt idx="105">
                  <c:v>32.200000000000003</c:v>
                </c:pt>
                <c:pt idx="106">
                  <c:v>31.38</c:v>
                </c:pt>
                <c:pt idx="107">
                  <c:v>31.38</c:v>
                </c:pt>
                <c:pt idx="108">
                  <c:v>27.05</c:v>
                </c:pt>
                <c:pt idx="109">
                  <c:v>25.78</c:v>
                </c:pt>
                <c:pt idx="110">
                  <c:v>26.04</c:v>
                </c:pt>
                <c:pt idx="111">
                  <c:v>26.96</c:v>
                </c:pt>
                <c:pt idx="112">
                  <c:v>27.53</c:v>
                </c:pt>
                <c:pt idx="113">
                  <c:v>27.8</c:v>
                </c:pt>
                <c:pt idx="114">
                  <c:v>27.65</c:v>
                </c:pt>
                <c:pt idx="115">
                  <c:v>27.37</c:v>
                </c:pt>
                <c:pt idx="116">
                  <c:v>27.06</c:v>
                </c:pt>
                <c:pt idx="117">
                  <c:v>27</c:v>
                </c:pt>
                <c:pt idx="118">
                  <c:v>27</c:v>
                </c:pt>
                <c:pt idx="119">
                  <c:v>27</c:v>
                </c:pt>
                <c:pt idx="120">
                  <c:v>24.82</c:v>
                </c:pt>
                <c:pt idx="121">
                  <c:v>25.34</c:v>
                </c:pt>
                <c:pt idx="122">
                  <c:v>25.48</c:v>
                </c:pt>
                <c:pt idx="123">
                  <c:v>25.79</c:v>
                </c:pt>
                <c:pt idx="124">
                  <c:v>26.75</c:v>
                </c:pt>
                <c:pt idx="125">
                  <c:v>26.42</c:v>
                </c:pt>
                <c:pt idx="126">
                  <c:v>26.15</c:v>
                </c:pt>
                <c:pt idx="127">
                  <c:v>26.34</c:v>
                </c:pt>
                <c:pt idx="128">
                  <c:v>26.1</c:v>
                </c:pt>
                <c:pt idx="129">
                  <c:v>25.96</c:v>
                </c:pt>
                <c:pt idx="130">
                  <c:v>25.26</c:v>
                </c:pt>
                <c:pt idx="131">
                  <c:v>25.26</c:v>
                </c:pt>
                <c:pt idx="132">
                  <c:v>27.7</c:v>
                </c:pt>
                <c:pt idx="133">
                  <c:v>27.7</c:v>
                </c:pt>
                <c:pt idx="134">
                  <c:v>27.7</c:v>
                </c:pt>
                <c:pt idx="135">
                  <c:v>27.41</c:v>
                </c:pt>
                <c:pt idx="136">
                  <c:v>27.41</c:v>
                </c:pt>
                <c:pt idx="137">
                  <c:v>27.41</c:v>
                </c:pt>
                <c:pt idx="138">
                  <c:v>27.43</c:v>
                </c:pt>
                <c:pt idx="139">
                  <c:v>27.43</c:v>
                </c:pt>
                <c:pt idx="140">
                  <c:v>27.43</c:v>
                </c:pt>
                <c:pt idx="141">
                  <c:v>27.56</c:v>
                </c:pt>
                <c:pt idx="142">
                  <c:v>27.56</c:v>
                </c:pt>
                <c:pt idx="143">
                  <c:v>27.56</c:v>
                </c:pt>
                <c:pt idx="144">
                  <c:v>27.41</c:v>
                </c:pt>
                <c:pt idx="145">
                  <c:v>27.41</c:v>
                </c:pt>
                <c:pt idx="146">
                  <c:v>27.41</c:v>
                </c:pt>
                <c:pt idx="147">
                  <c:v>29.25</c:v>
                </c:pt>
                <c:pt idx="148">
                  <c:v>29.25</c:v>
                </c:pt>
                <c:pt idx="149">
                  <c:v>29.25</c:v>
                </c:pt>
                <c:pt idx="150">
                  <c:v>28.97</c:v>
                </c:pt>
                <c:pt idx="151">
                  <c:v>28.97</c:v>
                </c:pt>
                <c:pt idx="152">
                  <c:v>28.97</c:v>
                </c:pt>
                <c:pt idx="153">
                  <c:v>24.14</c:v>
                </c:pt>
                <c:pt idx="154">
                  <c:v>24.14</c:v>
                </c:pt>
                <c:pt idx="155">
                  <c:v>24.14</c:v>
                </c:pt>
                <c:pt idx="156">
                  <c:v>-3.12</c:v>
                </c:pt>
                <c:pt idx="157">
                  <c:v>-3.12</c:v>
                </c:pt>
                <c:pt idx="158">
                  <c:v>-3.12</c:v>
                </c:pt>
                <c:pt idx="159">
                  <c:v>-0.81</c:v>
                </c:pt>
                <c:pt idx="160">
                  <c:v>-0.81</c:v>
                </c:pt>
                <c:pt idx="161">
                  <c:v>-0.81</c:v>
                </c:pt>
                <c:pt idx="162">
                  <c:v>1.56</c:v>
                </c:pt>
                <c:pt idx="163">
                  <c:v>1.56</c:v>
                </c:pt>
                <c:pt idx="164">
                  <c:v>1.56</c:v>
                </c:pt>
                <c:pt idx="165">
                  <c:v>7.1</c:v>
                </c:pt>
                <c:pt idx="166">
                  <c:v>7.1</c:v>
                </c:pt>
                <c:pt idx="167">
                  <c:v>7.1</c:v>
                </c:pt>
                <c:pt idx="168">
                  <c:v>39.69</c:v>
                </c:pt>
                <c:pt idx="169">
                  <c:v>39.69</c:v>
                </c:pt>
                <c:pt idx="170">
                  <c:v>39.69</c:v>
                </c:pt>
                <c:pt idx="171">
                  <c:v>38.17</c:v>
                </c:pt>
                <c:pt idx="172">
                  <c:v>38.17</c:v>
                </c:pt>
                <c:pt idx="173">
                  <c:v>38.17</c:v>
                </c:pt>
                <c:pt idx="174">
                  <c:v>33.369999999999997</c:v>
                </c:pt>
                <c:pt idx="175">
                  <c:v>33.369999999999997</c:v>
                </c:pt>
                <c:pt idx="176">
                  <c:v>33.369999999999997</c:v>
                </c:pt>
                <c:pt idx="177">
                  <c:v>31.78</c:v>
                </c:pt>
                <c:pt idx="178">
                  <c:v>31.78</c:v>
                </c:pt>
                <c:pt idx="179">
                  <c:v>31.78</c:v>
                </c:pt>
                <c:pt idx="180">
                  <c:v>31</c:v>
                </c:pt>
                <c:pt idx="181">
                  <c:v>30.59</c:v>
                </c:pt>
                <c:pt idx="182">
                  <c:v>29.47</c:v>
                </c:pt>
                <c:pt idx="183">
                  <c:v>29.44</c:v>
                </c:pt>
                <c:pt idx="184">
                  <c:v>29.71</c:v>
                </c:pt>
                <c:pt idx="185">
                  <c:v>29.77</c:v>
                </c:pt>
                <c:pt idx="186">
                  <c:v>29.88</c:v>
                </c:pt>
                <c:pt idx="187">
                  <c:v>29.58</c:v>
                </c:pt>
                <c:pt idx="188">
                  <c:v>29.08</c:v>
                </c:pt>
                <c:pt idx="189">
                  <c:v>28.16</c:v>
                </c:pt>
                <c:pt idx="190">
                  <c:v>27.23</c:v>
                </c:pt>
                <c:pt idx="191">
                  <c:v>27.23</c:v>
                </c:pt>
                <c:pt idx="192">
                  <c:v>13.4</c:v>
                </c:pt>
                <c:pt idx="193">
                  <c:v>14.11</c:v>
                </c:pt>
                <c:pt idx="194">
                  <c:v>12.7</c:v>
                </c:pt>
                <c:pt idx="195">
                  <c:v>11.9</c:v>
                </c:pt>
                <c:pt idx="196">
                  <c:v>11.3</c:v>
                </c:pt>
                <c:pt idx="197">
                  <c:v>10.6</c:v>
                </c:pt>
                <c:pt idx="198">
                  <c:v>10.220000000000001</c:v>
                </c:pt>
                <c:pt idx="199">
                  <c:v>10.17</c:v>
                </c:pt>
                <c:pt idx="200">
                  <c:v>10.27</c:v>
                </c:pt>
                <c:pt idx="201">
                  <c:v>10.84</c:v>
                </c:pt>
                <c:pt idx="202">
                  <c:v>11.04</c:v>
                </c:pt>
                <c:pt idx="203">
                  <c:v>11.04</c:v>
                </c:pt>
                <c:pt idx="204">
                  <c:v>13.11</c:v>
                </c:pt>
                <c:pt idx="205">
                  <c:v>11.9</c:v>
                </c:pt>
                <c:pt idx="206">
                  <c:v>11.9</c:v>
                </c:pt>
                <c:pt idx="207">
                  <c:v>11.9</c:v>
                </c:pt>
                <c:pt idx="208">
                  <c:v>11.4</c:v>
                </c:pt>
                <c:pt idx="209">
                  <c:v>10.97</c:v>
                </c:pt>
                <c:pt idx="210">
                  <c:v>10.88</c:v>
                </c:pt>
                <c:pt idx="211">
                  <c:v>11.01</c:v>
                </c:pt>
                <c:pt idx="212">
                  <c:v>11.14</c:v>
                </c:pt>
                <c:pt idx="213">
                  <c:v>11.16</c:v>
                </c:pt>
                <c:pt idx="214">
                  <c:v>11.24</c:v>
                </c:pt>
                <c:pt idx="215">
                  <c:v>11.24</c:v>
                </c:pt>
                <c:pt idx="216">
                  <c:v>7.96</c:v>
                </c:pt>
                <c:pt idx="217">
                  <c:v>8</c:v>
                </c:pt>
                <c:pt idx="218">
                  <c:v>8.4</c:v>
                </c:pt>
                <c:pt idx="219">
                  <c:v>8.1</c:v>
                </c:pt>
                <c:pt idx="220">
                  <c:v>8.6</c:v>
                </c:pt>
                <c:pt idx="221">
                  <c:v>8.8000000000000007</c:v>
                </c:pt>
                <c:pt idx="222">
                  <c:v>8.3000000000000007</c:v>
                </c:pt>
                <c:pt idx="223">
                  <c:v>7.9</c:v>
                </c:pt>
                <c:pt idx="224">
                  <c:v>7.7</c:v>
                </c:pt>
                <c:pt idx="225">
                  <c:v>7.2</c:v>
                </c:pt>
                <c:pt idx="226">
                  <c:v>7</c:v>
                </c:pt>
                <c:pt idx="227">
                  <c:v>7</c:v>
                </c:pt>
                <c:pt idx="228">
                  <c:v>2.9</c:v>
                </c:pt>
                <c:pt idx="229">
                  <c:v>2</c:v>
                </c:pt>
                <c:pt idx="230">
                  <c:v>1.6</c:v>
                </c:pt>
                <c:pt idx="231">
                  <c:v>1.3</c:v>
                </c:pt>
                <c:pt idx="232">
                  <c:v>1.4</c:v>
                </c:pt>
                <c:pt idx="233">
                  <c:v>1.3</c:v>
                </c:pt>
                <c:pt idx="234">
                  <c:v>1.3</c:v>
                </c:pt>
                <c:pt idx="235">
                  <c:v>1.2</c:v>
                </c:pt>
                <c:pt idx="236">
                  <c:v>1</c:v>
                </c:pt>
                <c:pt idx="237">
                  <c:v>1</c:v>
                </c:pt>
                <c:pt idx="238">
                  <c:v>0.8</c:v>
                </c:pt>
                <c:pt idx="239">
                  <c:v>0.8</c:v>
                </c:pt>
                <c:pt idx="240">
                  <c:v>1</c:v>
                </c:pt>
                <c:pt idx="241">
                  <c:v>2.4</c:v>
                </c:pt>
                <c:pt idx="242">
                  <c:v>2.2999999999999998</c:v>
                </c:pt>
                <c:pt idx="243">
                  <c:v>2.9</c:v>
                </c:pt>
                <c:pt idx="244">
                  <c:v>3.1</c:v>
                </c:pt>
                <c:pt idx="245">
                  <c:v>3.3</c:v>
                </c:pt>
                <c:pt idx="246">
                  <c:v>3.6</c:v>
                </c:pt>
                <c:pt idx="247">
                  <c:v>3.7</c:v>
                </c:pt>
                <c:pt idx="248">
                  <c:v>3.9</c:v>
                </c:pt>
                <c:pt idx="249">
                  <c:v>4.4000000000000004</c:v>
                </c:pt>
                <c:pt idx="250">
                  <c:v>4.9000000000000004</c:v>
                </c:pt>
                <c:pt idx="251">
                  <c:v>4.9000000000000004</c:v>
                </c:pt>
                <c:pt idx="252">
                  <c:v>13.7</c:v>
                </c:pt>
                <c:pt idx="253">
                  <c:v>14</c:v>
                </c:pt>
                <c:pt idx="254">
                  <c:v>13.5</c:v>
                </c:pt>
                <c:pt idx="255">
                  <c:v>13.5</c:v>
                </c:pt>
                <c:pt idx="256">
                  <c:v>13.6</c:v>
                </c:pt>
              </c:numCache>
            </c:numRef>
          </c:val>
          <c:smooth val="0"/>
          <c:extLst>
            <c:ext xmlns:c16="http://schemas.microsoft.com/office/drawing/2014/chart" uri="{C3380CC4-5D6E-409C-BE32-E72D297353CC}">
              <c16:uniqueId val="{00000001-45A4-4040-A02C-C7250EE44542}"/>
            </c:ext>
          </c:extLst>
        </c:ser>
        <c:dLbls>
          <c:showLegendKey val="0"/>
          <c:showVal val="0"/>
          <c:showCatName val="0"/>
          <c:showSerName val="0"/>
          <c:showPercent val="0"/>
          <c:showBubbleSize val="0"/>
        </c:dLbls>
        <c:smooth val="0"/>
        <c:axId val="38591488"/>
        <c:axId val="485233408"/>
      </c:lineChart>
      <c:catAx>
        <c:axId val="38591488"/>
        <c:scaling>
          <c:orientation val="minMax"/>
        </c:scaling>
        <c:delete val="0"/>
        <c:axPos val="b"/>
        <c:numFmt formatCode="General" sourceLinked="1"/>
        <c:majorTickMark val="none"/>
        <c:minorTickMark val="none"/>
        <c:tickLblPos val="nextTo"/>
        <c:crossAx val="485233408"/>
        <c:crosses val="autoZero"/>
        <c:auto val="1"/>
        <c:lblAlgn val="ctr"/>
        <c:lblOffset val="100"/>
        <c:noMultiLvlLbl val="0"/>
      </c:catAx>
      <c:valAx>
        <c:axId val="485233408"/>
        <c:scaling>
          <c:orientation val="minMax"/>
          <c:max val="45"/>
        </c:scaling>
        <c:delete val="0"/>
        <c:axPos val="l"/>
        <c:numFmt formatCode="General" sourceLinked="1"/>
        <c:majorTickMark val="none"/>
        <c:minorTickMark val="none"/>
        <c:tickLblPos val="nextTo"/>
        <c:crossAx val="3859148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strRef>
              <c:f>[2]库存基钦周期!$D$1</c:f>
              <c:strCache>
                <c:ptCount val="1"/>
                <c:pt idx="0">
                  <c:v>工业企业:产成品存货:累计同比</c:v>
                </c:pt>
              </c:strCache>
            </c:strRef>
          </c:tx>
          <c:marker>
            <c:symbol val="none"/>
          </c:marker>
          <c:cat>
            <c:numRef>
              <c:f>[2]库存基钦周期!$B$2:$B$258</c:f>
              <c:numCache>
                <c:formatCode>General</c:formatCode>
                <c:ptCount val="257"/>
                <c:pt idx="0">
                  <c:v>35096</c:v>
                </c:pt>
                <c:pt idx="1">
                  <c:v>35125</c:v>
                </c:pt>
                <c:pt idx="2">
                  <c:v>35156</c:v>
                </c:pt>
                <c:pt idx="3">
                  <c:v>35186</c:v>
                </c:pt>
                <c:pt idx="4">
                  <c:v>35217</c:v>
                </c:pt>
                <c:pt idx="5">
                  <c:v>35247</c:v>
                </c:pt>
                <c:pt idx="6">
                  <c:v>35278</c:v>
                </c:pt>
                <c:pt idx="7">
                  <c:v>35309</c:v>
                </c:pt>
                <c:pt idx="8">
                  <c:v>35065</c:v>
                </c:pt>
                <c:pt idx="9">
                  <c:v>35065</c:v>
                </c:pt>
                <c:pt idx="10">
                  <c:v>35065</c:v>
                </c:pt>
                <c:pt idx="11">
                  <c:v>35431</c:v>
                </c:pt>
                <c:pt idx="12">
                  <c:v>35462</c:v>
                </c:pt>
                <c:pt idx="13">
                  <c:v>35490</c:v>
                </c:pt>
                <c:pt idx="14">
                  <c:v>35521</c:v>
                </c:pt>
                <c:pt idx="15">
                  <c:v>35551</c:v>
                </c:pt>
                <c:pt idx="16">
                  <c:v>35582</c:v>
                </c:pt>
                <c:pt idx="17">
                  <c:v>35612</c:v>
                </c:pt>
                <c:pt idx="18">
                  <c:v>35643</c:v>
                </c:pt>
                <c:pt idx="19">
                  <c:v>35674</c:v>
                </c:pt>
                <c:pt idx="20">
                  <c:v>35431</c:v>
                </c:pt>
                <c:pt idx="21">
                  <c:v>35431</c:v>
                </c:pt>
                <c:pt idx="22">
                  <c:v>35431</c:v>
                </c:pt>
                <c:pt idx="23">
                  <c:v>35796</c:v>
                </c:pt>
                <c:pt idx="24">
                  <c:v>35827</c:v>
                </c:pt>
                <c:pt idx="25">
                  <c:v>35855</c:v>
                </c:pt>
                <c:pt idx="26">
                  <c:v>35886</c:v>
                </c:pt>
                <c:pt idx="27">
                  <c:v>35916</c:v>
                </c:pt>
                <c:pt idx="28">
                  <c:v>35947</c:v>
                </c:pt>
                <c:pt idx="29">
                  <c:v>35977</c:v>
                </c:pt>
                <c:pt idx="30">
                  <c:v>36008</c:v>
                </c:pt>
                <c:pt idx="31">
                  <c:v>36039</c:v>
                </c:pt>
                <c:pt idx="32">
                  <c:v>35796</c:v>
                </c:pt>
                <c:pt idx="33">
                  <c:v>35796</c:v>
                </c:pt>
                <c:pt idx="34">
                  <c:v>35796</c:v>
                </c:pt>
                <c:pt idx="35">
                  <c:v>36161</c:v>
                </c:pt>
                <c:pt idx="36">
                  <c:v>36192</c:v>
                </c:pt>
                <c:pt idx="37">
                  <c:v>36220</c:v>
                </c:pt>
                <c:pt idx="38">
                  <c:v>36251</c:v>
                </c:pt>
                <c:pt idx="39">
                  <c:v>36281</c:v>
                </c:pt>
                <c:pt idx="40">
                  <c:v>36312</c:v>
                </c:pt>
                <c:pt idx="41">
                  <c:v>36342</c:v>
                </c:pt>
                <c:pt idx="42">
                  <c:v>36373</c:v>
                </c:pt>
                <c:pt idx="43">
                  <c:v>36404</c:v>
                </c:pt>
                <c:pt idx="44">
                  <c:v>36161</c:v>
                </c:pt>
                <c:pt idx="45">
                  <c:v>36161</c:v>
                </c:pt>
                <c:pt idx="46">
                  <c:v>36161</c:v>
                </c:pt>
                <c:pt idx="47">
                  <c:v>36526</c:v>
                </c:pt>
                <c:pt idx="48">
                  <c:v>36557</c:v>
                </c:pt>
                <c:pt idx="49">
                  <c:v>36586</c:v>
                </c:pt>
                <c:pt idx="50">
                  <c:v>36617</c:v>
                </c:pt>
                <c:pt idx="51">
                  <c:v>36647</c:v>
                </c:pt>
                <c:pt idx="52">
                  <c:v>36678</c:v>
                </c:pt>
                <c:pt idx="53">
                  <c:v>36708</c:v>
                </c:pt>
                <c:pt idx="54">
                  <c:v>36739</c:v>
                </c:pt>
                <c:pt idx="55">
                  <c:v>36770</c:v>
                </c:pt>
                <c:pt idx="56">
                  <c:v>36800</c:v>
                </c:pt>
                <c:pt idx="57">
                  <c:v>36831</c:v>
                </c:pt>
                <c:pt idx="58">
                  <c:v>36861</c:v>
                </c:pt>
                <c:pt idx="59">
                  <c:v>36892</c:v>
                </c:pt>
                <c:pt idx="60">
                  <c:v>36923</c:v>
                </c:pt>
                <c:pt idx="61">
                  <c:v>36951</c:v>
                </c:pt>
                <c:pt idx="62">
                  <c:v>36982</c:v>
                </c:pt>
                <c:pt idx="63">
                  <c:v>37012</c:v>
                </c:pt>
                <c:pt idx="64">
                  <c:v>37043</c:v>
                </c:pt>
                <c:pt idx="65">
                  <c:v>37073</c:v>
                </c:pt>
                <c:pt idx="66">
                  <c:v>37104</c:v>
                </c:pt>
                <c:pt idx="67">
                  <c:v>37135</c:v>
                </c:pt>
                <c:pt idx="68">
                  <c:v>37165</c:v>
                </c:pt>
                <c:pt idx="69">
                  <c:v>37196</c:v>
                </c:pt>
                <c:pt idx="70">
                  <c:v>37226</c:v>
                </c:pt>
                <c:pt idx="71">
                  <c:v>37257</c:v>
                </c:pt>
                <c:pt idx="72">
                  <c:v>37288</c:v>
                </c:pt>
                <c:pt idx="73">
                  <c:v>37316</c:v>
                </c:pt>
                <c:pt idx="74">
                  <c:v>37347</c:v>
                </c:pt>
                <c:pt idx="75">
                  <c:v>37377</c:v>
                </c:pt>
                <c:pt idx="76">
                  <c:v>37408</c:v>
                </c:pt>
                <c:pt idx="77">
                  <c:v>37438</c:v>
                </c:pt>
                <c:pt idx="78">
                  <c:v>37469</c:v>
                </c:pt>
                <c:pt idx="79">
                  <c:v>37500</c:v>
                </c:pt>
                <c:pt idx="80">
                  <c:v>37530</c:v>
                </c:pt>
                <c:pt idx="81">
                  <c:v>37561</c:v>
                </c:pt>
                <c:pt idx="82">
                  <c:v>37591</c:v>
                </c:pt>
                <c:pt idx="83">
                  <c:v>37622</c:v>
                </c:pt>
                <c:pt idx="84">
                  <c:v>37653</c:v>
                </c:pt>
                <c:pt idx="85">
                  <c:v>37681</c:v>
                </c:pt>
                <c:pt idx="86">
                  <c:v>37712</c:v>
                </c:pt>
                <c:pt idx="87">
                  <c:v>37742</c:v>
                </c:pt>
                <c:pt idx="88">
                  <c:v>37773</c:v>
                </c:pt>
                <c:pt idx="89">
                  <c:v>37803</c:v>
                </c:pt>
                <c:pt idx="90">
                  <c:v>37834</c:v>
                </c:pt>
                <c:pt idx="91">
                  <c:v>37865</c:v>
                </c:pt>
                <c:pt idx="92">
                  <c:v>37895</c:v>
                </c:pt>
                <c:pt idx="93">
                  <c:v>37926</c:v>
                </c:pt>
                <c:pt idx="94">
                  <c:v>37956</c:v>
                </c:pt>
                <c:pt idx="95">
                  <c:v>37987</c:v>
                </c:pt>
                <c:pt idx="96">
                  <c:v>38018</c:v>
                </c:pt>
                <c:pt idx="97">
                  <c:v>38047</c:v>
                </c:pt>
                <c:pt idx="98">
                  <c:v>38078</c:v>
                </c:pt>
                <c:pt idx="99">
                  <c:v>38108</c:v>
                </c:pt>
                <c:pt idx="100">
                  <c:v>38139</c:v>
                </c:pt>
                <c:pt idx="101">
                  <c:v>38169</c:v>
                </c:pt>
                <c:pt idx="102">
                  <c:v>38200</c:v>
                </c:pt>
                <c:pt idx="103">
                  <c:v>38231</c:v>
                </c:pt>
                <c:pt idx="104">
                  <c:v>38261</c:v>
                </c:pt>
                <c:pt idx="105">
                  <c:v>38292</c:v>
                </c:pt>
                <c:pt idx="106">
                  <c:v>38322</c:v>
                </c:pt>
                <c:pt idx="107">
                  <c:v>38353</c:v>
                </c:pt>
                <c:pt idx="108">
                  <c:v>38384</c:v>
                </c:pt>
                <c:pt idx="109">
                  <c:v>38412</c:v>
                </c:pt>
                <c:pt idx="110">
                  <c:v>38443</c:v>
                </c:pt>
                <c:pt idx="111">
                  <c:v>38473</c:v>
                </c:pt>
                <c:pt idx="112">
                  <c:v>38504</c:v>
                </c:pt>
                <c:pt idx="113">
                  <c:v>38534</c:v>
                </c:pt>
                <c:pt idx="114">
                  <c:v>38565</c:v>
                </c:pt>
                <c:pt idx="115">
                  <c:v>38596</c:v>
                </c:pt>
                <c:pt idx="116">
                  <c:v>38626</c:v>
                </c:pt>
                <c:pt idx="117">
                  <c:v>38657</c:v>
                </c:pt>
                <c:pt idx="118">
                  <c:v>38687</c:v>
                </c:pt>
                <c:pt idx="119">
                  <c:v>38718</c:v>
                </c:pt>
                <c:pt idx="120">
                  <c:v>38749</c:v>
                </c:pt>
                <c:pt idx="121">
                  <c:v>38777</c:v>
                </c:pt>
                <c:pt idx="122">
                  <c:v>38808</c:v>
                </c:pt>
                <c:pt idx="123">
                  <c:v>38838</c:v>
                </c:pt>
                <c:pt idx="124">
                  <c:v>38869</c:v>
                </c:pt>
                <c:pt idx="125">
                  <c:v>38899</c:v>
                </c:pt>
                <c:pt idx="126">
                  <c:v>38930</c:v>
                </c:pt>
                <c:pt idx="127">
                  <c:v>38961</c:v>
                </c:pt>
                <c:pt idx="128">
                  <c:v>38991</c:v>
                </c:pt>
                <c:pt idx="129">
                  <c:v>39022</c:v>
                </c:pt>
                <c:pt idx="130">
                  <c:v>39052</c:v>
                </c:pt>
                <c:pt idx="131">
                  <c:v>39083</c:v>
                </c:pt>
                <c:pt idx="132">
                  <c:v>39114</c:v>
                </c:pt>
                <c:pt idx="133">
                  <c:v>39142</c:v>
                </c:pt>
                <c:pt idx="134">
                  <c:v>39173</c:v>
                </c:pt>
                <c:pt idx="135">
                  <c:v>39203</c:v>
                </c:pt>
                <c:pt idx="136">
                  <c:v>39234</c:v>
                </c:pt>
                <c:pt idx="137">
                  <c:v>39264</c:v>
                </c:pt>
                <c:pt idx="138">
                  <c:v>39295</c:v>
                </c:pt>
                <c:pt idx="139">
                  <c:v>39326</c:v>
                </c:pt>
                <c:pt idx="140">
                  <c:v>39356</c:v>
                </c:pt>
                <c:pt idx="141">
                  <c:v>39387</c:v>
                </c:pt>
                <c:pt idx="142">
                  <c:v>39417</c:v>
                </c:pt>
                <c:pt idx="143">
                  <c:v>39448</c:v>
                </c:pt>
                <c:pt idx="144">
                  <c:v>39479</c:v>
                </c:pt>
                <c:pt idx="145">
                  <c:v>39508</c:v>
                </c:pt>
                <c:pt idx="146">
                  <c:v>39539</c:v>
                </c:pt>
                <c:pt idx="147">
                  <c:v>39569</c:v>
                </c:pt>
                <c:pt idx="148">
                  <c:v>39600</c:v>
                </c:pt>
                <c:pt idx="149">
                  <c:v>39630</c:v>
                </c:pt>
                <c:pt idx="150">
                  <c:v>39661</c:v>
                </c:pt>
                <c:pt idx="151">
                  <c:v>39692</c:v>
                </c:pt>
                <c:pt idx="152">
                  <c:v>39722</c:v>
                </c:pt>
                <c:pt idx="153">
                  <c:v>39753</c:v>
                </c:pt>
                <c:pt idx="154">
                  <c:v>39783</c:v>
                </c:pt>
                <c:pt idx="155">
                  <c:v>39814</c:v>
                </c:pt>
                <c:pt idx="156">
                  <c:v>39845</c:v>
                </c:pt>
                <c:pt idx="157">
                  <c:v>39873</c:v>
                </c:pt>
                <c:pt idx="158">
                  <c:v>39904</c:v>
                </c:pt>
                <c:pt idx="159">
                  <c:v>39934</c:v>
                </c:pt>
                <c:pt idx="160">
                  <c:v>39965</c:v>
                </c:pt>
                <c:pt idx="161">
                  <c:v>39995</c:v>
                </c:pt>
                <c:pt idx="162">
                  <c:v>40026</c:v>
                </c:pt>
                <c:pt idx="163">
                  <c:v>40057</c:v>
                </c:pt>
                <c:pt idx="164">
                  <c:v>40087</c:v>
                </c:pt>
                <c:pt idx="165">
                  <c:v>40118</c:v>
                </c:pt>
                <c:pt idx="166">
                  <c:v>40148</c:v>
                </c:pt>
                <c:pt idx="167">
                  <c:v>40179</c:v>
                </c:pt>
                <c:pt idx="168">
                  <c:v>40210</c:v>
                </c:pt>
                <c:pt idx="169">
                  <c:v>40238</c:v>
                </c:pt>
                <c:pt idx="170">
                  <c:v>40269</c:v>
                </c:pt>
                <c:pt idx="171">
                  <c:v>40299</c:v>
                </c:pt>
                <c:pt idx="172">
                  <c:v>40330</c:v>
                </c:pt>
                <c:pt idx="173">
                  <c:v>40360</c:v>
                </c:pt>
                <c:pt idx="174">
                  <c:v>40391</c:v>
                </c:pt>
                <c:pt idx="175">
                  <c:v>40422</c:v>
                </c:pt>
                <c:pt idx="176">
                  <c:v>40452</c:v>
                </c:pt>
                <c:pt idx="177">
                  <c:v>40483</c:v>
                </c:pt>
                <c:pt idx="178">
                  <c:v>40513</c:v>
                </c:pt>
                <c:pt idx="179">
                  <c:v>40544</c:v>
                </c:pt>
                <c:pt idx="180">
                  <c:v>40575</c:v>
                </c:pt>
                <c:pt idx="181">
                  <c:v>40603</c:v>
                </c:pt>
                <c:pt idx="182">
                  <c:v>40634</c:v>
                </c:pt>
                <c:pt idx="183">
                  <c:v>40664</c:v>
                </c:pt>
                <c:pt idx="184">
                  <c:v>40695</c:v>
                </c:pt>
                <c:pt idx="185">
                  <c:v>40725</c:v>
                </c:pt>
                <c:pt idx="186">
                  <c:v>40756</c:v>
                </c:pt>
                <c:pt idx="187">
                  <c:v>40787</c:v>
                </c:pt>
                <c:pt idx="188">
                  <c:v>40817</c:v>
                </c:pt>
                <c:pt idx="189">
                  <c:v>40848</c:v>
                </c:pt>
                <c:pt idx="190">
                  <c:v>40878</c:v>
                </c:pt>
                <c:pt idx="191">
                  <c:v>40909</c:v>
                </c:pt>
                <c:pt idx="192">
                  <c:v>40940</c:v>
                </c:pt>
                <c:pt idx="193">
                  <c:v>40969</c:v>
                </c:pt>
                <c:pt idx="194">
                  <c:v>41000</c:v>
                </c:pt>
                <c:pt idx="195">
                  <c:v>41030</c:v>
                </c:pt>
                <c:pt idx="196">
                  <c:v>41061</c:v>
                </c:pt>
                <c:pt idx="197">
                  <c:v>41091</c:v>
                </c:pt>
                <c:pt idx="198">
                  <c:v>41122</c:v>
                </c:pt>
                <c:pt idx="199">
                  <c:v>41153</c:v>
                </c:pt>
                <c:pt idx="200">
                  <c:v>41183</c:v>
                </c:pt>
                <c:pt idx="201">
                  <c:v>41214</c:v>
                </c:pt>
                <c:pt idx="202">
                  <c:v>41244</c:v>
                </c:pt>
                <c:pt idx="203">
                  <c:v>41275</c:v>
                </c:pt>
                <c:pt idx="204">
                  <c:v>41306</c:v>
                </c:pt>
                <c:pt idx="205">
                  <c:v>41334</c:v>
                </c:pt>
                <c:pt idx="206">
                  <c:v>41365</c:v>
                </c:pt>
                <c:pt idx="207">
                  <c:v>41395</c:v>
                </c:pt>
                <c:pt idx="208">
                  <c:v>41426</c:v>
                </c:pt>
                <c:pt idx="209">
                  <c:v>41456</c:v>
                </c:pt>
                <c:pt idx="210">
                  <c:v>41487</c:v>
                </c:pt>
                <c:pt idx="211">
                  <c:v>41518</c:v>
                </c:pt>
                <c:pt idx="212">
                  <c:v>41548</c:v>
                </c:pt>
                <c:pt idx="213">
                  <c:v>41579</c:v>
                </c:pt>
                <c:pt idx="214">
                  <c:v>41609</c:v>
                </c:pt>
                <c:pt idx="215">
                  <c:v>41640</c:v>
                </c:pt>
                <c:pt idx="216">
                  <c:v>41671</c:v>
                </c:pt>
                <c:pt idx="217">
                  <c:v>41699</c:v>
                </c:pt>
                <c:pt idx="218">
                  <c:v>41730</c:v>
                </c:pt>
                <c:pt idx="219">
                  <c:v>41760</c:v>
                </c:pt>
                <c:pt idx="220">
                  <c:v>41791</c:v>
                </c:pt>
                <c:pt idx="221">
                  <c:v>41821</c:v>
                </c:pt>
                <c:pt idx="222">
                  <c:v>41852</c:v>
                </c:pt>
                <c:pt idx="223">
                  <c:v>41883</c:v>
                </c:pt>
                <c:pt idx="224">
                  <c:v>41913</c:v>
                </c:pt>
                <c:pt idx="225">
                  <c:v>41944</c:v>
                </c:pt>
                <c:pt idx="226">
                  <c:v>41974</c:v>
                </c:pt>
                <c:pt idx="227">
                  <c:v>42005</c:v>
                </c:pt>
                <c:pt idx="228">
                  <c:v>42036</c:v>
                </c:pt>
                <c:pt idx="229">
                  <c:v>42064</c:v>
                </c:pt>
                <c:pt idx="230">
                  <c:v>42095</c:v>
                </c:pt>
                <c:pt idx="231">
                  <c:v>42125</c:v>
                </c:pt>
                <c:pt idx="232">
                  <c:v>42156</c:v>
                </c:pt>
                <c:pt idx="233">
                  <c:v>42186</c:v>
                </c:pt>
                <c:pt idx="234">
                  <c:v>42217</c:v>
                </c:pt>
                <c:pt idx="235">
                  <c:v>42248</c:v>
                </c:pt>
                <c:pt idx="236">
                  <c:v>42278</c:v>
                </c:pt>
                <c:pt idx="237">
                  <c:v>42309</c:v>
                </c:pt>
                <c:pt idx="238">
                  <c:v>42339</c:v>
                </c:pt>
                <c:pt idx="239">
                  <c:v>42370</c:v>
                </c:pt>
                <c:pt idx="240">
                  <c:v>42401</c:v>
                </c:pt>
                <c:pt idx="241">
                  <c:v>42430</c:v>
                </c:pt>
                <c:pt idx="242">
                  <c:v>42461</c:v>
                </c:pt>
                <c:pt idx="243">
                  <c:v>42491</c:v>
                </c:pt>
                <c:pt idx="244">
                  <c:v>42522</c:v>
                </c:pt>
                <c:pt idx="245">
                  <c:v>42552</c:v>
                </c:pt>
                <c:pt idx="246">
                  <c:v>42583</c:v>
                </c:pt>
                <c:pt idx="247">
                  <c:v>42614</c:v>
                </c:pt>
                <c:pt idx="248">
                  <c:v>42644</c:v>
                </c:pt>
                <c:pt idx="249">
                  <c:v>42675</c:v>
                </c:pt>
                <c:pt idx="250">
                  <c:v>42705</c:v>
                </c:pt>
                <c:pt idx="251">
                  <c:v>42736</c:v>
                </c:pt>
                <c:pt idx="252">
                  <c:v>42767</c:v>
                </c:pt>
                <c:pt idx="253">
                  <c:v>42795</c:v>
                </c:pt>
                <c:pt idx="254">
                  <c:v>42826</c:v>
                </c:pt>
                <c:pt idx="255">
                  <c:v>42856</c:v>
                </c:pt>
                <c:pt idx="256">
                  <c:v>42887</c:v>
                </c:pt>
              </c:numCache>
            </c:numRef>
          </c:cat>
          <c:val>
            <c:numRef>
              <c:f>[2]库存基钦周期!$D$2:$D$258</c:f>
              <c:numCache>
                <c:formatCode>General</c:formatCode>
                <c:ptCount val="257"/>
                <c:pt idx="0">
                  <c:v>23.6</c:v>
                </c:pt>
                <c:pt idx="1">
                  <c:v>24.6</c:v>
                </c:pt>
                <c:pt idx="2">
                  <c:v>24.5</c:v>
                </c:pt>
                <c:pt idx="3">
                  <c:v>23.4</c:v>
                </c:pt>
                <c:pt idx="4">
                  <c:v>22.6</c:v>
                </c:pt>
                <c:pt idx="5">
                  <c:v>20.9</c:v>
                </c:pt>
                <c:pt idx="6">
                  <c:v>19.7</c:v>
                </c:pt>
                <c:pt idx="7">
                  <c:v>18.3</c:v>
                </c:pt>
                <c:pt idx="8">
                  <c:v>16.7</c:v>
                </c:pt>
                <c:pt idx="9">
                  <c:v>15.6</c:v>
                </c:pt>
                <c:pt idx="10">
                  <c:v>16.3</c:v>
                </c:pt>
                <c:pt idx="11">
                  <c:v>16.3</c:v>
                </c:pt>
                <c:pt idx="12">
                  <c:v>14.5</c:v>
                </c:pt>
                <c:pt idx="13">
                  <c:v>14.2</c:v>
                </c:pt>
                <c:pt idx="14">
                  <c:v>13</c:v>
                </c:pt>
                <c:pt idx="15">
                  <c:v>12.9</c:v>
                </c:pt>
                <c:pt idx="16">
                  <c:v>13.1</c:v>
                </c:pt>
                <c:pt idx="17">
                  <c:v>12.2</c:v>
                </c:pt>
                <c:pt idx="18">
                  <c:v>12.3</c:v>
                </c:pt>
                <c:pt idx="19">
                  <c:v>12.3</c:v>
                </c:pt>
                <c:pt idx="20">
                  <c:v>12.7</c:v>
                </c:pt>
                <c:pt idx="21">
                  <c:v>13.1</c:v>
                </c:pt>
                <c:pt idx="22">
                  <c:v>11.7</c:v>
                </c:pt>
                <c:pt idx="23">
                  <c:v>11.7</c:v>
                </c:pt>
                <c:pt idx="24">
                  <c:v>14.2</c:v>
                </c:pt>
                <c:pt idx="25">
                  <c:v>14.2</c:v>
                </c:pt>
                <c:pt idx="26">
                  <c:v>12.82</c:v>
                </c:pt>
                <c:pt idx="27">
                  <c:v>12.37</c:v>
                </c:pt>
                <c:pt idx="28">
                  <c:v>10.1</c:v>
                </c:pt>
                <c:pt idx="29">
                  <c:v>9.81</c:v>
                </c:pt>
                <c:pt idx="30">
                  <c:v>8.9</c:v>
                </c:pt>
                <c:pt idx="31">
                  <c:v>7.3</c:v>
                </c:pt>
                <c:pt idx="32">
                  <c:v>6.6</c:v>
                </c:pt>
                <c:pt idx="33">
                  <c:v>5.5</c:v>
                </c:pt>
                <c:pt idx="34">
                  <c:v>5.5</c:v>
                </c:pt>
                <c:pt idx="35">
                  <c:v>5.5</c:v>
                </c:pt>
                <c:pt idx="36">
                  <c:v>7.37</c:v>
                </c:pt>
                <c:pt idx="37">
                  <c:v>5.38</c:v>
                </c:pt>
                <c:pt idx="38">
                  <c:v>5.05</c:v>
                </c:pt>
                <c:pt idx="39">
                  <c:v>4.55</c:v>
                </c:pt>
                <c:pt idx="40">
                  <c:v>3.94</c:v>
                </c:pt>
                <c:pt idx="41">
                  <c:v>3.44</c:v>
                </c:pt>
                <c:pt idx="42">
                  <c:v>3.71</c:v>
                </c:pt>
                <c:pt idx="43">
                  <c:v>3.66</c:v>
                </c:pt>
                <c:pt idx="44">
                  <c:v>3.58</c:v>
                </c:pt>
                <c:pt idx="45">
                  <c:v>4.4800000000000004</c:v>
                </c:pt>
                <c:pt idx="46">
                  <c:v>4.55</c:v>
                </c:pt>
                <c:pt idx="47">
                  <c:v>4.55</c:v>
                </c:pt>
                <c:pt idx="48">
                  <c:v>2.61</c:v>
                </c:pt>
                <c:pt idx="49">
                  <c:v>2.54</c:v>
                </c:pt>
                <c:pt idx="50">
                  <c:v>1.43</c:v>
                </c:pt>
                <c:pt idx="51">
                  <c:v>1.39</c:v>
                </c:pt>
                <c:pt idx="52">
                  <c:v>2.0699999999999998</c:v>
                </c:pt>
                <c:pt idx="53">
                  <c:v>2.42</c:v>
                </c:pt>
                <c:pt idx="54">
                  <c:v>3.34</c:v>
                </c:pt>
                <c:pt idx="55">
                  <c:v>3.64</c:v>
                </c:pt>
                <c:pt idx="56">
                  <c:v>3.8</c:v>
                </c:pt>
                <c:pt idx="57">
                  <c:v>4.6399999999999997</c:v>
                </c:pt>
                <c:pt idx="58">
                  <c:v>6.85</c:v>
                </c:pt>
                <c:pt idx="59">
                  <c:v>6.85</c:v>
                </c:pt>
                <c:pt idx="60">
                  <c:v>5.9</c:v>
                </c:pt>
                <c:pt idx="61">
                  <c:v>7.73</c:v>
                </c:pt>
                <c:pt idx="62">
                  <c:v>7.56</c:v>
                </c:pt>
                <c:pt idx="63">
                  <c:v>7.6</c:v>
                </c:pt>
                <c:pt idx="64">
                  <c:v>8.7200000000000006</c:v>
                </c:pt>
                <c:pt idx="65">
                  <c:v>8.59</c:v>
                </c:pt>
                <c:pt idx="66">
                  <c:v>7.7</c:v>
                </c:pt>
                <c:pt idx="67">
                  <c:v>6.67</c:v>
                </c:pt>
                <c:pt idx="68">
                  <c:v>6.53</c:v>
                </c:pt>
                <c:pt idx="69">
                  <c:v>5.44</c:v>
                </c:pt>
                <c:pt idx="70">
                  <c:v>6.64</c:v>
                </c:pt>
                <c:pt idx="71">
                  <c:v>6.64</c:v>
                </c:pt>
                <c:pt idx="72">
                  <c:v>3.7</c:v>
                </c:pt>
                <c:pt idx="73">
                  <c:v>3.5</c:v>
                </c:pt>
                <c:pt idx="74">
                  <c:v>3.43</c:v>
                </c:pt>
                <c:pt idx="75">
                  <c:v>4.1900000000000004</c:v>
                </c:pt>
                <c:pt idx="76">
                  <c:v>4.0999999999999996</c:v>
                </c:pt>
                <c:pt idx="77">
                  <c:v>2.27</c:v>
                </c:pt>
                <c:pt idx="78">
                  <c:v>2.9</c:v>
                </c:pt>
                <c:pt idx="79">
                  <c:v>2.42</c:v>
                </c:pt>
                <c:pt idx="80">
                  <c:v>2.21</c:v>
                </c:pt>
                <c:pt idx="81">
                  <c:v>2.82</c:v>
                </c:pt>
                <c:pt idx="82">
                  <c:v>5.24</c:v>
                </c:pt>
                <c:pt idx="83">
                  <c:v>5.24</c:v>
                </c:pt>
                <c:pt idx="84">
                  <c:v>7.59</c:v>
                </c:pt>
                <c:pt idx="85">
                  <c:v>8.27</c:v>
                </c:pt>
                <c:pt idx="86">
                  <c:v>9.92</c:v>
                </c:pt>
                <c:pt idx="87">
                  <c:v>10.34</c:v>
                </c:pt>
                <c:pt idx="88">
                  <c:v>10.35</c:v>
                </c:pt>
                <c:pt idx="89">
                  <c:v>11.18</c:v>
                </c:pt>
                <c:pt idx="90">
                  <c:v>11.37</c:v>
                </c:pt>
                <c:pt idx="91">
                  <c:v>11.65</c:v>
                </c:pt>
                <c:pt idx="92">
                  <c:v>11.5</c:v>
                </c:pt>
                <c:pt idx="93">
                  <c:v>11.82</c:v>
                </c:pt>
                <c:pt idx="94">
                  <c:v>11.74</c:v>
                </c:pt>
                <c:pt idx="95">
                  <c:v>11.74</c:v>
                </c:pt>
                <c:pt idx="96">
                  <c:v>15.73</c:v>
                </c:pt>
                <c:pt idx="97">
                  <c:v>17.829999999999998</c:v>
                </c:pt>
                <c:pt idx="98">
                  <c:v>18.87</c:v>
                </c:pt>
                <c:pt idx="99">
                  <c:v>19.77</c:v>
                </c:pt>
                <c:pt idx="100">
                  <c:v>19.86</c:v>
                </c:pt>
                <c:pt idx="101">
                  <c:v>19.78</c:v>
                </c:pt>
                <c:pt idx="102">
                  <c:v>20.46</c:v>
                </c:pt>
                <c:pt idx="103">
                  <c:v>21.53</c:v>
                </c:pt>
                <c:pt idx="104">
                  <c:v>22.22</c:v>
                </c:pt>
                <c:pt idx="105">
                  <c:v>23.03</c:v>
                </c:pt>
                <c:pt idx="106">
                  <c:v>24.65</c:v>
                </c:pt>
                <c:pt idx="107">
                  <c:v>24.65</c:v>
                </c:pt>
                <c:pt idx="108">
                  <c:v>22.22</c:v>
                </c:pt>
                <c:pt idx="109">
                  <c:v>20.34</c:v>
                </c:pt>
                <c:pt idx="110">
                  <c:v>19.5</c:v>
                </c:pt>
                <c:pt idx="111">
                  <c:v>19.36</c:v>
                </c:pt>
                <c:pt idx="112">
                  <c:v>19.47</c:v>
                </c:pt>
                <c:pt idx="113">
                  <c:v>19.09</c:v>
                </c:pt>
                <c:pt idx="114">
                  <c:v>18.940000000000001</c:v>
                </c:pt>
                <c:pt idx="115">
                  <c:v>18.78</c:v>
                </c:pt>
                <c:pt idx="116">
                  <c:v>19.32</c:v>
                </c:pt>
                <c:pt idx="117">
                  <c:v>17.8</c:v>
                </c:pt>
                <c:pt idx="118">
                  <c:v>17.940000000000001</c:v>
                </c:pt>
                <c:pt idx="119">
                  <c:v>17.940000000000001</c:v>
                </c:pt>
                <c:pt idx="120">
                  <c:v>17.39</c:v>
                </c:pt>
                <c:pt idx="121">
                  <c:v>17.71</c:v>
                </c:pt>
                <c:pt idx="122">
                  <c:v>17.170000000000002</c:v>
                </c:pt>
                <c:pt idx="123">
                  <c:v>15.64</c:v>
                </c:pt>
                <c:pt idx="124">
                  <c:v>16.02</c:v>
                </c:pt>
                <c:pt idx="125">
                  <c:v>17</c:v>
                </c:pt>
                <c:pt idx="126">
                  <c:v>17.34</c:v>
                </c:pt>
                <c:pt idx="127">
                  <c:v>17.62</c:v>
                </c:pt>
                <c:pt idx="128">
                  <c:v>17.25</c:v>
                </c:pt>
                <c:pt idx="129">
                  <c:v>18.079999999999998</c:v>
                </c:pt>
                <c:pt idx="130">
                  <c:v>18.34</c:v>
                </c:pt>
                <c:pt idx="131">
                  <c:v>18.34</c:v>
                </c:pt>
                <c:pt idx="132">
                  <c:v>18.440000000000001</c:v>
                </c:pt>
                <c:pt idx="133">
                  <c:v>18.440000000000001</c:v>
                </c:pt>
                <c:pt idx="134">
                  <c:v>18.440000000000001</c:v>
                </c:pt>
                <c:pt idx="135">
                  <c:v>20.09</c:v>
                </c:pt>
                <c:pt idx="136">
                  <c:v>20.09</c:v>
                </c:pt>
                <c:pt idx="137">
                  <c:v>20.09</c:v>
                </c:pt>
                <c:pt idx="138">
                  <c:v>20.079999999999998</c:v>
                </c:pt>
                <c:pt idx="139">
                  <c:v>20.079999999999998</c:v>
                </c:pt>
                <c:pt idx="140">
                  <c:v>20.079999999999998</c:v>
                </c:pt>
                <c:pt idx="141">
                  <c:v>21.8</c:v>
                </c:pt>
                <c:pt idx="142">
                  <c:v>21.8</c:v>
                </c:pt>
                <c:pt idx="143">
                  <c:v>21.8</c:v>
                </c:pt>
                <c:pt idx="144">
                  <c:v>21.18</c:v>
                </c:pt>
                <c:pt idx="145">
                  <c:v>21.18</c:v>
                </c:pt>
                <c:pt idx="146">
                  <c:v>21.18</c:v>
                </c:pt>
                <c:pt idx="147">
                  <c:v>26.07</c:v>
                </c:pt>
                <c:pt idx="148">
                  <c:v>26.07</c:v>
                </c:pt>
                <c:pt idx="149">
                  <c:v>26.07</c:v>
                </c:pt>
                <c:pt idx="150">
                  <c:v>28.54</c:v>
                </c:pt>
                <c:pt idx="151">
                  <c:v>28.54</c:v>
                </c:pt>
                <c:pt idx="152">
                  <c:v>28.54</c:v>
                </c:pt>
                <c:pt idx="153">
                  <c:v>25.01</c:v>
                </c:pt>
                <c:pt idx="154">
                  <c:v>25.01</c:v>
                </c:pt>
                <c:pt idx="155">
                  <c:v>25.01</c:v>
                </c:pt>
                <c:pt idx="156">
                  <c:v>11.7</c:v>
                </c:pt>
                <c:pt idx="157">
                  <c:v>11.7</c:v>
                </c:pt>
                <c:pt idx="158">
                  <c:v>11.7</c:v>
                </c:pt>
                <c:pt idx="159">
                  <c:v>4.24</c:v>
                </c:pt>
                <c:pt idx="160">
                  <c:v>4.24</c:v>
                </c:pt>
                <c:pt idx="161">
                  <c:v>4.24</c:v>
                </c:pt>
                <c:pt idx="162">
                  <c:v>-0.76</c:v>
                </c:pt>
                <c:pt idx="163">
                  <c:v>-0.76</c:v>
                </c:pt>
                <c:pt idx="164">
                  <c:v>-0.76</c:v>
                </c:pt>
                <c:pt idx="165">
                  <c:v>0.24</c:v>
                </c:pt>
                <c:pt idx="166">
                  <c:v>0.24</c:v>
                </c:pt>
                <c:pt idx="167">
                  <c:v>0.24</c:v>
                </c:pt>
                <c:pt idx="168">
                  <c:v>5.19</c:v>
                </c:pt>
                <c:pt idx="169">
                  <c:v>5.19</c:v>
                </c:pt>
                <c:pt idx="170">
                  <c:v>5.19</c:v>
                </c:pt>
                <c:pt idx="171">
                  <c:v>9.49</c:v>
                </c:pt>
                <c:pt idx="172">
                  <c:v>9.49</c:v>
                </c:pt>
                <c:pt idx="173">
                  <c:v>9.49</c:v>
                </c:pt>
                <c:pt idx="174">
                  <c:v>9.0299999999999994</c:v>
                </c:pt>
                <c:pt idx="175">
                  <c:v>9.0299999999999994</c:v>
                </c:pt>
                <c:pt idx="176">
                  <c:v>9.0299999999999994</c:v>
                </c:pt>
                <c:pt idx="177">
                  <c:v>11.22</c:v>
                </c:pt>
                <c:pt idx="178">
                  <c:v>11.22</c:v>
                </c:pt>
                <c:pt idx="179">
                  <c:v>11.22</c:v>
                </c:pt>
                <c:pt idx="180">
                  <c:v>22.04</c:v>
                </c:pt>
                <c:pt idx="181">
                  <c:v>23.15</c:v>
                </c:pt>
                <c:pt idx="182">
                  <c:v>23.16</c:v>
                </c:pt>
                <c:pt idx="183">
                  <c:v>22.62</c:v>
                </c:pt>
                <c:pt idx="184">
                  <c:v>21.74</c:v>
                </c:pt>
                <c:pt idx="185">
                  <c:v>22.51</c:v>
                </c:pt>
                <c:pt idx="186">
                  <c:v>23.38</c:v>
                </c:pt>
                <c:pt idx="187">
                  <c:v>24.15</c:v>
                </c:pt>
                <c:pt idx="188">
                  <c:v>24.17</c:v>
                </c:pt>
                <c:pt idx="189">
                  <c:v>22.79</c:v>
                </c:pt>
                <c:pt idx="190">
                  <c:v>20.78</c:v>
                </c:pt>
                <c:pt idx="191">
                  <c:v>20.78</c:v>
                </c:pt>
                <c:pt idx="192">
                  <c:v>18.3</c:v>
                </c:pt>
                <c:pt idx="193">
                  <c:v>16.420000000000002</c:v>
                </c:pt>
                <c:pt idx="194">
                  <c:v>15.8</c:v>
                </c:pt>
                <c:pt idx="195">
                  <c:v>14.3</c:v>
                </c:pt>
                <c:pt idx="196">
                  <c:v>12.9</c:v>
                </c:pt>
                <c:pt idx="197">
                  <c:v>12.5</c:v>
                </c:pt>
                <c:pt idx="198">
                  <c:v>11.26</c:v>
                </c:pt>
                <c:pt idx="199">
                  <c:v>10.050000000000001</c:v>
                </c:pt>
                <c:pt idx="200">
                  <c:v>8.32</c:v>
                </c:pt>
                <c:pt idx="201">
                  <c:v>7.86</c:v>
                </c:pt>
                <c:pt idx="202">
                  <c:v>7.19</c:v>
                </c:pt>
                <c:pt idx="203">
                  <c:v>7.19</c:v>
                </c:pt>
                <c:pt idx="204">
                  <c:v>7.51</c:v>
                </c:pt>
                <c:pt idx="205">
                  <c:v>8.82</c:v>
                </c:pt>
                <c:pt idx="206">
                  <c:v>8</c:v>
                </c:pt>
                <c:pt idx="207">
                  <c:v>7.1</c:v>
                </c:pt>
                <c:pt idx="208">
                  <c:v>7.2</c:v>
                </c:pt>
                <c:pt idx="209">
                  <c:v>6.1</c:v>
                </c:pt>
                <c:pt idx="210">
                  <c:v>5.73</c:v>
                </c:pt>
                <c:pt idx="211">
                  <c:v>6.03</c:v>
                </c:pt>
                <c:pt idx="212">
                  <c:v>6.23</c:v>
                </c:pt>
                <c:pt idx="213">
                  <c:v>6.56</c:v>
                </c:pt>
                <c:pt idx="214">
                  <c:v>6.83</c:v>
                </c:pt>
                <c:pt idx="215">
                  <c:v>6.83</c:v>
                </c:pt>
                <c:pt idx="216">
                  <c:v>10.19</c:v>
                </c:pt>
                <c:pt idx="217">
                  <c:v>10.7</c:v>
                </c:pt>
                <c:pt idx="218">
                  <c:v>12</c:v>
                </c:pt>
                <c:pt idx="219">
                  <c:v>12.5</c:v>
                </c:pt>
                <c:pt idx="220">
                  <c:v>12.6</c:v>
                </c:pt>
                <c:pt idx="221">
                  <c:v>14.6</c:v>
                </c:pt>
                <c:pt idx="222">
                  <c:v>15.6</c:v>
                </c:pt>
                <c:pt idx="223">
                  <c:v>15.1</c:v>
                </c:pt>
                <c:pt idx="224">
                  <c:v>14.4</c:v>
                </c:pt>
                <c:pt idx="225">
                  <c:v>13.6</c:v>
                </c:pt>
                <c:pt idx="226">
                  <c:v>12.6</c:v>
                </c:pt>
                <c:pt idx="227">
                  <c:v>12.6</c:v>
                </c:pt>
                <c:pt idx="228">
                  <c:v>8.5</c:v>
                </c:pt>
                <c:pt idx="229">
                  <c:v>7.7</c:v>
                </c:pt>
                <c:pt idx="230">
                  <c:v>7</c:v>
                </c:pt>
                <c:pt idx="231">
                  <c:v>7.1</c:v>
                </c:pt>
                <c:pt idx="232">
                  <c:v>7.4</c:v>
                </c:pt>
                <c:pt idx="233">
                  <c:v>6.8</c:v>
                </c:pt>
                <c:pt idx="234">
                  <c:v>5.7</c:v>
                </c:pt>
                <c:pt idx="235">
                  <c:v>4.9000000000000004</c:v>
                </c:pt>
                <c:pt idx="236">
                  <c:v>4.5</c:v>
                </c:pt>
                <c:pt idx="237">
                  <c:v>4.5999999999999996</c:v>
                </c:pt>
                <c:pt idx="238">
                  <c:v>3.3</c:v>
                </c:pt>
                <c:pt idx="239">
                  <c:v>3.3</c:v>
                </c:pt>
                <c:pt idx="240">
                  <c:v>0.7</c:v>
                </c:pt>
                <c:pt idx="241">
                  <c:v>0</c:v>
                </c:pt>
                <c:pt idx="242">
                  <c:v>-1.2</c:v>
                </c:pt>
                <c:pt idx="243">
                  <c:v>-1.1000000000000001</c:v>
                </c:pt>
                <c:pt idx="244">
                  <c:v>-1.9</c:v>
                </c:pt>
                <c:pt idx="245">
                  <c:v>-1.8</c:v>
                </c:pt>
                <c:pt idx="246">
                  <c:v>-1.6</c:v>
                </c:pt>
                <c:pt idx="247">
                  <c:v>-0.8</c:v>
                </c:pt>
                <c:pt idx="248">
                  <c:v>-0.3</c:v>
                </c:pt>
                <c:pt idx="249">
                  <c:v>0.5</c:v>
                </c:pt>
                <c:pt idx="250">
                  <c:v>3.2</c:v>
                </c:pt>
                <c:pt idx="251">
                  <c:v>3.2</c:v>
                </c:pt>
                <c:pt idx="252">
                  <c:v>6.1</c:v>
                </c:pt>
                <c:pt idx="253">
                  <c:v>8.1999999999999993</c:v>
                </c:pt>
                <c:pt idx="254">
                  <c:v>10.4</c:v>
                </c:pt>
                <c:pt idx="255">
                  <c:v>9.3000000000000007</c:v>
                </c:pt>
                <c:pt idx="256">
                  <c:v>8.6</c:v>
                </c:pt>
              </c:numCache>
            </c:numRef>
          </c:val>
          <c:smooth val="0"/>
          <c:extLst>
            <c:ext xmlns:c16="http://schemas.microsoft.com/office/drawing/2014/chart" uri="{C3380CC4-5D6E-409C-BE32-E72D297353CC}">
              <c16:uniqueId val="{00000000-67C8-42E8-8B45-77956994CBFF}"/>
            </c:ext>
          </c:extLst>
        </c:ser>
        <c:ser>
          <c:idx val="2"/>
          <c:order val="2"/>
          <c:tx>
            <c:strRef>
              <c:f>[2]库存基钦周期!$E$1</c:f>
              <c:strCache>
                <c:ptCount val="1"/>
                <c:pt idx="0">
                  <c:v>工业企业:主营业务收入:累计同比</c:v>
                </c:pt>
              </c:strCache>
            </c:strRef>
          </c:tx>
          <c:marker>
            <c:symbol val="none"/>
          </c:marker>
          <c:cat>
            <c:numRef>
              <c:f>[2]库存基钦周期!$B$2:$B$258</c:f>
              <c:numCache>
                <c:formatCode>General</c:formatCode>
                <c:ptCount val="257"/>
                <c:pt idx="0">
                  <c:v>35096</c:v>
                </c:pt>
                <c:pt idx="1">
                  <c:v>35125</c:v>
                </c:pt>
                <c:pt idx="2">
                  <c:v>35156</c:v>
                </c:pt>
                <c:pt idx="3">
                  <c:v>35186</c:v>
                </c:pt>
                <c:pt idx="4">
                  <c:v>35217</c:v>
                </c:pt>
                <c:pt idx="5">
                  <c:v>35247</c:v>
                </c:pt>
                <c:pt idx="6">
                  <c:v>35278</c:v>
                </c:pt>
                <c:pt idx="7">
                  <c:v>35309</c:v>
                </c:pt>
                <c:pt idx="8">
                  <c:v>35065</c:v>
                </c:pt>
                <c:pt idx="9">
                  <c:v>35065</c:v>
                </c:pt>
                <c:pt idx="10">
                  <c:v>35065</c:v>
                </c:pt>
                <c:pt idx="11">
                  <c:v>35431</c:v>
                </c:pt>
                <c:pt idx="12">
                  <c:v>35462</c:v>
                </c:pt>
                <c:pt idx="13">
                  <c:v>35490</c:v>
                </c:pt>
                <c:pt idx="14">
                  <c:v>35521</c:v>
                </c:pt>
                <c:pt idx="15">
                  <c:v>35551</c:v>
                </c:pt>
                <c:pt idx="16">
                  <c:v>35582</c:v>
                </c:pt>
                <c:pt idx="17">
                  <c:v>35612</c:v>
                </c:pt>
                <c:pt idx="18">
                  <c:v>35643</c:v>
                </c:pt>
                <c:pt idx="19">
                  <c:v>35674</c:v>
                </c:pt>
                <c:pt idx="20">
                  <c:v>35431</c:v>
                </c:pt>
                <c:pt idx="21">
                  <c:v>35431</c:v>
                </c:pt>
                <c:pt idx="22">
                  <c:v>35431</c:v>
                </c:pt>
                <c:pt idx="23">
                  <c:v>35796</c:v>
                </c:pt>
                <c:pt idx="24">
                  <c:v>35827</c:v>
                </c:pt>
                <c:pt idx="25">
                  <c:v>35855</c:v>
                </c:pt>
                <c:pt idx="26">
                  <c:v>35886</c:v>
                </c:pt>
                <c:pt idx="27">
                  <c:v>35916</c:v>
                </c:pt>
                <c:pt idx="28">
                  <c:v>35947</c:v>
                </c:pt>
                <c:pt idx="29">
                  <c:v>35977</c:v>
                </c:pt>
                <c:pt idx="30">
                  <c:v>36008</c:v>
                </c:pt>
                <c:pt idx="31">
                  <c:v>36039</c:v>
                </c:pt>
                <c:pt idx="32">
                  <c:v>35796</c:v>
                </c:pt>
                <c:pt idx="33">
                  <c:v>35796</c:v>
                </c:pt>
                <c:pt idx="34">
                  <c:v>35796</c:v>
                </c:pt>
                <c:pt idx="35">
                  <c:v>36161</c:v>
                </c:pt>
                <c:pt idx="36">
                  <c:v>36192</c:v>
                </c:pt>
                <c:pt idx="37">
                  <c:v>36220</c:v>
                </c:pt>
                <c:pt idx="38">
                  <c:v>36251</c:v>
                </c:pt>
                <c:pt idx="39">
                  <c:v>36281</c:v>
                </c:pt>
                <c:pt idx="40">
                  <c:v>36312</c:v>
                </c:pt>
                <c:pt idx="41">
                  <c:v>36342</c:v>
                </c:pt>
                <c:pt idx="42">
                  <c:v>36373</c:v>
                </c:pt>
                <c:pt idx="43">
                  <c:v>36404</c:v>
                </c:pt>
                <c:pt idx="44">
                  <c:v>36161</c:v>
                </c:pt>
                <c:pt idx="45">
                  <c:v>36161</c:v>
                </c:pt>
                <c:pt idx="46">
                  <c:v>36161</c:v>
                </c:pt>
                <c:pt idx="47">
                  <c:v>36526</c:v>
                </c:pt>
                <c:pt idx="48">
                  <c:v>36557</c:v>
                </c:pt>
                <c:pt idx="49">
                  <c:v>36586</c:v>
                </c:pt>
                <c:pt idx="50">
                  <c:v>36617</c:v>
                </c:pt>
                <c:pt idx="51">
                  <c:v>36647</c:v>
                </c:pt>
                <c:pt idx="52">
                  <c:v>36678</c:v>
                </c:pt>
                <c:pt idx="53">
                  <c:v>36708</c:v>
                </c:pt>
                <c:pt idx="54">
                  <c:v>36739</c:v>
                </c:pt>
                <c:pt idx="55">
                  <c:v>36770</c:v>
                </c:pt>
                <c:pt idx="56">
                  <c:v>36800</c:v>
                </c:pt>
                <c:pt idx="57">
                  <c:v>36831</c:v>
                </c:pt>
                <c:pt idx="58">
                  <c:v>36861</c:v>
                </c:pt>
                <c:pt idx="59">
                  <c:v>36892</c:v>
                </c:pt>
                <c:pt idx="60">
                  <c:v>36923</c:v>
                </c:pt>
                <c:pt idx="61">
                  <c:v>36951</c:v>
                </c:pt>
                <c:pt idx="62">
                  <c:v>36982</c:v>
                </c:pt>
                <c:pt idx="63">
                  <c:v>37012</c:v>
                </c:pt>
                <c:pt idx="64">
                  <c:v>37043</c:v>
                </c:pt>
                <c:pt idx="65">
                  <c:v>37073</c:v>
                </c:pt>
                <c:pt idx="66">
                  <c:v>37104</c:v>
                </c:pt>
                <c:pt idx="67">
                  <c:v>37135</c:v>
                </c:pt>
                <c:pt idx="68">
                  <c:v>37165</c:v>
                </c:pt>
                <c:pt idx="69">
                  <c:v>37196</c:v>
                </c:pt>
                <c:pt idx="70">
                  <c:v>37226</c:v>
                </c:pt>
                <c:pt idx="71">
                  <c:v>37257</c:v>
                </c:pt>
                <c:pt idx="72">
                  <c:v>37288</c:v>
                </c:pt>
                <c:pt idx="73">
                  <c:v>37316</c:v>
                </c:pt>
                <c:pt idx="74">
                  <c:v>37347</c:v>
                </c:pt>
                <c:pt idx="75">
                  <c:v>37377</c:v>
                </c:pt>
                <c:pt idx="76">
                  <c:v>37408</c:v>
                </c:pt>
                <c:pt idx="77">
                  <c:v>37438</c:v>
                </c:pt>
                <c:pt idx="78">
                  <c:v>37469</c:v>
                </c:pt>
                <c:pt idx="79">
                  <c:v>37500</c:v>
                </c:pt>
                <c:pt idx="80">
                  <c:v>37530</c:v>
                </c:pt>
                <c:pt idx="81">
                  <c:v>37561</c:v>
                </c:pt>
                <c:pt idx="82">
                  <c:v>37591</c:v>
                </c:pt>
                <c:pt idx="83">
                  <c:v>37622</c:v>
                </c:pt>
                <c:pt idx="84">
                  <c:v>37653</c:v>
                </c:pt>
                <c:pt idx="85">
                  <c:v>37681</c:v>
                </c:pt>
                <c:pt idx="86">
                  <c:v>37712</c:v>
                </c:pt>
                <c:pt idx="87">
                  <c:v>37742</c:v>
                </c:pt>
                <c:pt idx="88">
                  <c:v>37773</c:v>
                </c:pt>
                <c:pt idx="89">
                  <c:v>37803</c:v>
                </c:pt>
                <c:pt idx="90">
                  <c:v>37834</c:v>
                </c:pt>
                <c:pt idx="91">
                  <c:v>37865</c:v>
                </c:pt>
                <c:pt idx="92">
                  <c:v>37895</c:v>
                </c:pt>
                <c:pt idx="93">
                  <c:v>37926</c:v>
                </c:pt>
                <c:pt idx="94">
                  <c:v>37956</c:v>
                </c:pt>
                <c:pt idx="95">
                  <c:v>37987</c:v>
                </c:pt>
                <c:pt idx="96">
                  <c:v>38018</c:v>
                </c:pt>
                <c:pt idx="97">
                  <c:v>38047</c:v>
                </c:pt>
                <c:pt idx="98">
                  <c:v>38078</c:v>
                </c:pt>
                <c:pt idx="99">
                  <c:v>38108</c:v>
                </c:pt>
                <c:pt idx="100">
                  <c:v>38139</c:v>
                </c:pt>
                <c:pt idx="101">
                  <c:v>38169</c:v>
                </c:pt>
                <c:pt idx="102">
                  <c:v>38200</c:v>
                </c:pt>
                <c:pt idx="103">
                  <c:v>38231</c:v>
                </c:pt>
                <c:pt idx="104">
                  <c:v>38261</c:v>
                </c:pt>
                <c:pt idx="105">
                  <c:v>38292</c:v>
                </c:pt>
                <c:pt idx="106">
                  <c:v>38322</c:v>
                </c:pt>
                <c:pt idx="107">
                  <c:v>38353</c:v>
                </c:pt>
                <c:pt idx="108">
                  <c:v>38384</c:v>
                </c:pt>
                <c:pt idx="109">
                  <c:v>38412</c:v>
                </c:pt>
                <c:pt idx="110">
                  <c:v>38443</c:v>
                </c:pt>
                <c:pt idx="111">
                  <c:v>38473</c:v>
                </c:pt>
                <c:pt idx="112">
                  <c:v>38504</c:v>
                </c:pt>
                <c:pt idx="113">
                  <c:v>38534</c:v>
                </c:pt>
                <c:pt idx="114">
                  <c:v>38565</c:v>
                </c:pt>
                <c:pt idx="115">
                  <c:v>38596</c:v>
                </c:pt>
                <c:pt idx="116">
                  <c:v>38626</c:v>
                </c:pt>
                <c:pt idx="117">
                  <c:v>38657</c:v>
                </c:pt>
                <c:pt idx="118">
                  <c:v>38687</c:v>
                </c:pt>
                <c:pt idx="119">
                  <c:v>38718</c:v>
                </c:pt>
                <c:pt idx="120">
                  <c:v>38749</c:v>
                </c:pt>
                <c:pt idx="121">
                  <c:v>38777</c:v>
                </c:pt>
                <c:pt idx="122">
                  <c:v>38808</c:v>
                </c:pt>
                <c:pt idx="123">
                  <c:v>38838</c:v>
                </c:pt>
                <c:pt idx="124">
                  <c:v>38869</c:v>
                </c:pt>
                <c:pt idx="125">
                  <c:v>38899</c:v>
                </c:pt>
                <c:pt idx="126">
                  <c:v>38930</c:v>
                </c:pt>
                <c:pt idx="127">
                  <c:v>38961</c:v>
                </c:pt>
                <c:pt idx="128">
                  <c:v>38991</c:v>
                </c:pt>
                <c:pt idx="129">
                  <c:v>39022</c:v>
                </c:pt>
                <c:pt idx="130">
                  <c:v>39052</c:v>
                </c:pt>
                <c:pt idx="131">
                  <c:v>39083</c:v>
                </c:pt>
                <c:pt idx="132">
                  <c:v>39114</c:v>
                </c:pt>
                <c:pt idx="133">
                  <c:v>39142</c:v>
                </c:pt>
                <c:pt idx="134">
                  <c:v>39173</c:v>
                </c:pt>
                <c:pt idx="135">
                  <c:v>39203</c:v>
                </c:pt>
                <c:pt idx="136">
                  <c:v>39234</c:v>
                </c:pt>
                <c:pt idx="137">
                  <c:v>39264</c:v>
                </c:pt>
                <c:pt idx="138">
                  <c:v>39295</c:v>
                </c:pt>
                <c:pt idx="139">
                  <c:v>39326</c:v>
                </c:pt>
                <c:pt idx="140">
                  <c:v>39356</c:v>
                </c:pt>
                <c:pt idx="141">
                  <c:v>39387</c:v>
                </c:pt>
                <c:pt idx="142">
                  <c:v>39417</c:v>
                </c:pt>
                <c:pt idx="143">
                  <c:v>39448</c:v>
                </c:pt>
                <c:pt idx="144">
                  <c:v>39479</c:v>
                </c:pt>
                <c:pt idx="145">
                  <c:v>39508</c:v>
                </c:pt>
                <c:pt idx="146">
                  <c:v>39539</c:v>
                </c:pt>
                <c:pt idx="147">
                  <c:v>39569</c:v>
                </c:pt>
                <c:pt idx="148">
                  <c:v>39600</c:v>
                </c:pt>
                <c:pt idx="149">
                  <c:v>39630</c:v>
                </c:pt>
                <c:pt idx="150">
                  <c:v>39661</c:v>
                </c:pt>
                <c:pt idx="151">
                  <c:v>39692</c:v>
                </c:pt>
                <c:pt idx="152">
                  <c:v>39722</c:v>
                </c:pt>
                <c:pt idx="153">
                  <c:v>39753</c:v>
                </c:pt>
                <c:pt idx="154">
                  <c:v>39783</c:v>
                </c:pt>
                <c:pt idx="155">
                  <c:v>39814</c:v>
                </c:pt>
                <c:pt idx="156">
                  <c:v>39845</c:v>
                </c:pt>
                <c:pt idx="157">
                  <c:v>39873</c:v>
                </c:pt>
                <c:pt idx="158">
                  <c:v>39904</c:v>
                </c:pt>
                <c:pt idx="159">
                  <c:v>39934</c:v>
                </c:pt>
                <c:pt idx="160">
                  <c:v>39965</c:v>
                </c:pt>
                <c:pt idx="161">
                  <c:v>39995</c:v>
                </c:pt>
                <c:pt idx="162">
                  <c:v>40026</c:v>
                </c:pt>
                <c:pt idx="163">
                  <c:v>40057</c:v>
                </c:pt>
                <c:pt idx="164">
                  <c:v>40087</c:v>
                </c:pt>
                <c:pt idx="165">
                  <c:v>40118</c:v>
                </c:pt>
                <c:pt idx="166">
                  <c:v>40148</c:v>
                </c:pt>
                <c:pt idx="167">
                  <c:v>40179</c:v>
                </c:pt>
                <c:pt idx="168">
                  <c:v>40210</c:v>
                </c:pt>
                <c:pt idx="169">
                  <c:v>40238</c:v>
                </c:pt>
                <c:pt idx="170">
                  <c:v>40269</c:v>
                </c:pt>
                <c:pt idx="171">
                  <c:v>40299</c:v>
                </c:pt>
                <c:pt idx="172">
                  <c:v>40330</c:v>
                </c:pt>
                <c:pt idx="173">
                  <c:v>40360</c:v>
                </c:pt>
                <c:pt idx="174">
                  <c:v>40391</c:v>
                </c:pt>
                <c:pt idx="175">
                  <c:v>40422</c:v>
                </c:pt>
                <c:pt idx="176">
                  <c:v>40452</c:v>
                </c:pt>
                <c:pt idx="177">
                  <c:v>40483</c:v>
                </c:pt>
                <c:pt idx="178">
                  <c:v>40513</c:v>
                </c:pt>
                <c:pt idx="179">
                  <c:v>40544</c:v>
                </c:pt>
                <c:pt idx="180">
                  <c:v>40575</c:v>
                </c:pt>
                <c:pt idx="181">
                  <c:v>40603</c:v>
                </c:pt>
                <c:pt idx="182">
                  <c:v>40634</c:v>
                </c:pt>
                <c:pt idx="183">
                  <c:v>40664</c:v>
                </c:pt>
                <c:pt idx="184">
                  <c:v>40695</c:v>
                </c:pt>
                <c:pt idx="185">
                  <c:v>40725</c:v>
                </c:pt>
                <c:pt idx="186">
                  <c:v>40756</c:v>
                </c:pt>
                <c:pt idx="187">
                  <c:v>40787</c:v>
                </c:pt>
                <c:pt idx="188">
                  <c:v>40817</c:v>
                </c:pt>
                <c:pt idx="189">
                  <c:v>40848</c:v>
                </c:pt>
                <c:pt idx="190">
                  <c:v>40878</c:v>
                </c:pt>
                <c:pt idx="191">
                  <c:v>40909</c:v>
                </c:pt>
                <c:pt idx="192">
                  <c:v>40940</c:v>
                </c:pt>
                <c:pt idx="193">
                  <c:v>40969</c:v>
                </c:pt>
                <c:pt idx="194">
                  <c:v>41000</c:v>
                </c:pt>
                <c:pt idx="195">
                  <c:v>41030</c:v>
                </c:pt>
                <c:pt idx="196">
                  <c:v>41061</c:v>
                </c:pt>
                <c:pt idx="197">
                  <c:v>41091</c:v>
                </c:pt>
                <c:pt idx="198">
                  <c:v>41122</c:v>
                </c:pt>
                <c:pt idx="199">
                  <c:v>41153</c:v>
                </c:pt>
                <c:pt idx="200">
                  <c:v>41183</c:v>
                </c:pt>
                <c:pt idx="201">
                  <c:v>41214</c:v>
                </c:pt>
                <c:pt idx="202">
                  <c:v>41244</c:v>
                </c:pt>
                <c:pt idx="203">
                  <c:v>41275</c:v>
                </c:pt>
                <c:pt idx="204">
                  <c:v>41306</c:v>
                </c:pt>
                <c:pt idx="205">
                  <c:v>41334</c:v>
                </c:pt>
                <c:pt idx="206">
                  <c:v>41365</c:v>
                </c:pt>
                <c:pt idx="207">
                  <c:v>41395</c:v>
                </c:pt>
                <c:pt idx="208">
                  <c:v>41426</c:v>
                </c:pt>
                <c:pt idx="209">
                  <c:v>41456</c:v>
                </c:pt>
                <c:pt idx="210">
                  <c:v>41487</c:v>
                </c:pt>
                <c:pt idx="211">
                  <c:v>41518</c:v>
                </c:pt>
                <c:pt idx="212">
                  <c:v>41548</c:v>
                </c:pt>
                <c:pt idx="213">
                  <c:v>41579</c:v>
                </c:pt>
                <c:pt idx="214">
                  <c:v>41609</c:v>
                </c:pt>
                <c:pt idx="215">
                  <c:v>41640</c:v>
                </c:pt>
                <c:pt idx="216">
                  <c:v>41671</c:v>
                </c:pt>
                <c:pt idx="217">
                  <c:v>41699</c:v>
                </c:pt>
                <c:pt idx="218">
                  <c:v>41730</c:v>
                </c:pt>
                <c:pt idx="219">
                  <c:v>41760</c:v>
                </c:pt>
                <c:pt idx="220">
                  <c:v>41791</c:v>
                </c:pt>
                <c:pt idx="221">
                  <c:v>41821</c:v>
                </c:pt>
                <c:pt idx="222">
                  <c:v>41852</c:v>
                </c:pt>
                <c:pt idx="223">
                  <c:v>41883</c:v>
                </c:pt>
                <c:pt idx="224">
                  <c:v>41913</c:v>
                </c:pt>
                <c:pt idx="225">
                  <c:v>41944</c:v>
                </c:pt>
                <c:pt idx="226">
                  <c:v>41974</c:v>
                </c:pt>
                <c:pt idx="227">
                  <c:v>42005</c:v>
                </c:pt>
                <c:pt idx="228">
                  <c:v>42036</c:v>
                </c:pt>
                <c:pt idx="229">
                  <c:v>42064</c:v>
                </c:pt>
                <c:pt idx="230">
                  <c:v>42095</c:v>
                </c:pt>
                <c:pt idx="231">
                  <c:v>42125</c:v>
                </c:pt>
                <c:pt idx="232">
                  <c:v>42156</c:v>
                </c:pt>
                <c:pt idx="233">
                  <c:v>42186</c:v>
                </c:pt>
                <c:pt idx="234">
                  <c:v>42217</c:v>
                </c:pt>
                <c:pt idx="235">
                  <c:v>42248</c:v>
                </c:pt>
                <c:pt idx="236">
                  <c:v>42278</c:v>
                </c:pt>
                <c:pt idx="237">
                  <c:v>42309</c:v>
                </c:pt>
                <c:pt idx="238">
                  <c:v>42339</c:v>
                </c:pt>
                <c:pt idx="239">
                  <c:v>42370</c:v>
                </c:pt>
                <c:pt idx="240">
                  <c:v>42401</c:v>
                </c:pt>
                <c:pt idx="241">
                  <c:v>42430</c:v>
                </c:pt>
                <c:pt idx="242">
                  <c:v>42461</c:v>
                </c:pt>
                <c:pt idx="243">
                  <c:v>42491</c:v>
                </c:pt>
                <c:pt idx="244">
                  <c:v>42522</c:v>
                </c:pt>
                <c:pt idx="245">
                  <c:v>42552</c:v>
                </c:pt>
                <c:pt idx="246">
                  <c:v>42583</c:v>
                </c:pt>
                <c:pt idx="247">
                  <c:v>42614</c:v>
                </c:pt>
                <c:pt idx="248">
                  <c:v>42644</c:v>
                </c:pt>
                <c:pt idx="249">
                  <c:v>42675</c:v>
                </c:pt>
                <c:pt idx="250">
                  <c:v>42705</c:v>
                </c:pt>
                <c:pt idx="251">
                  <c:v>42736</c:v>
                </c:pt>
                <c:pt idx="252">
                  <c:v>42767</c:v>
                </c:pt>
                <c:pt idx="253">
                  <c:v>42795</c:v>
                </c:pt>
                <c:pt idx="254">
                  <c:v>42826</c:v>
                </c:pt>
                <c:pt idx="255">
                  <c:v>42856</c:v>
                </c:pt>
                <c:pt idx="256">
                  <c:v>42887</c:v>
                </c:pt>
              </c:numCache>
            </c:numRef>
          </c:cat>
          <c:val>
            <c:numRef>
              <c:f>[2]库存基钦周期!$E$2:$E$258</c:f>
              <c:numCache>
                <c:formatCode>General</c:formatCode>
                <c:ptCount val="257"/>
                <c:pt idx="0">
                  <c:v>14.6</c:v>
                </c:pt>
                <c:pt idx="1">
                  <c:v>12.6</c:v>
                </c:pt>
                <c:pt idx="2">
                  <c:v>12.2</c:v>
                </c:pt>
                <c:pt idx="3">
                  <c:v>12.1</c:v>
                </c:pt>
                <c:pt idx="4">
                  <c:v>12.2</c:v>
                </c:pt>
                <c:pt idx="5">
                  <c:v>12.2</c:v>
                </c:pt>
                <c:pt idx="6">
                  <c:v>12</c:v>
                </c:pt>
                <c:pt idx="7">
                  <c:v>11.9</c:v>
                </c:pt>
                <c:pt idx="8">
                  <c:v>12.3</c:v>
                </c:pt>
                <c:pt idx="9">
                  <c:v>12.3</c:v>
                </c:pt>
                <c:pt idx="10">
                  <c:v>10.8</c:v>
                </c:pt>
                <c:pt idx="11">
                  <c:v>10.8</c:v>
                </c:pt>
                <c:pt idx="12">
                  <c:v>12.3</c:v>
                </c:pt>
                <c:pt idx="13">
                  <c:v>13.4</c:v>
                </c:pt>
                <c:pt idx="14">
                  <c:v>13.1</c:v>
                </c:pt>
                <c:pt idx="15">
                  <c:v>12.5</c:v>
                </c:pt>
                <c:pt idx="16">
                  <c:v>12.4</c:v>
                </c:pt>
                <c:pt idx="17">
                  <c:v>12.3</c:v>
                </c:pt>
                <c:pt idx="18">
                  <c:v>12</c:v>
                </c:pt>
                <c:pt idx="19">
                  <c:v>11.8</c:v>
                </c:pt>
                <c:pt idx="20">
                  <c:v>11.6</c:v>
                </c:pt>
                <c:pt idx="21">
                  <c:v>11.7</c:v>
                </c:pt>
                <c:pt idx="22">
                  <c:v>10.9</c:v>
                </c:pt>
                <c:pt idx="23">
                  <c:v>10.9</c:v>
                </c:pt>
                <c:pt idx="24">
                  <c:v>3.2</c:v>
                </c:pt>
                <c:pt idx="25">
                  <c:v>3.1</c:v>
                </c:pt>
                <c:pt idx="26">
                  <c:v>2.91</c:v>
                </c:pt>
                <c:pt idx="27">
                  <c:v>2.74</c:v>
                </c:pt>
                <c:pt idx="28">
                  <c:v>3</c:v>
                </c:pt>
                <c:pt idx="29">
                  <c:v>2.82</c:v>
                </c:pt>
                <c:pt idx="30">
                  <c:v>2.7</c:v>
                </c:pt>
                <c:pt idx="31">
                  <c:v>3.2</c:v>
                </c:pt>
                <c:pt idx="32">
                  <c:v>3.4</c:v>
                </c:pt>
                <c:pt idx="33">
                  <c:v>3.9</c:v>
                </c:pt>
                <c:pt idx="34">
                  <c:v>4.0999999999999996</c:v>
                </c:pt>
                <c:pt idx="35">
                  <c:v>4.0999999999999996</c:v>
                </c:pt>
                <c:pt idx="36">
                  <c:v>9.68</c:v>
                </c:pt>
                <c:pt idx="37">
                  <c:v>10.1</c:v>
                </c:pt>
                <c:pt idx="38">
                  <c:v>8.77</c:v>
                </c:pt>
                <c:pt idx="39">
                  <c:v>9.02</c:v>
                </c:pt>
                <c:pt idx="40">
                  <c:v>9.24</c:v>
                </c:pt>
                <c:pt idx="41">
                  <c:v>9.07</c:v>
                </c:pt>
                <c:pt idx="42">
                  <c:v>9.64</c:v>
                </c:pt>
                <c:pt idx="43">
                  <c:v>10.46</c:v>
                </c:pt>
                <c:pt idx="44">
                  <c:v>10.42</c:v>
                </c:pt>
                <c:pt idx="45">
                  <c:v>10.9</c:v>
                </c:pt>
                <c:pt idx="46">
                  <c:v>10.210000000000001</c:v>
                </c:pt>
                <c:pt idx="47">
                  <c:v>10.210000000000001</c:v>
                </c:pt>
                <c:pt idx="48">
                  <c:v>20.67</c:v>
                </c:pt>
                <c:pt idx="49">
                  <c:v>19.63</c:v>
                </c:pt>
                <c:pt idx="50">
                  <c:v>19.72</c:v>
                </c:pt>
                <c:pt idx="51">
                  <c:v>21.71</c:v>
                </c:pt>
                <c:pt idx="52">
                  <c:v>21.46</c:v>
                </c:pt>
                <c:pt idx="53">
                  <c:v>21.25</c:v>
                </c:pt>
                <c:pt idx="54">
                  <c:v>21.65</c:v>
                </c:pt>
                <c:pt idx="55">
                  <c:v>21.73</c:v>
                </c:pt>
                <c:pt idx="56">
                  <c:v>22.03</c:v>
                </c:pt>
                <c:pt idx="57">
                  <c:v>21.34</c:v>
                </c:pt>
                <c:pt idx="58">
                  <c:v>20.43</c:v>
                </c:pt>
                <c:pt idx="59">
                  <c:v>20.43</c:v>
                </c:pt>
                <c:pt idx="60">
                  <c:v>14.5</c:v>
                </c:pt>
                <c:pt idx="61">
                  <c:v>15.96</c:v>
                </c:pt>
                <c:pt idx="62">
                  <c:v>15.85</c:v>
                </c:pt>
                <c:pt idx="63">
                  <c:v>15.2</c:v>
                </c:pt>
                <c:pt idx="64">
                  <c:v>14.6</c:v>
                </c:pt>
                <c:pt idx="65">
                  <c:v>13.58</c:v>
                </c:pt>
                <c:pt idx="66">
                  <c:v>12.96</c:v>
                </c:pt>
                <c:pt idx="67">
                  <c:v>12.28</c:v>
                </c:pt>
                <c:pt idx="68">
                  <c:v>11.83</c:v>
                </c:pt>
                <c:pt idx="69">
                  <c:v>11.35</c:v>
                </c:pt>
                <c:pt idx="70">
                  <c:v>11.4</c:v>
                </c:pt>
                <c:pt idx="71">
                  <c:v>11.4</c:v>
                </c:pt>
                <c:pt idx="72">
                  <c:v>10.34</c:v>
                </c:pt>
                <c:pt idx="73">
                  <c:v>10.69</c:v>
                </c:pt>
                <c:pt idx="74">
                  <c:v>11.45</c:v>
                </c:pt>
                <c:pt idx="75">
                  <c:v>12.33</c:v>
                </c:pt>
                <c:pt idx="76">
                  <c:v>13.08</c:v>
                </c:pt>
                <c:pt idx="77">
                  <c:v>13.61</c:v>
                </c:pt>
                <c:pt idx="78">
                  <c:v>14.13</c:v>
                </c:pt>
                <c:pt idx="79">
                  <c:v>14.88</c:v>
                </c:pt>
                <c:pt idx="80">
                  <c:v>15.67</c:v>
                </c:pt>
                <c:pt idx="81">
                  <c:v>16.350000000000001</c:v>
                </c:pt>
                <c:pt idx="82">
                  <c:v>16.68</c:v>
                </c:pt>
                <c:pt idx="83">
                  <c:v>16.68</c:v>
                </c:pt>
                <c:pt idx="84">
                  <c:v>31.1</c:v>
                </c:pt>
                <c:pt idx="85">
                  <c:v>30.16</c:v>
                </c:pt>
                <c:pt idx="86">
                  <c:v>28.18</c:v>
                </c:pt>
                <c:pt idx="87">
                  <c:v>27.29</c:v>
                </c:pt>
                <c:pt idx="88">
                  <c:v>27.32</c:v>
                </c:pt>
                <c:pt idx="89">
                  <c:v>27.61</c:v>
                </c:pt>
                <c:pt idx="90">
                  <c:v>27.66</c:v>
                </c:pt>
                <c:pt idx="91">
                  <c:v>27.46</c:v>
                </c:pt>
                <c:pt idx="92">
                  <c:v>27.86</c:v>
                </c:pt>
                <c:pt idx="93">
                  <c:v>27.69</c:v>
                </c:pt>
                <c:pt idx="94">
                  <c:v>28.29</c:v>
                </c:pt>
                <c:pt idx="95">
                  <c:v>28.29</c:v>
                </c:pt>
                <c:pt idx="96">
                  <c:v>28.57</c:v>
                </c:pt>
                <c:pt idx="97">
                  <c:v>32.99</c:v>
                </c:pt>
                <c:pt idx="98">
                  <c:v>34.03</c:v>
                </c:pt>
                <c:pt idx="99">
                  <c:v>33.659999999999997</c:v>
                </c:pt>
                <c:pt idx="100">
                  <c:v>33.549999999999997</c:v>
                </c:pt>
                <c:pt idx="101">
                  <c:v>32.94</c:v>
                </c:pt>
                <c:pt idx="102">
                  <c:v>32.630000000000003</c:v>
                </c:pt>
                <c:pt idx="103">
                  <c:v>32.75</c:v>
                </c:pt>
                <c:pt idx="104">
                  <c:v>32.479999999999997</c:v>
                </c:pt>
                <c:pt idx="105">
                  <c:v>32.200000000000003</c:v>
                </c:pt>
                <c:pt idx="106">
                  <c:v>31.38</c:v>
                </c:pt>
                <c:pt idx="107">
                  <c:v>31.38</c:v>
                </c:pt>
                <c:pt idx="108">
                  <c:v>27.05</c:v>
                </c:pt>
                <c:pt idx="109">
                  <c:v>25.78</c:v>
                </c:pt>
                <c:pt idx="110">
                  <c:v>26.04</c:v>
                </c:pt>
                <c:pt idx="111">
                  <c:v>26.96</c:v>
                </c:pt>
                <c:pt idx="112">
                  <c:v>27.53</c:v>
                </c:pt>
                <c:pt idx="113">
                  <c:v>27.8</c:v>
                </c:pt>
                <c:pt idx="114">
                  <c:v>27.65</c:v>
                </c:pt>
                <c:pt idx="115">
                  <c:v>27.37</c:v>
                </c:pt>
                <c:pt idx="116">
                  <c:v>27.06</c:v>
                </c:pt>
                <c:pt idx="117">
                  <c:v>27</c:v>
                </c:pt>
                <c:pt idx="118">
                  <c:v>27</c:v>
                </c:pt>
                <c:pt idx="119">
                  <c:v>27</c:v>
                </c:pt>
                <c:pt idx="120">
                  <c:v>24.82</c:v>
                </c:pt>
                <c:pt idx="121">
                  <c:v>25.34</c:v>
                </c:pt>
                <c:pt idx="122">
                  <c:v>25.48</c:v>
                </c:pt>
                <c:pt idx="123">
                  <c:v>25.79</c:v>
                </c:pt>
                <c:pt idx="124">
                  <c:v>26.75</c:v>
                </c:pt>
                <c:pt idx="125">
                  <c:v>26.42</c:v>
                </c:pt>
                <c:pt idx="126">
                  <c:v>26.15</c:v>
                </c:pt>
                <c:pt idx="127">
                  <c:v>26.34</c:v>
                </c:pt>
                <c:pt idx="128">
                  <c:v>26.1</c:v>
                </c:pt>
                <c:pt idx="129">
                  <c:v>25.96</c:v>
                </c:pt>
                <c:pt idx="130">
                  <c:v>25.26</c:v>
                </c:pt>
                <c:pt idx="131">
                  <c:v>25.26</c:v>
                </c:pt>
                <c:pt idx="132">
                  <c:v>27.7</c:v>
                </c:pt>
                <c:pt idx="133">
                  <c:v>27.7</c:v>
                </c:pt>
                <c:pt idx="134">
                  <c:v>27.7</c:v>
                </c:pt>
                <c:pt idx="135">
                  <c:v>27.41</c:v>
                </c:pt>
                <c:pt idx="136">
                  <c:v>27.41</c:v>
                </c:pt>
                <c:pt idx="137">
                  <c:v>27.41</c:v>
                </c:pt>
                <c:pt idx="138">
                  <c:v>27.43</c:v>
                </c:pt>
                <c:pt idx="139">
                  <c:v>27.43</c:v>
                </c:pt>
                <c:pt idx="140">
                  <c:v>27.43</c:v>
                </c:pt>
                <c:pt idx="141">
                  <c:v>27.56</c:v>
                </c:pt>
                <c:pt idx="142">
                  <c:v>27.56</c:v>
                </c:pt>
                <c:pt idx="143">
                  <c:v>27.56</c:v>
                </c:pt>
                <c:pt idx="144">
                  <c:v>27.41</c:v>
                </c:pt>
                <c:pt idx="145">
                  <c:v>27.41</c:v>
                </c:pt>
                <c:pt idx="146">
                  <c:v>27.41</c:v>
                </c:pt>
                <c:pt idx="147">
                  <c:v>29.25</c:v>
                </c:pt>
                <c:pt idx="148">
                  <c:v>29.25</c:v>
                </c:pt>
                <c:pt idx="149">
                  <c:v>29.25</c:v>
                </c:pt>
                <c:pt idx="150">
                  <c:v>28.97</c:v>
                </c:pt>
                <c:pt idx="151">
                  <c:v>28.97</c:v>
                </c:pt>
                <c:pt idx="152">
                  <c:v>28.97</c:v>
                </c:pt>
                <c:pt idx="153">
                  <c:v>24.14</c:v>
                </c:pt>
                <c:pt idx="154">
                  <c:v>24.14</c:v>
                </c:pt>
                <c:pt idx="155">
                  <c:v>24.14</c:v>
                </c:pt>
                <c:pt idx="156">
                  <c:v>-3.12</c:v>
                </c:pt>
                <c:pt idx="157">
                  <c:v>-3.12</c:v>
                </c:pt>
                <c:pt idx="158">
                  <c:v>-3.12</c:v>
                </c:pt>
                <c:pt idx="159">
                  <c:v>-0.81</c:v>
                </c:pt>
                <c:pt idx="160">
                  <c:v>-0.81</c:v>
                </c:pt>
                <c:pt idx="161">
                  <c:v>-0.81</c:v>
                </c:pt>
                <c:pt idx="162">
                  <c:v>1.56</c:v>
                </c:pt>
                <c:pt idx="163">
                  <c:v>1.56</c:v>
                </c:pt>
                <c:pt idx="164">
                  <c:v>1.56</c:v>
                </c:pt>
                <c:pt idx="165">
                  <c:v>7.1</c:v>
                </c:pt>
                <c:pt idx="166">
                  <c:v>7.1</c:v>
                </c:pt>
                <c:pt idx="167">
                  <c:v>7.1</c:v>
                </c:pt>
                <c:pt idx="168">
                  <c:v>39.69</c:v>
                </c:pt>
                <c:pt idx="169">
                  <c:v>39.69</c:v>
                </c:pt>
                <c:pt idx="170">
                  <c:v>39.69</c:v>
                </c:pt>
                <c:pt idx="171">
                  <c:v>38.17</c:v>
                </c:pt>
                <c:pt idx="172">
                  <c:v>38.17</c:v>
                </c:pt>
                <c:pt idx="173">
                  <c:v>38.17</c:v>
                </c:pt>
                <c:pt idx="174">
                  <c:v>33.369999999999997</c:v>
                </c:pt>
                <c:pt idx="175">
                  <c:v>33.369999999999997</c:v>
                </c:pt>
                <c:pt idx="176">
                  <c:v>33.369999999999997</c:v>
                </c:pt>
                <c:pt idx="177">
                  <c:v>31.78</c:v>
                </c:pt>
                <c:pt idx="178">
                  <c:v>31.78</c:v>
                </c:pt>
                <c:pt idx="179">
                  <c:v>31.78</c:v>
                </c:pt>
                <c:pt idx="180">
                  <c:v>31</c:v>
                </c:pt>
                <c:pt idx="181">
                  <c:v>30.59</c:v>
                </c:pt>
                <c:pt idx="182">
                  <c:v>29.47</c:v>
                </c:pt>
                <c:pt idx="183">
                  <c:v>29.44</c:v>
                </c:pt>
                <c:pt idx="184">
                  <c:v>29.71</c:v>
                </c:pt>
                <c:pt idx="185">
                  <c:v>29.77</c:v>
                </c:pt>
                <c:pt idx="186">
                  <c:v>29.88</c:v>
                </c:pt>
                <c:pt idx="187">
                  <c:v>29.58</c:v>
                </c:pt>
                <c:pt idx="188">
                  <c:v>29.08</c:v>
                </c:pt>
                <c:pt idx="189">
                  <c:v>28.16</c:v>
                </c:pt>
                <c:pt idx="190">
                  <c:v>27.23</c:v>
                </c:pt>
                <c:pt idx="191">
                  <c:v>27.23</c:v>
                </c:pt>
                <c:pt idx="192">
                  <c:v>13.4</c:v>
                </c:pt>
                <c:pt idx="193">
                  <c:v>14.11</c:v>
                </c:pt>
                <c:pt idx="194">
                  <c:v>12.7</c:v>
                </c:pt>
                <c:pt idx="195">
                  <c:v>11.9</c:v>
                </c:pt>
                <c:pt idx="196">
                  <c:v>11.3</c:v>
                </c:pt>
                <c:pt idx="197">
                  <c:v>10.6</c:v>
                </c:pt>
                <c:pt idx="198">
                  <c:v>10.220000000000001</c:v>
                </c:pt>
                <c:pt idx="199">
                  <c:v>10.17</c:v>
                </c:pt>
                <c:pt idx="200">
                  <c:v>10.27</c:v>
                </c:pt>
                <c:pt idx="201">
                  <c:v>10.84</c:v>
                </c:pt>
                <c:pt idx="202">
                  <c:v>11.04</c:v>
                </c:pt>
                <c:pt idx="203">
                  <c:v>11.04</c:v>
                </c:pt>
                <c:pt idx="204">
                  <c:v>13.11</c:v>
                </c:pt>
                <c:pt idx="205">
                  <c:v>11.9</c:v>
                </c:pt>
                <c:pt idx="206">
                  <c:v>11.9</c:v>
                </c:pt>
                <c:pt idx="207">
                  <c:v>11.9</c:v>
                </c:pt>
                <c:pt idx="208">
                  <c:v>11.4</c:v>
                </c:pt>
                <c:pt idx="209">
                  <c:v>10.97</c:v>
                </c:pt>
                <c:pt idx="210">
                  <c:v>10.88</c:v>
                </c:pt>
                <c:pt idx="211">
                  <c:v>11.01</c:v>
                </c:pt>
                <c:pt idx="212">
                  <c:v>11.14</c:v>
                </c:pt>
                <c:pt idx="213">
                  <c:v>11.16</c:v>
                </c:pt>
                <c:pt idx="214">
                  <c:v>11.24</c:v>
                </c:pt>
                <c:pt idx="215">
                  <c:v>11.24</c:v>
                </c:pt>
                <c:pt idx="216">
                  <c:v>7.96</c:v>
                </c:pt>
                <c:pt idx="217">
                  <c:v>8</c:v>
                </c:pt>
                <c:pt idx="218">
                  <c:v>8.4</c:v>
                </c:pt>
                <c:pt idx="219">
                  <c:v>8.1</c:v>
                </c:pt>
                <c:pt idx="220">
                  <c:v>8.6</c:v>
                </c:pt>
                <c:pt idx="221">
                  <c:v>8.8000000000000007</c:v>
                </c:pt>
                <c:pt idx="222">
                  <c:v>8.3000000000000007</c:v>
                </c:pt>
                <c:pt idx="223">
                  <c:v>7.9</c:v>
                </c:pt>
                <c:pt idx="224">
                  <c:v>7.7</c:v>
                </c:pt>
                <c:pt idx="225">
                  <c:v>7.2</c:v>
                </c:pt>
                <c:pt idx="226">
                  <c:v>7</c:v>
                </c:pt>
                <c:pt idx="227">
                  <c:v>7</c:v>
                </c:pt>
                <c:pt idx="228">
                  <c:v>2.9</c:v>
                </c:pt>
                <c:pt idx="229">
                  <c:v>2</c:v>
                </c:pt>
                <c:pt idx="230">
                  <c:v>1.6</c:v>
                </c:pt>
                <c:pt idx="231">
                  <c:v>1.3</c:v>
                </c:pt>
                <c:pt idx="232">
                  <c:v>1.4</c:v>
                </c:pt>
                <c:pt idx="233">
                  <c:v>1.3</c:v>
                </c:pt>
                <c:pt idx="234">
                  <c:v>1.3</c:v>
                </c:pt>
                <c:pt idx="235">
                  <c:v>1.2</c:v>
                </c:pt>
                <c:pt idx="236">
                  <c:v>1</c:v>
                </c:pt>
                <c:pt idx="237">
                  <c:v>1</c:v>
                </c:pt>
                <c:pt idx="238">
                  <c:v>0.8</c:v>
                </c:pt>
                <c:pt idx="239">
                  <c:v>0.8</c:v>
                </c:pt>
                <c:pt idx="240">
                  <c:v>1</c:v>
                </c:pt>
                <c:pt idx="241">
                  <c:v>2.4</c:v>
                </c:pt>
                <c:pt idx="242">
                  <c:v>2.2999999999999998</c:v>
                </c:pt>
                <c:pt idx="243">
                  <c:v>2.9</c:v>
                </c:pt>
                <c:pt idx="244">
                  <c:v>3.1</c:v>
                </c:pt>
                <c:pt idx="245">
                  <c:v>3.3</c:v>
                </c:pt>
                <c:pt idx="246">
                  <c:v>3.6</c:v>
                </c:pt>
                <c:pt idx="247">
                  <c:v>3.7</c:v>
                </c:pt>
                <c:pt idx="248">
                  <c:v>3.9</c:v>
                </c:pt>
                <c:pt idx="249">
                  <c:v>4.4000000000000004</c:v>
                </c:pt>
                <c:pt idx="250">
                  <c:v>4.9000000000000004</c:v>
                </c:pt>
                <c:pt idx="251">
                  <c:v>4.9000000000000004</c:v>
                </c:pt>
                <c:pt idx="252">
                  <c:v>13.7</c:v>
                </c:pt>
                <c:pt idx="253">
                  <c:v>14</c:v>
                </c:pt>
                <c:pt idx="254">
                  <c:v>13.5</c:v>
                </c:pt>
                <c:pt idx="255">
                  <c:v>13.5</c:v>
                </c:pt>
                <c:pt idx="256">
                  <c:v>13.6</c:v>
                </c:pt>
              </c:numCache>
            </c:numRef>
          </c:val>
          <c:smooth val="0"/>
          <c:extLst>
            <c:ext xmlns:c16="http://schemas.microsoft.com/office/drawing/2014/chart" uri="{C3380CC4-5D6E-409C-BE32-E72D297353CC}">
              <c16:uniqueId val="{00000001-67C8-42E8-8B45-77956994CBFF}"/>
            </c:ext>
          </c:extLst>
        </c:ser>
        <c:dLbls>
          <c:showLegendKey val="0"/>
          <c:showVal val="0"/>
          <c:showCatName val="0"/>
          <c:showSerName val="0"/>
          <c:showPercent val="0"/>
          <c:showBubbleSize val="0"/>
        </c:dLbls>
        <c:marker val="1"/>
        <c:smooth val="0"/>
        <c:axId val="485257600"/>
        <c:axId val="485259136"/>
      </c:lineChart>
      <c:lineChart>
        <c:grouping val="standard"/>
        <c:varyColors val="0"/>
        <c:ser>
          <c:idx val="0"/>
          <c:order val="0"/>
          <c:tx>
            <c:strRef>
              <c:f>[2]库存基钦周期!$C$1</c:f>
              <c:strCache>
                <c:ptCount val="1"/>
                <c:pt idx="0">
                  <c:v>现货价:原油(布伦特):FOB欧洲，月内日度平均</c:v>
                </c:pt>
              </c:strCache>
            </c:strRef>
          </c:tx>
          <c:marker>
            <c:symbol val="none"/>
          </c:marker>
          <c:cat>
            <c:numRef>
              <c:f>[3]中国的库存基钦周期!$B$33:$B$281</c:f>
              <c:numCache>
                <c:formatCode>General</c:formatCode>
                <c:ptCount val="249"/>
                <c:pt idx="0">
                  <c:v>36039</c:v>
                </c:pt>
                <c:pt idx="1">
                  <c:v>35796</c:v>
                </c:pt>
                <c:pt idx="2">
                  <c:v>35796</c:v>
                </c:pt>
                <c:pt idx="3">
                  <c:v>35796</c:v>
                </c:pt>
                <c:pt idx="4">
                  <c:v>36161</c:v>
                </c:pt>
                <c:pt idx="5">
                  <c:v>36192</c:v>
                </c:pt>
                <c:pt idx="6">
                  <c:v>36220</c:v>
                </c:pt>
                <c:pt idx="7">
                  <c:v>36251</c:v>
                </c:pt>
                <c:pt idx="8">
                  <c:v>36281</c:v>
                </c:pt>
                <c:pt idx="9">
                  <c:v>36312</c:v>
                </c:pt>
                <c:pt idx="10">
                  <c:v>36342</c:v>
                </c:pt>
                <c:pt idx="11">
                  <c:v>36373</c:v>
                </c:pt>
                <c:pt idx="12">
                  <c:v>36404</c:v>
                </c:pt>
                <c:pt idx="13">
                  <c:v>36161</c:v>
                </c:pt>
                <c:pt idx="14">
                  <c:v>36161</c:v>
                </c:pt>
                <c:pt idx="15">
                  <c:v>36161</c:v>
                </c:pt>
                <c:pt idx="16">
                  <c:v>36526</c:v>
                </c:pt>
                <c:pt idx="17">
                  <c:v>36557</c:v>
                </c:pt>
                <c:pt idx="18">
                  <c:v>36586</c:v>
                </c:pt>
                <c:pt idx="19">
                  <c:v>36617</c:v>
                </c:pt>
                <c:pt idx="20">
                  <c:v>36647</c:v>
                </c:pt>
                <c:pt idx="21">
                  <c:v>36678</c:v>
                </c:pt>
                <c:pt idx="22">
                  <c:v>36708</c:v>
                </c:pt>
                <c:pt idx="23">
                  <c:v>36739</c:v>
                </c:pt>
                <c:pt idx="24">
                  <c:v>36770</c:v>
                </c:pt>
                <c:pt idx="25">
                  <c:v>36800</c:v>
                </c:pt>
                <c:pt idx="26">
                  <c:v>36831</c:v>
                </c:pt>
                <c:pt idx="27">
                  <c:v>36861</c:v>
                </c:pt>
                <c:pt idx="28">
                  <c:v>36892</c:v>
                </c:pt>
                <c:pt idx="29">
                  <c:v>36923</c:v>
                </c:pt>
                <c:pt idx="30">
                  <c:v>36951</c:v>
                </c:pt>
                <c:pt idx="31">
                  <c:v>36982</c:v>
                </c:pt>
                <c:pt idx="32">
                  <c:v>37012</c:v>
                </c:pt>
                <c:pt idx="33">
                  <c:v>37043</c:v>
                </c:pt>
                <c:pt idx="34">
                  <c:v>37073</c:v>
                </c:pt>
                <c:pt idx="35">
                  <c:v>37104</c:v>
                </c:pt>
                <c:pt idx="36">
                  <c:v>37135</c:v>
                </c:pt>
                <c:pt idx="37">
                  <c:v>37165</c:v>
                </c:pt>
                <c:pt idx="38">
                  <c:v>37196</c:v>
                </c:pt>
                <c:pt idx="39">
                  <c:v>37226</c:v>
                </c:pt>
                <c:pt idx="40">
                  <c:v>37257</c:v>
                </c:pt>
                <c:pt idx="41">
                  <c:v>37288</c:v>
                </c:pt>
                <c:pt idx="42">
                  <c:v>37316</c:v>
                </c:pt>
                <c:pt idx="43">
                  <c:v>37347</c:v>
                </c:pt>
                <c:pt idx="44">
                  <c:v>37377</c:v>
                </c:pt>
                <c:pt idx="45">
                  <c:v>37408</c:v>
                </c:pt>
                <c:pt idx="46">
                  <c:v>37438</c:v>
                </c:pt>
                <c:pt idx="47">
                  <c:v>37469</c:v>
                </c:pt>
                <c:pt idx="48">
                  <c:v>37500</c:v>
                </c:pt>
                <c:pt idx="49">
                  <c:v>37530</c:v>
                </c:pt>
                <c:pt idx="50">
                  <c:v>37561</c:v>
                </c:pt>
                <c:pt idx="51">
                  <c:v>37591</c:v>
                </c:pt>
                <c:pt idx="52">
                  <c:v>37622</c:v>
                </c:pt>
                <c:pt idx="53">
                  <c:v>37653</c:v>
                </c:pt>
                <c:pt idx="54">
                  <c:v>37681</c:v>
                </c:pt>
                <c:pt idx="55">
                  <c:v>37712</c:v>
                </c:pt>
                <c:pt idx="56">
                  <c:v>37742</c:v>
                </c:pt>
                <c:pt idx="57">
                  <c:v>37773</c:v>
                </c:pt>
                <c:pt idx="58">
                  <c:v>37803</c:v>
                </c:pt>
                <c:pt idx="59">
                  <c:v>37834</c:v>
                </c:pt>
                <c:pt idx="60">
                  <c:v>37865</c:v>
                </c:pt>
                <c:pt idx="61">
                  <c:v>37895</c:v>
                </c:pt>
                <c:pt idx="62">
                  <c:v>37926</c:v>
                </c:pt>
                <c:pt idx="63">
                  <c:v>37956</c:v>
                </c:pt>
                <c:pt idx="64">
                  <c:v>37987</c:v>
                </c:pt>
                <c:pt idx="65">
                  <c:v>38018</c:v>
                </c:pt>
                <c:pt idx="66">
                  <c:v>38047</c:v>
                </c:pt>
                <c:pt idx="67">
                  <c:v>38078</c:v>
                </c:pt>
                <c:pt idx="68">
                  <c:v>38108</c:v>
                </c:pt>
                <c:pt idx="69">
                  <c:v>38139</c:v>
                </c:pt>
                <c:pt idx="70">
                  <c:v>38169</c:v>
                </c:pt>
                <c:pt idx="71">
                  <c:v>38200</c:v>
                </c:pt>
                <c:pt idx="72">
                  <c:v>38231</c:v>
                </c:pt>
                <c:pt idx="73">
                  <c:v>38261</c:v>
                </c:pt>
                <c:pt idx="74">
                  <c:v>38292</c:v>
                </c:pt>
                <c:pt idx="75">
                  <c:v>38322</c:v>
                </c:pt>
                <c:pt idx="76">
                  <c:v>38353</c:v>
                </c:pt>
                <c:pt idx="77">
                  <c:v>38384</c:v>
                </c:pt>
                <c:pt idx="78">
                  <c:v>38412</c:v>
                </c:pt>
                <c:pt idx="79">
                  <c:v>38443</c:v>
                </c:pt>
                <c:pt idx="80">
                  <c:v>38473</c:v>
                </c:pt>
                <c:pt idx="81">
                  <c:v>38504</c:v>
                </c:pt>
                <c:pt idx="82">
                  <c:v>38534</c:v>
                </c:pt>
                <c:pt idx="83">
                  <c:v>38565</c:v>
                </c:pt>
                <c:pt idx="84">
                  <c:v>38596</c:v>
                </c:pt>
                <c:pt idx="85">
                  <c:v>38626</c:v>
                </c:pt>
                <c:pt idx="86">
                  <c:v>38657</c:v>
                </c:pt>
                <c:pt idx="87">
                  <c:v>38687</c:v>
                </c:pt>
                <c:pt idx="88">
                  <c:v>38718</c:v>
                </c:pt>
                <c:pt idx="89">
                  <c:v>38749</c:v>
                </c:pt>
                <c:pt idx="90">
                  <c:v>38777</c:v>
                </c:pt>
                <c:pt idx="91">
                  <c:v>38808</c:v>
                </c:pt>
                <c:pt idx="92">
                  <c:v>38838</c:v>
                </c:pt>
                <c:pt idx="93">
                  <c:v>38869</c:v>
                </c:pt>
                <c:pt idx="94">
                  <c:v>38899</c:v>
                </c:pt>
                <c:pt idx="95">
                  <c:v>38930</c:v>
                </c:pt>
                <c:pt idx="96">
                  <c:v>38961</c:v>
                </c:pt>
                <c:pt idx="97">
                  <c:v>38991</c:v>
                </c:pt>
                <c:pt idx="98">
                  <c:v>39022</c:v>
                </c:pt>
                <c:pt idx="99">
                  <c:v>39052</c:v>
                </c:pt>
                <c:pt idx="100">
                  <c:v>39083</c:v>
                </c:pt>
                <c:pt idx="101">
                  <c:v>39114</c:v>
                </c:pt>
                <c:pt idx="102">
                  <c:v>39142</c:v>
                </c:pt>
                <c:pt idx="103">
                  <c:v>39173</c:v>
                </c:pt>
                <c:pt idx="104">
                  <c:v>39203</c:v>
                </c:pt>
                <c:pt idx="105">
                  <c:v>39234</c:v>
                </c:pt>
                <c:pt idx="106">
                  <c:v>39264</c:v>
                </c:pt>
                <c:pt idx="107">
                  <c:v>39295</c:v>
                </c:pt>
                <c:pt idx="108">
                  <c:v>39326</c:v>
                </c:pt>
                <c:pt idx="109">
                  <c:v>39356</c:v>
                </c:pt>
                <c:pt idx="110">
                  <c:v>39387</c:v>
                </c:pt>
                <c:pt idx="111">
                  <c:v>39417</c:v>
                </c:pt>
                <c:pt idx="112">
                  <c:v>39448</c:v>
                </c:pt>
                <c:pt idx="113">
                  <c:v>39479</c:v>
                </c:pt>
                <c:pt idx="114">
                  <c:v>39508</c:v>
                </c:pt>
                <c:pt idx="115">
                  <c:v>39539</c:v>
                </c:pt>
                <c:pt idx="116">
                  <c:v>39569</c:v>
                </c:pt>
                <c:pt idx="117">
                  <c:v>39600</c:v>
                </c:pt>
                <c:pt idx="118">
                  <c:v>39630</c:v>
                </c:pt>
                <c:pt idx="119">
                  <c:v>39661</c:v>
                </c:pt>
                <c:pt idx="120">
                  <c:v>39692</c:v>
                </c:pt>
                <c:pt idx="121">
                  <c:v>39722</c:v>
                </c:pt>
                <c:pt idx="122">
                  <c:v>39753</c:v>
                </c:pt>
                <c:pt idx="123">
                  <c:v>39783</c:v>
                </c:pt>
                <c:pt idx="124">
                  <c:v>39814</c:v>
                </c:pt>
                <c:pt idx="125">
                  <c:v>39845</c:v>
                </c:pt>
                <c:pt idx="126">
                  <c:v>39873</c:v>
                </c:pt>
                <c:pt idx="127">
                  <c:v>39904</c:v>
                </c:pt>
                <c:pt idx="128">
                  <c:v>39934</c:v>
                </c:pt>
                <c:pt idx="129">
                  <c:v>39965</c:v>
                </c:pt>
                <c:pt idx="130">
                  <c:v>39995</c:v>
                </c:pt>
                <c:pt idx="131">
                  <c:v>40026</c:v>
                </c:pt>
                <c:pt idx="132">
                  <c:v>40057</c:v>
                </c:pt>
                <c:pt idx="133">
                  <c:v>40087</c:v>
                </c:pt>
                <c:pt idx="134">
                  <c:v>40118</c:v>
                </c:pt>
                <c:pt idx="135">
                  <c:v>40148</c:v>
                </c:pt>
                <c:pt idx="136">
                  <c:v>40179</c:v>
                </c:pt>
                <c:pt idx="137">
                  <c:v>40210</c:v>
                </c:pt>
                <c:pt idx="138">
                  <c:v>40238</c:v>
                </c:pt>
                <c:pt idx="139">
                  <c:v>40269</c:v>
                </c:pt>
                <c:pt idx="140">
                  <c:v>40299</c:v>
                </c:pt>
                <c:pt idx="141">
                  <c:v>40330</c:v>
                </c:pt>
                <c:pt idx="142">
                  <c:v>40360</c:v>
                </c:pt>
                <c:pt idx="143">
                  <c:v>40391</c:v>
                </c:pt>
                <c:pt idx="144">
                  <c:v>40422</c:v>
                </c:pt>
                <c:pt idx="145">
                  <c:v>40452</c:v>
                </c:pt>
                <c:pt idx="146">
                  <c:v>40483</c:v>
                </c:pt>
                <c:pt idx="147">
                  <c:v>40513</c:v>
                </c:pt>
                <c:pt idx="148">
                  <c:v>40544</c:v>
                </c:pt>
                <c:pt idx="149">
                  <c:v>40575</c:v>
                </c:pt>
                <c:pt idx="150">
                  <c:v>40603</c:v>
                </c:pt>
                <c:pt idx="151">
                  <c:v>40634</c:v>
                </c:pt>
                <c:pt idx="152">
                  <c:v>40664</c:v>
                </c:pt>
                <c:pt idx="153">
                  <c:v>40695</c:v>
                </c:pt>
                <c:pt idx="154">
                  <c:v>40725</c:v>
                </c:pt>
                <c:pt idx="155">
                  <c:v>40756</c:v>
                </c:pt>
                <c:pt idx="156">
                  <c:v>40787</c:v>
                </c:pt>
                <c:pt idx="157">
                  <c:v>40817</c:v>
                </c:pt>
                <c:pt idx="158">
                  <c:v>40848</c:v>
                </c:pt>
                <c:pt idx="159">
                  <c:v>40878</c:v>
                </c:pt>
                <c:pt idx="160">
                  <c:v>40909</c:v>
                </c:pt>
                <c:pt idx="161">
                  <c:v>40940</c:v>
                </c:pt>
                <c:pt idx="162">
                  <c:v>40969</c:v>
                </c:pt>
                <c:pt idx="163">
                  <c:v>41000</c:v>
                </c:pt>
                <c:pt idx="164">
                  <c:v>41030</c:v>
                </c:pt>
                <c:pt idx="165">
                  <c:v>41061</c:v>
                </c:pt>
                <c:pt idx="166">
                  <c:v>41091</c:v>
                </c:pt>
                <c:pt idx="167">
                  <c:v>41122</c:v>
                </c:pt>
                <c:pt idx="168">
                  <c:v>41153</c:v>
                </c:pt>
                <c:pt idx="169">
                  <c:v>41183</c:v>
                </c:pt>
                <c:pt idx="170">
                  <c:v>41214</c:v>
                </c:pt>
                <c:pt idx="171">
                  <c:v>41244</c:v>
                </c:pt>
                <c:pt idx="172">
                  <c:v>41275</c:v>
                </c:pt>
                <c:pt idx="173">
                  <c:v>41306</c:v>
                </c:pt>
                <c:pt idx="174">
                  <c:v>41334</c:v>
                </c:pt>
                <c:pt idx="175">
                  <c:v>41365</c:v>
                </c:pt>
                <c:pt idx="176">
                  <c:v>41395</c:v>
                </c:pt>
                <c:pt idx="177">
                  <c:v>41426</c:v>
                </c:pt>
                <c:pt idx="178">
                  <c:v>41456</c:v>
                </c:pt>
                <c:pt idx="179">
                  <c:v>41487</c:v>
                </c:pt>
                <c:pt idx="180">
                  <c:v>41518</c:v>
                </c:pt>
                <c:pt idx="181">
                  <c:v>41548</c:v>
                </c:pt>
                <c:pt idx="182">
                  <c:v>41579</c:v>
                </c:pt>
                <c:pt idx="183">
                  <c:v>41609</c:v>
                </c:pt>
                <c:pt idx="184">
                  <c:v>41640</c:v>
                </c:pt>
                <c:pt idx="185">
                  <c:v>41671</c:v>
                </c:pt>
                <c:pt idx="186">
                  <c:v>41699</c:v>
                </c:pt>
                <c:pt idx="187">
                  <c:v>41730</c:v>
                </c:pt>
                <c:pt idx="188">
                  <c:v>41760</c:v>
                </c:pt>
                <c:pt idx="189">
                  <c:v>41791</c:v>
                </c:pt>
                <c:pt idx="190">
                  <c:v>41821</c:v>
                </c:pt>
                <c:pt idx="191">
                  <c:v>41852</c:v>
                </c:pt>
                <c:pt idx="192">
                  <c:v>41883</c:v>
                </c:pt>
                <c:pt idx="193">
                  <c:v>41913</c:v>
                </c:pt>
                <c:pt idx="194">
                  <c:v>41944</c:v>
                </c:pt>
                <c:pt idx="195">
                  <c:v>41974</c:v>
                </c:pt>
                <c:pt idx="196">
                  <c:v>42005</c:v>
                </c:pt>
                <c:pt idx="197">
                  <c:v>42036</c:v>
                </c:pt>
                <c:pt idx="198">
                  <c:v>42064</c:v>
                </c:pt>
                <c:pt idx="199">
                  <c:v>42095</c:v>
                </c:pt>
                <c:pt idx="200">
                  <c:v>42125</c:v>
                </c:pt>
                <c:pt idx="201">
                  <c:v>42156</c:v>
                </c:pt>
                <c:pt idx="202">
                  <c:v>42186</c:v>
                </c:pt>
                <c:pt idx="203">
                  <c:v>42217</c:v>
                </c:pt>
                <c:pt idx="204">
                  <c:v>42248</c:v>
                </c:pt>
                <c:pt idx="205">
                  <c:v>42278</c:v>
                </c:pt>
                <c:pt idx="206">
                  <c:v>42309</c:v>
                </c:pt>
                <c:pt idx="207">
                  <c:v>42339</c:v>
                </c:pt>
                <c:pt idx="208">
                  <c:v>42370</c:v>
                </c:pt>
                <c:pt idx="209">
                  <c:v>42401</c:v>
                </c:pt>
                <c:pt idx="210">
                  <c:v>42430</c:v>
                </c:pt>
                <c:pt idx="211">
                  <c:v>42461</c:v>
                </c:pt>
                <c:pt idx="212">
                  <c:v>42491</c:v>
                </c:pt>
                <c:pt idx="213">
                  <c:v>42522</c:v>
                </c:pt>
                <c:pt idx="214">
                  <c:v>42552</c:v>
                </c:pt>
                <c:pt idx="215">
                  <c:v>42583</c:v>
                </c:pt>
                <c:pt idx="216">
                  <c:v>42614</c:v>
                </c:pt>
                <c:pt idx="217">
                  <c:v>42644</c:v>
                </c:pt>
                <c:pt idx="218">
                  <c:v>42675</c:v>
                </c:pt>
                <c:pt idx="219">
                  <c:v>42705</c:v>
                </c:pt>
                <c:pt idx="220">
                  <c:v>42736</c:v>
                </c:pt>
                <c:pt idx="221">
                  <c:v>42767</c:v>
                </c:pt>
                <c:pt idx="222">
                  <c:v>42795</c:v>
                </c:pt>
                <c:pt idx="223">
                  <c:v>42826</c:v>
                </c:pt>
                <c:pt idx="224">
                  <c:v>42856</c:v>
                </c:pt>
                <c:pt idx="225">
                  <c:v>42887</c:v>
                </c:pt>
                <c:pt idx="226">
                  <c:v>42917</c:v>
                </c:pt>
                <c:pt idx="227">
                  <c:v>42948</c:v>
                </c:pt>
                <c:pt idx="228">
                  <c:v>42979</c:v>
                </c:pt>
                <c:pt idx="229">
                  <c:v>43009</c:v>
                </c:pt>
                <c:pt idx="230">
                  <c:v>43040</c:v>
                </c:pt>
                <c:pt idx="231">
                  <c:v>43070</c:v>
                </c:pt>
                <c:pt idx="232">
                  <c:v>43101</c:v>
                </c:pt>
                <c:pt idx="233">
                  <c:v>43132</c:v>
                </c:pt>
                <c:pt idx="234">
                  <c:v>43160</c:v>
                </c:pt>
                <c:pt idx="235">
                  <c:v>43191</c:v>
                </c:pt>
                <c:pt idx="236">
                  <c:v>43221</c:v>
                </c:pt>
                <c:pt idx="237">
                  <c:v>43252</c:v>
                </c:pt>
                <c:pt idx="238">
                  <c:v>43282</c:v>
                </c:pt>
                <c:pt idx="239">
                  <c:v>43313</c:v>
                </c:pt>
                <c:pt idx="240">
                  <c:v>43344</c:v>
                </c:pt>
                <c:pt idx="241">
                  <c:v>43374</c:v>
                </c:pt>
                <c:pt idx="242">
                  <c:v>43405</c:v>
                </c:pt>
                <c:pt idx="243">
                  <c:v>43435</c:v>
                </c:pt>
                <c:pt idx="244">
                  <c:v>43466</c:v>
                </c:pt>
                <c:pt idx="245">
                  <c:v>43497</c:v>
                </c:pt>
                <c:pt idx="246">
                  <c:v>43525</c:v>
                </c:pt>
                <c:pt idx="247">
                  <c:v>43556</c:v>
                </c:pt>
                <c:pt idx="248">
                  <c:v>43586</c:v>
                </c:pt>
              </c:numCache>
            </c:numRef>
          </c:cat>
          <c:val>
            <c:numRef>
              <c:f>[2]库存基钦周期!$C$2:$C$258</c:f>
              <c:numCache>
                <c:formatCode>General</c:formatCode>
                <c:ptCount val="257"/>
                <c:pt idx="0">
                  <c:v>17.999047619047623</c:v>
                </c:pt>
                <c:pt idx="1">
                  <c:v>19.851904761904763</c:v>
                </c:pt>
                <c:pt idx="2">
                  <c:v>20.900500000000001</c:v>
                </c:pt>
                <c:pt idx="3">
                  <c:v>19.154761904761902</c:v>
                </c:pt>
                <c:pt idx="4">
                  <c:v>18.456499999999998</c:v>
                </c:pt>
                <c:pt idx="5">
                  <c:v>19.570869565217393</c:v>
                </c:pt>
                <c:pt idx="6">
                  <c:v>20.512380952380958</c:v>
                </c:pt>
                <c:pt idx="7">
                  <c:v>22.630476190476188</c:v>
                </c:pt>
                <c:pt idx="8">
                  <c:v>22.117674418604661</c:v>
                </c:pt>
                <c:pt idx="9">
                  <c:v>22.117674418604661</c:v>
                </c:pt>
                <c:pt idx="10">
                  <c:v>22.117674418604661</c:v>
                </c:pt>
                <c:pt idx="11">
                  <c:v>19.956190476190475</c:v>
                </c:pt>
                <c:pt idx="12">
                  <c:v>20.850526315789473</c:v>
                </c:pt>
                <c:pt idx="13">
                  <c:v>19.132999999999999</c:v>
                </c:pt>
                <c:pt idx="14">
                  <c:v>17.555909090909086</c:v>
                </c:pt>
                <c:pt idx="15">
                  <c:v>19.022857142857141</c:v>
                </c:pt>
                <c:pt idx="16">
                  <c:v>17.580000000000002</c:v>
                </c:pt>
                <c:pt idx="17">
                  <c:v>18.464499999999997</c:v>
                </c:pt>
                <c:pt idx="18">
                  <c:v>18.595500000000001</c:v>
                </c:pt>
                <c:pt idx="19">
                  <c:v>18.460952380952381</c:v>
                </c:pt>
                <c:pt idx="20">
                  <c:v>19.956190476190475</c:v>
                </c:pt>
                <c:pt idx="21">
                  <c:v>19.956190476190475</c:v>
                </c:pt>
                <c:pt idx="22">
                  <c:v>19.956190476190475</c:v>
                </c:pt>
                <c:pt idx="23">
                  <c:v>12.194117647058821</c:v>
                </c:pt>
                <c:pt idx="24">
                  <c:v>14.0695</c:v>
                </c:pt>
                <c:pt idx="25">
                  <c:v>13.10318181818182</c:v>
                </c:pt>
                <c:pt idx="26">
                  <c:v>13.526499999999999</c:v>
                </c:pt>
                <c:pt idx="27">
                  <c:v>14.363157894736844</c:v>
                </c:pt>
                <c:pt idx="28">
                  <c:v>12.206363636363637</c:v>
                </c:pt>
                <c:pt idx="29">
                  <c:v>12.079565217391306</c:v>
                </c:pt>
                <c:pt idx="30">
                  <c:v>11.914000000000003</c:v>
                </c:pt>
                <c:pt idx="31">
                  <c:v>13.343636363636364</c:v>
                </c:pt>
                <c:pt idx="32">
                  <c:v>12.194117647058821</c:v>
                </c:pt>
                <c:pt idx="33">
                  <c:v>12.194117647058821</c:v>
                </c:pt>
                <c:pt idx="34">
                  <c:v>12.194117647058821</c:v>
                </c:pt>
                <c:pt idx="35">
                  <c:v>20.843658536585366</c:v>
                </c:pt>
                <c:pt idx="36">
                  <c:v>10.271578947368422</c:v>
                </c:pt>
                <c:pt idx="37">
                  <c:v>12.511304347826087</c:v>
                </c:pt>
                <c:pt idx="38">
                  <c:v>15.294499999999996</c:v>
                </c:pt>
                <c:pt idx="39">
                  <c:v>15.225263157894739</c:v>
                </c:pt>
                <c:pt idx="40">
                  <c:v>15.863181818181818</c:v>
                </c:pt>
                <c:pt idx="41">
                  <c:v>19.079999999999998</c:v>
                </c:pt>
                <c:pt idx="42">
                  <c:v>20.219047619047622</c:v>
                </c:pt>
                <c:pt idx="43">
                  <c:v>22.543181818181822</c:v>
                </c:pt>
                <c:pt idx="44">
                  <c:v>20.843658536585366</c:v>
                </c:pt>
                <c:pt idx="45">
                  <c:v>20.843658536585366</c:v>
                </c:pt>
                <c:pt idx="46">
                  <c:v>20.843658536585366</c:v>
                </c:pt>
                <c:pt idx="47">
                  <c:v>28.856024096385539</c:v>
                </c:pt>
                <c:pt idx="48">
                  <c:v>27.77571428571429</c:v>
                </c:pt>
                <c:pt idx="49">
                  <c:v>27.486086956521742</c:v>
                </c:pt>
                <c:pt idx="50">
                  <c:v>22.764444444444443</c:v>
                </c:pt>
                <c:pt idx="51">
                  <c:v>27.737619047619042</c:v>
                </c:pt>
                <c:pt idx="52">
                  <c:v>29.795454545454547</c:v>
                </c:pt>
                <c:pt idx="53">
                  <c:v>28.682380952380949</c:v>
                </c:pt>
                <c:pt idx="54">
                  <c:v>30.196086956521732</c:v>
                </c:pt>
                <c:pt idx="55">
                  <c:v>33.144761904761907</c:v>
                </c:pt>
                <c:pt idx="56">
                  <c:v>33.144761904761907</c:v>
                </c:pt>
                <c:pt idx="57">
                  <c:v>33.144761904761907</c:v>
                </c:pt>
                <c:pt idx="58">
                  <c:v>33.144761904761907</c:v>
                </c:pt>
                <c:pt idx="59">
                  <c:v>20.988953488372086</c:v>
                </c:pt>
                <c:pt idx="60">
                  <c:v>27.503499999999995</c:v>
                </c:pt>
                <c:pt idx="61">
                  <c:v>24.497272727272726</c:v>
                </c:pt>
                <c:pt idx="62">
                  <c:v>25.657142857142862</c:v>
                </c:pt>
                <c:pt idx="63">
                  <c:v>28.313636363636363</c:v>
                </c:pt>
                <c:pt idx="64">
                  <c:v>27.849047619047621</c:v>
                </c:pt>
                <c:pt idx="65">
                  <c:v>24.613636363636363</c:v>
                </c:pt>
                <c:pt idx="66">
                  <c:v>25.68</c:v>
                </c:pt>
                <c:pt idx="67">
                  <c:v>25.619500000000006</c:v>
                </c:pt>
                <c:pt idx="68">
                  <c:v>25.619500000000006</c:v>
                </c:pt>
                <c:pt idx="69">
                  <c:v>25.619500000000006</c:v>
                </c:pt>
                <c:pt idx="70">
                  <c:v>25.619500000000006</c:v>
                </c:pt>
                <c:pt idx="71">
                  <c:v>24.864999999999988</c:v>
                </c:pt>
                <c:pt idx="72">
                  <c:v>20.275499999999997</c:v>
                </c:pt>
                <c:pt idx="73">
                  <c:v>23.696666666666665</c:v>
                </c:pt>
                <c:pt idx="74">
                  <c:v>25.728636363636369</c:v>
                </c:pt>
                <c:pt idx="75">
                  <c:v>25.34545454545454</c:v>
                </c:pt>
                <c:pt idx="76">
                  <c:v>24.081666666666663</c:v>
                </c:pt>
                <c:pt idx="77">
                  <c:v>25.736086956521742</c:v>
                </c:pt>
                <c:pt idx="78">
                  <c:v>26.651363636363634</c:v>
                </c:pt>
                <c:pt idx="79">
                  <c:v>28.399523809523814</c:v>
                </c:pt>
                <c:pt idx="80">
                  <c:v>28.399523809523814</c:v>
                </c:pt>
                <c:pt idx="81">
                  <c:v>28.399523809523814</c:v>
                </c:pt>
                <c:pt idx="82">
                  <c:v>28.399523809523814</c:v>
                </c:pt>
                <c:pt idx="83">
                  <c:v>29.86069767441861</c:v>
                </c:pt>
                <c:pt idx="84">
                  <c:v>32.771000000000001</c:v>
                </c:pt>
                <c:pt idx="85">
                  <c:v>30.612380952380949</c:v>
                </c:pt>
                <c:pt idx="86">
                  <c:v>25.067727272727279</c:v>
                </c:pt>
                <c:pt idx="87">
                  <c:v>25.857727272727274</c:v>
                </c:pt>
                <c:pt idx="88">
                  <c:v>27.65285714285714</c:v>
                </c:pt>
                <c:pt idx="89">
                  <c:v>28.348695652173909</c:v>
                </c:pt>
                <c:pt idx="90">
                  <c:v>29.888095238095236</c:v>
                </c:pt>
                <c:pt idx="91">
                  <c:v>27.112272727272728</c:v>
                </c:pt>
                <c:pt idx="92">
                  <c:v>27.112272727272728</c:v>
                </c:pt>
                <c:pt idx="93">
                  <c:v>27.112272727272728</c:v>
                </c:pt>
                <c:pt idx="94">
                  <c:v>27.112272727272728</c:v>
                </c:pt>
                <c:pt idx="95">
                  <c:v>40.936666666666667</c:v>
                </c:pt>
                <c:pt idx="96">
                  <c:v>30.858500000000003</c:v>
                </c:pt>
                <c:pt idx="97">
                  <c:v>33.634347826086952</c:v>
                </c:pt>
                <c:pt idx="98">
                  <c:v>33.590909090909086</c:v>
                </c:pt>
                <c:pt idx="99">
                  <c:v>37.567619047619054</c:v>
                </c:pt>
                <c:pt idx="100">
                  <c:v>35.183636363636367</c:v>
                </c:pt>
                <c:pt idx="101">
                  <c:v>38.221363636363634</c:v>
                </c:pt>
                <c:pt idx="102">
                  <c:v>42.744090909090907</c:v>
                </c:pt>
                <c:pt idx="103">
                  <c:v>43.196818181818173</c:v>
                </c:pt>
                <c:pt idx="104">
                  <c:v>43.196818181818173</c:v>
                </c:pt>
                <c:pt idx="105">
                  <c:v>43.196818181818173</c:v>
                </c:pt>
                <c:pt idx="106">
                  <c:v>43.196818181818173</c:v>
                </c:pt>
                <c:pt idx="107">
                  <c:v>53.914047619047629</c:v>
                </c:pt>
                <c:pt idx="108">
                  <c:v>45.474999999999994</c:v>
                </c:pt>
                <c:pt idx="109">
                  <c:v>53.104545454545466</c:v>
                </c:pt>
                <c:pt idx="110">
                  <c:v>51.883809523809511</c:v>
                </c:pt>
                <c:pt idx="111">
                  <c:v>48.645454545454548</c:v>
                </c:pt>
                <c:pt idx="112">
                  <c:v>54.354545454545452</c:v>
                </c:pt>
                <c:pt idx="113">
                  <c:v>57.519999999999996</c:v>
                </c:pt>
                <c:pt idx="114">
                  <c:v>63.983478260869568</c:v>
                </c:pt>
                <c:pt idx="115">
                  <c:v>62.908181818181816</c:v>
                </c:pt>
                <c:pt idx="116">
                  <c:v>62.908181818181816</c:v>
                </c:pt>
                <c:pt idx="117">
                  <c:v>62.908181818181816</c:v>
                </c:pt>
                <c:pt idx="118">
                  <c:v>62.908181818181816</c:v>
                </c:pt>
                <c:pt idx="119">
                  <c:v>60.407023809523814</c:v>
                </c:pt>
                <c:pt idx="120">
                  <c:v>60.21</c:v>
                </c:pt>
                <c:pt idx="121">
                  <c:v>62.064782608695651</c:v>
                </c:pt>
                <c:pt idx="122">
                  <c:v>70.260000000000005</c:v>
                </c:pt>
                <c:pt idx="123">
                  <c:v>69.776956521739137</c:v>
                </c:pt>
                <c:pt idx="124">
                  <c:v>68.555909090909083</c:v>
                </c:pt>
                <c:pt idx="125">
                  <c:v>73.674285714285702</c:v>
                </c:pt>
                <c:pt idx="126">
                  <c:v>73.230434782608697</c:v>
                </c:pt>
                <c:pt idx="127">
                  <c:v>61.958571428571432</c:v>
                </c:pt>
                <c:pt idx="128">
                  <c:v>61.958571428571432</c:v>
                </c:pt>
                <c:pt idx="129">
                  <c:v>61.958571428571432</c:v>
                </c:pt>
                <c:pt idx="130">
                  <c:v>61.958571428571432</c:v>
                </c:pt>
                <c:pt idx="131">
                  <c:v>79.636190476190478</c:v>
                </c:pt>
                <c:pt idx="132">
                  <c:v>57.555789473684207</c:v>
                </c:pt>
                <c:pt idx="133">
                  <c:v>62.050454545454549</c:v>
                </c:pt>
                <c:pt idx="134">
                  <c:v>67.485789473684207</c:v>
                </c:pt>
                <c:pt idx="135">
                  <c:v>67.212272727272747</c:v>
                </c:pt>
                <c:pt idx="136">
                  <c:v>71.045714285714283</c:v>
                </c:pt>
                <c:pt idx="137">
                  <c:v>76.929999999999978</c:v>
                </c:pt>
                <c:pt idx="138">
                  <c:v>70.760869565217391</c:v>
                </c:pt>
                <c:pt idx="139">
                  <c:v>77.173157894736832</c:v>
                </c:pt>
                <c:pt idx="140">
                  <c:v>77.173157894736832</c:v>
                </c:pt>
                <c:pt idx="141">
                  <c:v>77.173157894736832</c:v>
                </c:pt>
                <c:pt idx="142">
                  <c:v>77.173157894736832</c:v>
                </c:pt>
                <c:pt idx="143">
                  <c:v>64.206588235294163</c:v>
                </c:pt>
                <c:pt idx="144">
                  <c:v>94.986500000000007</c:v>
                </c:pt>
                <c:pt idx="145">
                  <c:v>103.63550000000002</c:v>
                </c:pt>
                <c:pt idx="146">
                  <c:v>109.07136363636363</c:v>
                </c:pt>
                <c:pt idx="147">
                  <c:v>122.79714285714284</c:v>
                </c:pt>
                <c:pt idx="148">
                  <c:v>132.32238095238097</c:v>
                </c:pt>
                <c:pt idx="149">
                  <c:v>132.71818181818182</c:v>
                </c:pt>
                <c:pt idx="150">
                  <c:v>113.24333333333331</c:v>
                </c:pt>
                <c:pt idx="151">
                  <c:v>97.234761904761925</c:v>
                </c:pt>
                <c:pt idx="152">
                  <c:v>97.234761904761925</c:v>
                </c:pt>
                <c:pt idx="153">
                  <c:v>97.234761904761925</c:v>
                </c:pt>
                <c:pt idx="154">
                  <c:v>97.234761904761925</c:v>
                </c:pt>
                <c:pt idx="155">
                  <c:v>67.15476190476187</c:v>
                </c:pt>
                <c:pt idx="156">
                  <c:v>43.324736842105253</c:v>
                </c:pt>
                <c:pt idx="157">
                  <c:v>46.540454545454544</c:v>
                </c:pt>
                <c:pt idx="158">
                  <c:v>50.181904761904761</c:v>
                </c:pt>
                <c:pt idx="159">
                  <c:v>57.302499999999995</c:v>
                </c:pt>
                <c:pt idx="160">
                  <c:v>68.609545454545454</c:v>
                </c:pt>
                <c:pt idx="161">
                  <c:v>64.435454545454533</c:v>
                </c:pt>
                <c:pt idx="162">
                  <c:v>72.508571428571415</c:v>
                </c:pt>
                <c:pt idx="163">
                  <c:v>67.646190476190469</c:v>
                </c:pt>
                <c:pt idx="164">
                  <c:v>67.646190476190469</c:v>
                </c:pt>
                <c:pt idx="165">
                  <c:v>67.646190476190469</c:v>
                </c:pt>
                <c:pt idx="166">
                  <c:v>67.646190476190469</c:v>
                </c:pt>
                <c:pt idx="167">
                  <c:v>84.165542168674691</c:v>
                </c:pt>
                <c:pt idx="168">
                  <c:v>73.752105263157887</c:v>
                </c:pt>
                <c:pt idx="169">
                  <c:v>78.827391304347842</c:v>
                </c:pt>
                <c:pt idx="170">
                  <c:v>84.817619047619033</c:v>
                </c:pt>
                <c:pt idx="171">
                  <c:v>75.945499999999996</c:v>
                </c:pt>
                <c:pt idx="172">
                  <c:v>74.760909090909095</c:v>
                </c:pt>
                <c:pt idx="173">
                  <c:v>75.58</c:v>
                </c:pt>
                <c:pt idx="174">
                  <c:v>77.039545454545447</c:v>
                </c:pt>
                <c:pt idx="175">
                  <c:v>77.840476190476195</c:v>
                </c:pt>
                <c:pt idx="176">
                  <c:v>77.840476190476195</c:v>
                </c:pt>
                <c:pt idx="177">
                  <c:v>77.840476190476195</c:v>
                </c:pt>
                <c:pt idx="178">
                  <c:v>77.840476190476195</c:v>
                </c:pt>
                <c:pt idx="179">
                  <c:v>106.2751219512195</c:v>
                </c:pt>
                <c:pt idx="180">
                  <c:v>103.71631578947368</c:v>
                </c:pt>
                <c:pt idx="181">
                  <c:v>114.64347826086956</c:v>
                </c:pt>
                <c:pt idx="182">
                  <c:v>123.25888888888888</c:v>
                </c:pt>
                <c:pt idx="183">
                  <c:v>114.9890476190476</c:v>
                </c:pt>
                <c:pt idx="184">
                  <c:v>113.83318181818184</c:v>
                </c:pt>
                <c:pt idx="185">
                  <c:v>116.97349999999999</c:v>
                </c:pt>
                <c:pt idx="186">
                  <c:v>110.21954545454547</c:v>
                </c:pt>
                <c:pt idx="187">
                  <c:v>112.83380952380955</c:v>
                </c:pt>
                <c:pt idx="188">
                  <c:v>112.83380952380955</c:v>
                </c:pt>
                <c:pt idx="189">
                  <c:v>112.83380952380955</c:v>
                </c:pt>
                <c:pt idx="190">
                  <c:v>112.83380952380955</c:v>
                </c:pt>
                <c:pt idx="191">
                  <c:v>110.27595238095236</c:v>
                </c:pt>
                <c:pt idx="192">
                  <c:v>119.327</c:v>
                </c:pt>
                <c:pt idx="193">
                  <c:v>125.44545454545454</c:v>
                </c:pt>
                <c:pt idx="194">
                  <c:v>119.75</c:v>
                </c:pt>
                <c:pt idx="195">
                  <c:v>110.33952380952381</c:v>
                </c:pt>
                <c:pt idx="196">
                  <c:v>95.155714285714296</c:v>
                </c:pt>
                <c:pt idx="197">
                  <c:v>102.61857142857141</c:v>
                </c:pt>
                <c:pt idx="198">
                  <c:v>113.35608695652174</c:v>
                </c:pt>
                <c:pt idx="199">
                  <c:v>112.86368421052633</c:v>
                </c:pt>
                <c:pt idx="200">
                  <c:v>112.86368421052633</c:v>
                </c:pt>
                <c:pt idx="201">
                  <c:v>112.86368421052633</c:v>
                </c:pt>
                <c:pt idx="202">
                  <c:v>112.86368421052633</c:v>
                </c:pt>
                <c:pt idx="203">
                  <c:v>110.14882352941174</c:v>
                </c:pt>
                <c:pt idx="204">
                  <c:v>116.05052631578945</c:v>
                </c:pt>
                <c:pt idx="205">
                  <c:v>108.47349999999999</c:v>
                </c:pt>
                <c:pt idx="206">
                  <c:v>102.24818181818182</c:v>
                </c:pt>
                <c:pt idx="207">
                  <c:v>102.55863636363634</c:v>
                </c:pt>
                <c:pt idx="208">
                  <c:v>102.9195</c:v>
                </c:pt>
                <c:pt idx="209">
                  <c:v>107.93318181818178</c:v>
                </c:pt>
                <c:pt idx="210">
                  <c:v>111.28045454545453</c:v>
                </c:pt>
                <c:pt idx="211">
                  <c:v>111.59649999999999</c:v>
                </c:pt>
                <c:pt idx="212">
                  <c:v>111.59649999999999</c:v>
                </c:pt>
                <c:pt idx="213">
                  <c:v>111.59649999999999</c:v>
                </c:pt>
                <c:pt idx="214">
                  <c:v>111.59649999999999</c:v>
                </c:pt>
                <c:pt idx="215">
                  <c:v>84.535581395348828</c:v>
                </c:pt>
                <c:pt idx="216">
                  <c:v>108.90052631578948</c:v>
                </c:pt>
                <c:pt idx="217">
                  <c:v>107.48095238095237</c:v>
                </c:pt>
                <c:pt idx="218">
                  <c:v>107.7552380952381</c:v>
                </c:pt>
                <c:pt idx="219">
                  <c:v>109.53909090909092</c:v>
                </c:pt>
                <c:pt idx="220">
                  <c:v>111.7952380952381</c:v>
                </c:pt>
                <c:pt idx="221">
                  <c:v>106.76818181818182</c:v>
                </c:pt>
                <c:pt idx="222">
                  <c:v>101.60809523809523</c:v>
                </c:pt>
                <c:pt idx="223">
                  <c:v>97.091428571428565</c:v>
                </c:pt>
                <c:pt idx="224">
                  <c:v>97.091428571428565</c:v>
                </c:pt>
                <c:pt idx="225">
                  <c:v>97.091428571428565</c:v>
                </c:pt>
                <c:pt idx="226">
                  <c:v>97.091428571428565</c:v>
                </c:pt>
                <c:pt idx="227">
                  <c:v>44.670465116279075</c:v>
                </c:pt>
                <c:pt idx="228">
                  <c:v>58.095500000000015</c:v>
                </c:pt>
                <c:pt idx="229">
                  <c:v>55.885454545454543</c:v>
                </c:pt>
                <c:pt idx="230">
                  <c:v>59.351818181818174</c:v>
                </c:pt>
                <c:pt idx="231">
                  <c:v>64.096190476190472</c:v>
                </c:pt>
                <c:pt idx="232">
                  <c:v>61.477727272727286</c:v>
                </c:pt>
                <c:pt idx="233">
                  <c:v>56.561304347826088</c:v>
                </c:pt>
                <c:pt idx="234">
                  <c:v>46.58428571428572</c:v>
                </c:pt>
                <c:pt idx="235">
                  <c:v>47.62318181818182</c:v>
                </c:pt>
                <c:pt idx="236">
                  <c:v>47.62318181818182</c:v>
                </c:pt>
                <c:pt idx="237">
                  <c:v>47.62318181818182</c:v>
                </c:pt>
                <c:pt idx="238">
                  <c:v>47.62318181818182</c:v>
                </c:pt>
                <c:pt idx="239">
                  <c:v>44.72821428571428</c:v>
                </c:pt>
                <c:pt idx="240">
                  <c:v>32.1815</c:v>
                </c:pt>
                <c:pt idx="241">
                  <c:v>38.210454545454553</c:v>
                </c:pt>
                <c:pt idx="242">
                  <c:v>41.583333333333336</c:v>
                </c:pt>
                <c:pt idx="243">
                  <c:v>46.742380952380941</c:v>
                </c:pt>
                <c:pt idx="244">
                  <c:v>48.247272727272723</c:v>
                </c:pt>
                <c:pt idx="245">
                  <c:v>44.951904761904771</c:v>
                </c:pt>
                <c:pt idx="246">
                  <c:v>45.843043478260874</c:v>
                </c:pt>
                <c:pt idx="247">
                  <c:v>46.567727272727275</c:v>
                </c:pt>
                <c:pt idx="248">
                  <c:v>46.567727272727275</c:v>
                </c:pt>
                <c:pt idx="249">
                  <c:v>46.567727272727275</c:v>
                </c:pt>
                <c:pt idx="250">
                  <c:v>46.567727272727275</c:v>
                </c:pt>
                <c:pt idx="251">
                  <c:v>59.749411764705869</c:v>
                </c:pt>
                <c:pt idx="252">
                  <c:v>54.869500000000002</c:v>
                </c:pt>
                <c:pt idx="253">
                  <c:v>51.589130434782604</c:v>
                </c:pt>
                <c:pt idx="254">
                  <c:v>52.2921052631579</c:v>
                </c:pt>
                <c:pt idx="255">
                  <c:v>50.326521739130442</c:v>
                </c:pt>
                <c:pt idx="256">
                  <c:v>46.368181818181824</c:v>
                </c:pt>
              </c:numCache>
            </c:numRef>
          </c:val>
          <c:smooth val="0"/>
          <c:extLst>
            <c:ext xmlns:c16="http://schemas.microsoft.com/office/drawing/2014/chart" uri="{C3380CC4-5D6E-409C-BE32-E72D297353CC}">
              <c16:uniqueId val="{00000002-67C8-42E8-8B45-77956994CBFF}"/>
            </c:ext>
          </c:extLst>
        </c:ser>
        <c:dLbls>
          <c:showLegendKey val="0"/>
          <c:showVal val="0"/>
          <c:showCatName val="0"/>
          <c:showSerName val="0"/>
          <c:showPercent val="0"/>
          <c:showBubbleSize val="0"/>
        </c:dLbls>
        <c:marker val="1"/>
        <c:smooth val="0"/>
        <c:axId val="485270656"/>
        <c:axId val="485260672"/>
      </c:lineChart>
      <c:dateAx>
        <c:axId val="485257600"/>
        <c:scaling>
          <c:orientation val="minMax"/>
        </c:scaling>
        <c:delete val="0"/>
        <c:axPos val="b"/>
        <c:numFmt formatCode="General" sourceLinked="1"/>
        <c:majorTickMark val="none"/>
        <c:minorTickMark val="none"/>
        <c:tickLblPos val="nextTo"/>
        <c:crossAx val="485259136"/>
        <c:crosses val="autoZero"/>
        <c:auto val="0"/>
        <c:lblOffset val="100"/>
        <c:baseTimeUnit val="days"/>
      </c:dateAx>
      <c:valAx>
        <c:axId val="485259136"/>
        <c:scaling>
          <c:orientation val="minMax"/>
        </c:scaling>
        <c:delete val="0"/>
        <c:axPos val="l"/>
        <c:numFmt formatCode="General" sourceLinked="1"/>
        <c:majorTickMark val="none"/>
        <c:minorTickMark val="none"/>
        <c:tickLblPos val="nextTo"/>
        <c:crossAx val="485257600"/>
        <c:crosses val="autoZero"/>
        <c:crossBetween val="between"/>
      </c:valAx>
      <c:valAx>
        <c:axId val="485260672"/>
        <c:scaling>
          <c:orientation val="minMax"/>
        </c:scaling>
        <c:delete val="0"/>
        <c:axPos val="r"/>
        <c:numFmt formatCode="General" sourceLinked="1"/>
        <c:majorTickMark val="out"/>
        <c:minorTickMark val="none"/>
        <c:tickLblPos val="nextTo"/>
        <c:crossAx val="485270656"/>
        <c:crosses val="max"/>
        <c:crossBetween val="between"/>
      </c:valAx>
      <c:catAx>
        <c:axId val="485270656"/>
        <c:scaling>
          <c:orientation val="minMax"/>
        </c:scaling>
        <c:delete val="1"/>
        <c:axPos val="b"/>
        <c:numFmt formatCode="General" sourceLinked="1"/>
        <c:majorTickMark val="out"/>
        <c:minorTickMark val="none"/>
        <c:tickLblPos val="nextTo"/>
        <c:crossAx val="485260672"/>
        <c:crosses val="autoZero"/>
        <c:auto val="1"/>
        <c:lblAlgn val="ctr"/>
        <c:lblOffset val="100"/>
        <c:noMultiLvlLbl val="1"/>
      </c:catAx>
    </c:plotArea>
    <c:legend>
      <c:legendPos val="b"/>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[2]库存基钦周期!$Q$74</c:f>
              <c:strCache>
                <c:ptCount val="1"/>
                <c:pt idx="0">
                  <c:v>阶段平均收益率</c:v>
                </c:pt>
              </c:strCache>
            </c:strRef>
          </c:tx>
          <c:invertIfNegative val="0"/>
          <c:cat>
            <c:strRef>
              <c:f>[2]库存基钦周期!$O$75:$O$78</c:f>
              <c:strCache>
                <c:ptCount val="4"/>
                <c:pt idx="0">
                  <c:v>被动补库存</c:v>
                </c:pt>
                <c:pt idx="1">
                  <c:v>被动去库存</c:v>
                </c:pt>
                <c:pt idx="2">
                  <c:v>主动补库存</c:v>
                </c:pt>
                <c:pt idx="3">
                  <c:v>主动去库存</c:v>
                </c:pt>
              </c:strCache>
            </c:strRef>
          </c:cat>
          <c:val>
            <c:numRef>
              <c:f>[2]库存基钦周期!$Q$75:$Q$78</c:f>
              <c:numCache>
                <c:formatCode>General</c:formatCode>
                <c:ptCount val="4"/>
                <c:pt idx="0">
                  <c:v>0.11886306109549803</c:v>
                </c:pt>
                <c:pt idx="1">
                  <c:v>0.14012642594194599</c:v>
                </c:pt>
                <c:pt idx="2">
                  <c:v>0.12081332809826167</c:v>
                </c:pt>
                <c:pt idx="3">
                  <c:v>0.14155628026154654</c:v>
                </c:pt>
              </c:numCache>
            </c:numRef>
          </c:val>
          <c:extLst>
            <c:ext xmlns:c16="http://schemas.microsoft.com/office/drawing/2014/chart" uri="{C3380CC4-5D6E-409C-BE32-E72D297353CC}">
              <c16:uniqueId val="{00000000-1006-4B07-8C10-405FD6EAE457}"/>
            </c:ext>
          </c:extLst>
        </c:ser>
        <c:dLbls>
          <c:showLegendKey val="0"/>
          <c:showVal val="0"/>
          <c:showCatName val="0"/>
          <c:showSerName val="0"/>
          <c:showPercent val="0"/>
          <c:showBubbleSize val="0"/>
        </c:dLbls>
        <c:gapWidth val="150"/>
        <c:axId val="485291136"/>
        <c:axId val="485292672"/>
      </c:barChart>
      <c:catAx>
        <c:axId val="485291136"/>
        <c:scaling>
          <c:orientation val="minMax"/>
        </c:scaling>
        <c:delete val="0"/>
        <c:axPos val="b"/>
        <c:numFmt formatCode="General" sourceLinked="0"/>
        <c:majorTickMark val="out"/>
        <c:minorTickMark val="none"/>
        <c:tickLblPos val="nextTo"/>
        <c:crossAx val="485292672"/>
        <c:crosses val="autoZero"/>
        <c:auto val="1"/>
        <c:lblAlgn val="ctr"/>
        <c:lblOffset val="100"/>
        <c:noMultiLvlLbl val="0"/>
      </c:catAx>
      <c:valAx>
        <c:axId val="485292672"/>
        <c:scaling>
          <c:orientation val="minMax"/>
        </c:scaling>
        <c:delete val="0"/>
        <c:axPos val="l"/>
        <c:majorGridlines/>
        <c:numFmt formatCode="General" sourceLinked="1"/>
        <c:majorTickMark val="out"/>
        <c:minorTickMark val="none"/>
        <c:tickLblPos val="nextTo"/>
        <c:crossAx val="485291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[2]库存基钦周期!$S$74</c:f>
              <c:strCache>
                <c:ptCount val="1"/>
                <c:pt idx="0">
                  <c:v>月均收益率</c:v>
                </c:pt>
              </c:strCache>
            </c:strRef>
          </c:tx>
          <c:invertIfNegative val="0"/>
          <c:cat>
            <c:strRef>
              <c:f>[2]库存基钦周期!$O$75:$O$78</c:f>
              <c:strCache>
                <c:ptCount val="4"/>
                <c:pt idx="0">
                  <c:v>被动补库存</c:v>
                </c:pt>
                <c:pt idx="1">
                  <c:v>被动去库存</c:v>
                </c:pt>
                <c:pt idx="2">
                  <c:v>主动补库存</c:v>
                </c:pt>
                <c:pt idx="3">
                  <c:v>主动去库存</c:v>
                </c:pt>
              </c:strCache>
            </c:strRef>
          </c:cat>
          <c:val>
            <c:numRef>
              <c:f>[2]库存基钦周期!$S$75:$S$78</c:f>
              <c:numCache>
                <c:formatCode>General</c:formatCode>
                <c:ptCount val="4"/>
                <c:pt idx="0">
                  <c:v>5.6557963044155269E-3</c:v>
                </c:pt>
                <c:pt idx="1">
                  <c:v>6.6485698045290198E-3</c:v>
                </c:pt>
                <c:pt idx="2">
                  <c:v>1.05423457540718E-2</c:v>
                </c:pt>
                <c:pt idx="3">
                  <c:v>5.7640780828951523E-3</c:v>
                </c:pt>
              </c:numCache>
            </c:numRef>
          </c:val>
          <c:extLst>
            <c:ext xmlns:c16="http://schemas.microsoft.com/office/drawing/2014/chart" uri="{C3380CC4-5D6E-409C-BE32-E72D297353CC}">
              <c16:uniqueId val="{00000000-0889-41EC-8C69-02F1C0343265}"/>
            </c:ext>
          </c:extLst>
        </c:ser>
        <c:dLbls>
          <c:showLegendKey val="0"/>
          <c:showVal val="0"/>
          <c:showCatName val="0"/>
          <c:showSerName val="0"/>
          <c:showPercent val="0"/>
          <c:showBubbleSize val="0"/>
        </c:dLbls>
        <c:gapWidth val="150"/>
        <c:axId val="485309824"/>
        <c:axId val="485315712"/>
      </c:barChart>
      <c:catAx>
        <c:axId val="485309824"/>
        <c:scaling>
          <c:orientation val="minMax"/>
        </c:scaling>
        <c:delete val="0"/>
        <c:axPos val="b"/>
        <c:numFmt formatCode="General" sourceLinked="0"/>
        <c:majorTickMark val="out"/>
        <c:minorTickMark val="none"/>
        <c:tickLblPos val="nextTo"/>
        <c:crossAx val="485315712"/>
        <c:crosses val="autoZero"/>
        <c:auto val="1"/>
        <c:lblAlgn val="ctr"/>
        <c:lblOffset val="100"/>
        <c:noMultiLvlLbl val="0"/>
      </c:catAx>
      <c:valAx>
        <c:axId val="485315712"/>
        <c:scaling>
          <c:orientation val="minMax"/>
        </c:scaling>
        <c:delete val="0"/>
        <c:axPos val="l"/>
        <c:majorGridlines/>
        <c:numFmt formatCode="General" sourceLinked="1"/>
        <c:majorTickMark val="out"/>
        <c:minorTickMark val="none"/>
        <c:tickLblPos val="nextTo"/>
        <c:crossAx val="4853098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'图2.15.14原油价格与中国库存周期和朱格拉周期之走势'!$C$1</c:f>
              <c:strCache>
                <c:ptCount val="1"/>
                <c:pt idx="0">
                  <c:v>工业企业:产成品存货:累计同比</c:v>
                </c:pt>
              </c:strCache>
            </c:strRef>
          </c:tx>
          <c:spPr>
            <a:ln w="28575" cap="rnd">
              <a:solidFill>
                <a:schemeClr val="accent2"/>
              </a:solidFill>
              <a:round/>
            </a:ln>
            <a:effectLst/>
          </c:spPr>
          <c:marker>
            <c:symbol val="none"/>
          </c:marker>
          <c:cat>
            <c:numRef>
              <c:f>'图2.15.14原油价格与中国库存周期和朱格拉周期之走势'!$A$2:$A$281</c:f>
              <c:numCache>
                <c:formatCode>m/d/yyyy</c:formatCode>
                <c:ptCount val="233"/>
                <c:pt idx="0">
                  <c:v>36526</c:v>
                </c:pt>
                <c:pt idx="1">
                  <c:v>36557</c:v>
                </c:pt>
                <c:pt idx="2">
                  <c:v>36586</c:v>
                </c:pt>
                <c:pt idx="3">
                  <c:v>36617</c:v>
                </c:pt>
                <c:pt idx="4">
                  <c:v>36647</c:v>
                </c:pt>
                <c:pt idx="5">
                  <c:v>36678</c:v>
                </c:pt>
                <c:pt idx="6">
                  <c:v>36708</c:v>
                </c:pt>
                <c:pt idx="7">
                  <c:v>36739</c:v>
                </c:pt>
                <c:pt idx="8">
                  <c:v>36770</c:v>
                </c:pt>
                <c:pt idx="9">
                  <c:v>36800</c:v>
                </c:pt>
                <c:pt idx="10">
                  <c:v>36831</c:v>
                </c:pt>
                <c:pt idx="11">
                  <c:v>36861</c:v>
                </c:pt>
                <c:pt idx="12">
                  <c:v>36892</c:v>
                </c:pt>
                <c:pt idx="13">
                  <c:v>36923</c:v>
                </c:pt>
                <c:pt idx="14">
                  <c:v>36951</c:v>
                </c:pt>
                <c:pt idx="15">
                  <c:v>36982</c:v>
                </c:pt>
                <c:pt idx="16">
                  <c:v>37012</c:v>
                </c:pt>
                <c:pt idx="17">
                  <c:v>37043</c:v>
                </c:pt>
                <c:pt idx="18">
                  <c:v>37073</c:v>
                </c:pt>
                <c:pt idx="19">
                  <c:v>37104</c:v>
                </c:pt>
                <c:pt idx="20">
                  <c:v>37135</c:v>
                </c:pt>
                <c:pt idx="21">
                  <c:v>37165</c:v>
                </c:pt>
                <c:pt idx="22">
                  <c:v>37196</c:v>
                </c:pt>
                <c:pt idx="23">
                  <c:v>37226</c:v>
                </c:pt>
                <c:pt idx="24">
                  <c:v>37257</c:v>
                </c:pt>
                <c:pt idx="25">
                  <c:v>37288</c:v>
                </c:pt>
                <c:pt idx="26">
                  <c:v>37316</c:v>
                </c:pt>
                <c:pt idx="27">
                  <c:v>37347</c:v>
                </c:pt>
                <c:pt idx="28">
                  <c:v>37377</c:v>
                </c:pt>
                <c:pt idx="29">
                  <c:v>37408</c:v>
                </c:pt>
                <c:pt idx="30">
                  <c:v>37438</c:v>
                </c:pt>
                <c:pt idx="31">
                  <c:v>37469</c:v>
                </c:pt>
                <c:pt idx="32">
                  <c:v>37500</c:v>
                </c:pt>
                <c:pt idx="33">
                  <c:v>37530</c:v>
                </c:pt>
                <c:pt idx="34">
                  <c:v>37561</c:v>
                </c:pt>
                <c:pt idx="35">
                  <c:v>37591</c:v>
                </c:pt>
                <c:pt idx="36">
                  <c:v>37622</c:v>
                </c:pt>
                <c:pt idx="37">
                  <c:v>37653</c:v>
                </c:pt>
                <c:pt idx="38">
                  <c:v>37681</c:v>
                </c:pt>
                <c:pt idx="39">
                  <c:v>37712</c:v>
                </c:pt>
                <c:pt idx="40">
                  <c:v>37742</c:v>
                </c:pt>
                <c:pt idx="41">
                  <c:v>37773</c:v>
                </c:pt>
                <c:pt idx="42">
                  <c:v>37803</c:v>
                </c:pt>
                <c:pt idx="43">
                  <c:v>37834</c:v>
                </c:pt>
                <c:pt idx="44">
                  <c:v>37865</c:v>
                </c:pt>
                <c:pt idx="45">
                  <c:v>37895</c:v>
                </c:pt>
                <c:pt idx="46">
                  <c:v>37926</c:v>
                </c:pt>
                <c:pt idx="47">
                  <c:v>37956</c:v>
                </c:pt>
                <c:pt idx="48">
                  <c:v>37987</c:v>
                </c:pt>
                <c:pt idx="49">
                  <c:v>38018</c:v>
                </c:pt>
                <c:pt idx="50">
                  <c:v>38047</c:v>
                </c:pt>
                <c:pt idx="51">
                  <c:v>38078</c:v>
                </c:pt>
                <c:pt idx="52">
                  <c:v>38108</c:v>
                </c:pt>
                <c:pt idx="53">
                  <c:v>38139</c:v>
                </c:pt>
                <c:pt idx="54">
                  <c:v>38169</c:v>
                </c:pt>
                <c:pt idx="55">
                  <c:v>38200</c:v>
                </c:pt>
                <c:pt idx="56">
                  <c:v>38231</c:v>
                </c:pt>
                <c:pt idx="57">
                  <c:v>38261</c:v>
                </c:pt>
                <c:pt idx="58">
                  <c:v>38292</c:v>
                </c:pt>
                <c:pt idx="59">
                  <c:v>38322</c:v>
                </c:pt>
                <c:pt idx="60">
                  <c:v>38353</c:v>
                </c:pt>
                <c:pt idx="61">
                  <c:v>38384</c:v>
                </c:pt>
                <c:pt idx="62">
                  <c:v>38412</c:v>
                </c:pt>
                <c:pt idx="63">
                  <c:v>38443</c:v>
                </c:pt>
                <c:pt idx="64">
                  <c:v>38473</c:v>
                </c:pt>
                <c:pt idx="65">
                  <c:v>38504</c:v>
                </c:pt>
                <c:pt idx="66">
                  <c:v>38534</c:v>
                </c:pt>
                <c:pt idx="67">
                  <c:v>38565</c:v>
                </c:pt>
                <c:pt idx="68">
                  <c:v>38596</c:v>
                </c:pt>
                <c:pt idx="69">
                  <c:v>38626</c:v>
                </c:pt>
                <c:pt idx="70">
                  <c:v>38657</c:v>
                </c:pt>
                <c:pt idx="71">
                  <c:v>38687</c:v>
                </c:pt>
                <c:pt idx="72">
                  <c:v>38718</c:v>
                </c:pt>
                <c:pt idx="73">
                  <c:v>38749</c:v>
                </c:pt>
                <c:pt idx="74">
                  <c:v>38777</c:v>
                </c:pt>
                <c:pt idx="75">
                  <c:v>38808</c:v>
                </c:pt>
                <c:pt idx="76">
                  <c:v>38838</c:v>
                </c:pt>
                <c:pt idx="77">
                  <c:v>38869</c:v>
                </c:pt>
                <c:pt idx="78">
                  <c:v>38899</c:v>
                </c:pt>
                <c:pt idx="79">
                  <c:v>38930</c:v>
                </c:pt>
                <c:pt idx="80">
                  <c:v>38961</c:v>
                </c:pt>
                <c:pt idx="81">
                  <c:v>38991</c:v>
                </c:pt>
                <c:pt idx="82">
                  <c:v>39022</c:v>
                </c:pt>
                <c:pt idx="83">
                  <c:v>39052</c:v>
                </c:pt>
                <c:pt idx="84">
                  <c:v>39083</c:v>
                </c:pt>
                <c:pt idx="85">
                  <c:v>39114</c:v>
                </c:pt>
                <c:pt idx="86">
                  <c:v>39142</c:v>
                </c:pt>
                <c:pt idx="87">
                  <c:v>39173</c:v>
                </c:pt>
                <c:pt idx="88">
                  <c:v>39203</c:v>
                </c:pt>
                <c:pt idx="89">
                  <c:v>39234</c:v>
                </c:pt>
                <c:pt idx="90">
                  <c:v>39264</c:v>
                </c:pt>
                <c:pt idx="91">
                  <c:v>39295</c:v>
                </c:pt>
                <c:pt idx="92">
                  <c:v>39326</c:v>
                </c:pt>
                <c:pt idx="93">
                  <c:v>39356</c:v>
                </c:pt>
                <c:pt idx="94">
                  <c:v>39387</c:v>
                </c:pt>
                <c:pt idx="95">
                  <c:v>39417</c:v>
                </c:pt>
                <c:pt idx="96">
                  <c:v>39448</c:v>
                </c:pt>
                <c:pt idx="97">
                  <c:v>39479</c:v>
                </c:pt>
                <c:pt idx="98">
                  <c:v>39508</c:v>
                </c:pt>
                <c:pt idx="99">
                  <c:v>39539</c:v>
                </c:pt>
                <c:pt idx="100">
                  <c:v>39569</c:v>
                </c:pt>
                <c:pt idx="101">
                  <c:v>39600</c:v>
                </c:pt>
                <c:pt idx="102">
                  <c:v>39630</c:v>
                </c:pt>
                <c:pt idx="103">
                  <c:v>39661</c:v>
                </c:pt>
                <c:pt idx="104">
                  <c:v>39692</c:v>
                </c:pt>
                <c:pt idx="105">
                  <c:v>39722</c:v>
                </c:pt>
                <c:pt idx="106">
                  <c:v>39753</c:v>
                </c:pt>
                <c:pt idx="107">
                  <c:v>39783</c:v>
                </c:pt>
                <c:pt idx="108">
                  <c:v>39814</c:v>
                </c:pt>
                <c:pt idx="109">
                  <c:v>39845</c:v>
                </c:pt>
                <c:pt idx="110">
                  <c:v>39873</c:v>
                </c:pt>
                <c:pt idx="111">
                  <c:v>39904</c:v>
                </c:pt>
                <c:pt idx="112">
                  <c:v>39934</c:v>
                </c:pt>
                <c:pt idx="113">
                  <c:v>39965</c:v>
                </c:pt>
                <c:pt idx="114">
                  <c:v>39995</c:v>
                </c:pt>
                <c:pt idx="115">
                  <c:v>40026</c:v>
                </c:pt>
                <c:pt idx="116">
                  <c:v>40057</c:v>
                </c:pt>
                <c:pt idx="117">
                  <c:v>40087</c:v>
                </c:pt>
                <c:pt idx="118">
                  <c:v>40118</c:v>
                </c:pt>
                <c:pt idx="119">
                  <c:v>40148</c:v>
                </c:pt>
                <c:pt idx="120">
                  <c:v>40179</c:v>
                </c:pt>
                <c:pt idx="121">
                  <c:v>40210</c:v>
                </c:pt>
                <c:pt idx="122">
                  <c:v>40238</c:v>
                </c:pt>
                <c:pt idx="123">
                  <c:v>40269</c:v>
                </c:pt>
                <c:pt idx="124">
                  <c:v>40299</c:v>
                </c:pt>
                <c:pt idx="125">
                  <c:v>40330</c:v>
                </c:pt>
                <c:pt idx="126">
                  <c:v>40360</c:v>
                </c:pt>
                <c:pt idx="127">
                  <c:v>40391</c:v>
                </c:pt>
                <c:pt idx="128">
                  <c:v>40422</c:v>
                </c:pt>
                <c:pt idx="129">
                  <c:v>40452</c:v>
                </c:pt>
                <c:pt idx="130">
                  <c:v>40483</c:v>
                </c:pt>
                <c:pt idx="131">
                  <c:v>40513</c:v>
                </c:pt>
                <c:pt idx="132">
                  <c:v>40544</c:v>
                </c:pt>
                <c:pt idx="133">
                  <c:v>40575</c:v>
                </c:pt>
                <c:pt idx="134">
                  <c:v>40603</c:v>
                </c:pt>
                <c:pt idx="135">
                  <c:v>40634</c:v>
                </c:pt>
                <c:pt idx="136">
                  <c:v>40664</c:v>
                </c:pt>
                <c:pt idx="137">
                  <c:v>40695</c:v>
                </c:pt>
                <c:pt idx="138">
                  <c:v>40725</c:v>
                </c:pt>
                <c:pt idx="139">
                  <c:v>40756</c:v>
                </c:pt>
                <c:pt idx="140">
                  <c:v>40787</c:v>
                </c:pt>
                <c:pt idx="141">
                  <c:v>40817</c:v>
                </c:pt>
                <c:pt idx="142">
                  <c:v>40848</c:v>
                </c:pt>
                <c:pt idx="143">
                  <c:v>40878</c:v>
                </c:pt>
                <c:pt idx="144">
                  <c:v>40909</c:v>
                </c:pt>
                <c:pt idx="145">
                  <c:v>40940</c:v>
                </c:pt>
                <c:pt idx="146">
                  <c:v>40969</c:v>
                </c:pt>
                <c:pt idx="147">
                  <c:v>41000</c:v>
                </c:pt>
                <c:pt idx="148">
                  <c:v>41030</c:v>
                </c:pt>
                <c:pt idx="149">
                  <c:v>41061</c:v>
                </c:pt>
                <c:pt idx="150">
                  <c:v>41091</c:v>
                </c:pt>
                <c:pt idx="151">
                  <c:v>41122</c:v>
                </c:pt>
                <c:pt idx="152">
                  <c:v>41153</c:v>
                </c:pt>
                <c:pt idx="153">
                  <c:v>41183</c:v>
                </c:pt>
                <c:pt idx="154">
                  <c:v>41214</c:v>
                </c:pt>
                <c:pt idx="155">
                  <c:v>41244</c:v>
                </c:pt>
                <c:pt idx="156">
                  <c:v>41275</c:v>
                </c:pt>
                <c:pt idx="157">
                  <c:v>41306</c:v>
                </c:pt>
                <c:pt idx="158">
                  <c:v>41334</c:v>
                </c:pt>
                <c:pt idx="159">
                  <c:v>41365</c:v>
                </c:pt>
                <c:pt idx="160">
                  <c:v>41395</c:v>
                </c:pt>
                <c:pt idx="161">
                  <c:v>41426</c:v>
                </c:pt>
                <c:pt idx="162">
                  <c:v>41456</c:v>
                </c:pt>
                <c:pt idx="163">
                  <c:v>41487</c:v>
                </c:pt>
                <c:pt idx="164">
                  <c:v>41518</c:v>
                </c:pt>
                <c:pt idx="165">
                  <c:v>41548</c:v>
                </c:pt>
                <c:pt idx="166">
                  <c:v>41579</c:v>
                </c:pt>
                <c:pt idx="167">
                  <c:v>41609</c:v>
                </c:pt>
                <c:pt idx="168">
                  <c:v>41640</c:v>
                </c:pt>
                <c:pt idx="169">
                  <c:v>41671</c:v>
                </c:pt>
                <c:pt idx="170">
                  <c:v>41699</c:v>
                </c:pt>
                <c:pt idx="171">
                  <c:v>41730</c:v>
                </c:pt>
                <c:pt idx="172">
                  <c:v>41760</c:v>
                </c:pt>
                <c:pt idx="173">
                  <c:v>41791</c:v>
                </c:pt>
                <c:pt idx="174">
                  <c:v>41821</c:v>
                </c:pt>
                <c:pt idx="175">
                  <c:v>41852</c:v>
                </c:pt>
                <c:pt idx="176">
                  <c:v>41883</c:v>
                </c:pt>
                <c:pt idx="177">
                  <c:v>41913</c:v>
                </c:pt>
                <c:pt idx="178">
                  <c:v>41944</c:v>
                </c:pt>
                <c:pt idx="179">
                  <c:v>41974</c:v>
                </c:pt>
                <c:pt idx="180">
                  <c:v>42005</c:v>
                </c:pt>
                <c:pt idx="181">
                  <c:v>42036</c:v>
                </c:pt>
                <c:pt idx="182">
                  <c:v>42064</c:v>
                </c:pt>
                <c:pt idx="183">
                  <c:v>42095</c:v>
                </c:pt>
                <c:pt idx="184">
                  <c:v>42125</c:v>
                </c:pt>
                <c:pt idx="185">
                  <c:v>42156</c:v>
                </c:pt>
                <c:pt idx="186">
                  <c:v>42186</c:v>
                </c:pt>
                <c:pt idx="187">
                  <c:v>42217</c:v>
                </c:pt>
                <c:pt idx="188">
                  <c:v>42248</c:v>
                </c:pt>
                <c:pt idx="189">
                  <c:v>42278</c:v>
                </c:pt>
                <c:pt idx="190">
                  <c:v>42309</c:v>
                </c:pt>
                <c:pt idx="191">
                  <c:v>42339</c:v>
                </c:pt>
                <c:pt idx="192">
                  <c:v>42370</c:v>
                </c:pt>
                <c:pt idx="193">
                  <c:v>42401</c:v>
                </c:pt>
                <c:pt idx="194">
                  <c:v>42430</c:v>
                </c:pt>
                <c:pt idx="195">
                  <c:v>42461</c:v>
                </c:pt>
                <c:pt idx="196">
                  <c:v>42491</c:v>
                </c:pt>
                <c:pt idx="197">
                  <c:v>42522</c:v>
                </c:pt>
                <c:pt idx="198">
                  <c:v>42552</c:v>
                </c:pt>
                <c:pt idx="199">
                  <c:v>42583</c:v>
                </c:pt>
                <c:pt idx="200">
                  <c:v>42614</c:v>
                </c:pt>
                <c:pt idx="201">
                  <c:v>42644</c:v>
                </c:pt>
                <c:pt idx="202">
                  <c:v>42675</c:v>
                </c:pt>
                <c:pt idx="203">
                  <c:v>42705</c:v>
                </c:pt>
                <c:pt idx="204">
                  <c:v>42736</c:v>
                </c:pt>
                <c:pt idx="205">
                  <c:v>42767</c:v>
                </c:pt>
                <c:pt idx="206">
                  <c:v>42795</c:v>
                </c:pt>
                <c:pt idx="207">
                  <c:v>42826</c:v>
                </c:pt>
                <c:pt idx="208">
                  <c:v>42856</c:v>
                </c:pt>
                <c:pt idx="209">
                  <c:v>42887</c:v>
                </c:pt>
                <c:pt idx="210">
                  <c:v>42917</c:v>
                </c:pt>
                <c:pt idx="211">
                  <c:v>42948</c:v>
                </c:pt>
                <c:pt idx="212">
                  <c:v>42979</c:v>
                </c:pt>
                <c:pt idx="213">
                  <c:v>43009</c:v>
                </c:pt>
                <c:pt idx="214">
                  <c:v>43040</c:v>
                </c:pt>
                <c:pt idx="215">
                  <c:v>43070</c:v>
                </c:pt>
                <c:pt idx="216">
                  <c:v>43101</c:v>
                </c:pt>
                <c:pt idx="217">
                  <c:v>43132</c:v>
                </c:pt>
                <c:pt idx="218">
                  <c:v>43160</c:v>
                </c:pt>
                <c:pt idx="219">
                  <c:v>43191</c:v>
                </c:pt>
                <c:pt idx="220">
                  <c:v>43221</c:v>
                </c:pt>
                <c:pt idx="221">
                  <c:v>43252</c:v>
                </c:pt>
                <c:pt idx="222">
                  <c:v>43282</c:v>
                </c:pt>
                <c:pt idx="223">
                  <c:v>43313</c:v>
                </c:pt>
                <c:pt idx="224">
                  <c:v>43344</c:v>
                </c:pt>
                <c:pt idx="225">
                  <c:v>43374</c:v>
                </c:pt>
                <c:pt idx="226">
                  <c:v>43405</c:v>
                </c:pt>
                <c:pt idx="227">
                  <c:v>43435</c:v>
                </c:pt>
                <c:pt idx="228">
                  <c:v>43466</c:v>
                </c:pt>
                <c:pt idx="229">
                  <c:v>43497</c:v>
                </c:pt>
                <c:pt idx="230">
                  <c:v>43525</c:v>
                </c:pt>
                <c:pt idx="231">
                  <c:v>43556</c:v>
                </c:pt>
                <c:pt idx="232">
                  <c:v>43586</c:v>
                </c:pt>
              </c:numCache>
            </c:numRef>
          </c:cat>
          <c:val>
            <c:numRef>
              <c:f>'图2.15.14原油价格与中国库存周期和朱格拉周期之走势'!$C$2:$C$281</c:f>
              <c:numCache>
                <c:formatCode>General</c:formatCode>
                <c:ptCount val="233"/>
                <c:pt idx="0">
                  <c:v>4.55</c:v>
                </c:pt>
                <c:pt idx="1">
                  <c:v>2.61</c:v>
                </c:pt>
                <c:pt idx="2">
                  <c:v>2.54</c:v>
                </c:pt>
                <c:pt idx="3">
                  <c:v>1.43</c:v>
                </c:pt>
                <c:pt idx="4">
                  <c:v>1.39</c:v>
                </c:pt>
                <c:pt idx="5">
                  <c:v>2.0699999999999998</c:v>
                </c:pt>
                <c:pt idx="6">
                  <c:v>2.42</c:v>
                </c:pt>
                <c:pt idx="7">
                  <c:v>3.34</c:v>
                </c:pt>
                <c:pt idx="8">
                  <c:v>3.64</c:v>
                </c:pt>
                <c:pt idx="9">
                  <c:v>3.8</c:v>
                </c:pt>
                <c:pt idx="10">
                  <c:v>4.6399999999999997</c:v>
                </c:pt>
                <c:pt idx="11">
                  <c:v>6.85</c:v>
                </c:pt>
                <c:pt idx="12">
                  <c:v>6.85</c:v>
                </c:pt>
                <c:pt idx="13">
                  <c:v>5.9</c:v>
                </c:pt>
                <c:pt idx="14">
                  <c:v>7.73</c:v>
                </c:pt>
                <c:pt idx="15">
                  <c:v>7.56</c:v>
                </c:pt>
                <c:pt idx="16">
                  <c:v>7.6</c:v>
                </c:pt>
                <c:pt idx="17">
                  <c:v>8.7200000000000006</c:v>
                </c:pt>
                <c:pt idx="18">
                  <c:v>8.59</c:v>
                </c:pt>
                <c:pt idx="19">
                  <c:v>7.7</c:v>
                </c:pt>
                <c:pt idx="20">
                  <c:v>6.67</c:v>
                </c:pt>
                <c:pt idx="21">
                  <c:v>6.53</c:v>
                </c:pt>
                <c:pt idx="22">
                  <c:v>5.44</c:v>
                </c:pt>
                <c:pt idx="23">
                  <c:v>6.64</c:v>
                </c:pt>
                <c:pt idx="24">
                  <c:v>6.64</c:v>
                </c:pt>
                <c:pt idx="25">
                  <c:v>3.7</c:v>
                </c:pt>
                <c:pt idx="26">
                  <c:v>3.5</c:v>
                </c:pt>
                <c:pt idx="27">
                  <c:v>3.43</c:v>
                </c:pt>
                <c:pt idx="28">
                  <c:v>4.1900000000000004</c:v>
                </c:pt>
                <c:pt idx="29">
                  <c:v>4.0999999999999996</c:v>
                </c:pt>
                <c:pt idx="30">
                  <c:v>2.27</c:v>
                </c:pt>
                <c:pt idx="31">
                  <c:v>2.9</c:v>
                </c:pt>
                <c:pt idx="32">
                  <c:v>2.42</c:v>
                </c:pt>
                <c:pt idx="33">
                  <c:v>2.21</c:v>
                </c:pt>
                <c:pt idx="34">
                  <c:v>2.82</c:v>
                </c:pt>
                <c:pt idx="35">
                  <c:v>5.24</c:v>
                </c:pt>
                <c:pt idx="36">
                  <c:v>5.24</c:v>
                </c:pt>
                <c:pt idx="37">
                  <c:v>7.59</c:v>
                </c:pt>
                <c:pt idx="38">
                  <c:v>8.27</c:v>
                </c:pt>
                <c:pt idx="39">
                  <c:v>9.92</c:v>
                </c:pt>
                <c:pt idx="40">
                  <c:v>10.34</c:v>
                </c:pt>
                <c:pt idx="41">
                  <c:v>10.35</c:v>
                </c:pt>
                <c:pt idx="42">
                  <c:v>11.18</c:v>
                </c:pt>
                <c:pt idx="43">
                  <c:v>11.37</c:v>
                </c:pt>
                <c:pt idx="44">
                  <c:v>11.65</c:v>
                </c:pt>
                <c:pt idx="45">
                  <c:v>11.5</c:v>
                </c:pt>
                <c:pt idx="46">
                  <c:v>11.82</c:v>
                </c:pt>
                <c:pt idx="47">
                  <c:v>11.74</c:v>
                </c:pt>
                <c:pt idx="48">
                  <c:v>11.74</c:v>
                </c:pt>
                <c:pt idx="49">
                  <c:v>15.73</c:v>
                </c:pt>
                <c:pt idx="50">
                  <c:v>17.829999999999998</c:v>
                </c:pt>
                <c:pt idx="51">
                  <c:v>18.87</c:v>
                </c:pt>
                <c:pt idx="52">
                  <c:v>19.77</c:v>
                </c:pt>
                <c:pt idx="53">
                  <c:v>19.86</c:v>
                </c:pt>
                <c:pt idx="54">
                  <c:v>19.78</c:v>
                </c:pt>
                <c:pt idx="55">
                  <c:v>20.46</c:v>
                </c:pt>
                <c:pt idx="56">
                  <c:v>21.53</c:v>
                </c:pt>
                <c:pt idx="57">
                  <c:v>22.22</c:v>
                </c:pt>
                <c:pt idx="58">
                  <c:v>23.03</c:v>
                </c:pt>
                <c:pt idx="59">
                  <c:v>24.65</c:v>
                </c:pt>
                <c:pt idx="60">
                  <c:v>24.65</c:v>
                </c:pt>
                <c:pt idx="61">
                  <c:v>22.22</c:v>
                </c:pt>
                <c:pt idx="62">
                  <c:v>20.34</c:v>
                </c:pt>
                <c:pt idx="63">
                  <c:v>19.5</c:v>
                </c:pt>
                <c:pt idx="64">
                  <c:v>19.36</c:v>
                </c:pt>
                <c:pt idx="65">
                  <c:v>19.47</c:v>
                </c:pt>
                <c:pt idx="66">
                  <c:v>19.09</c:v>
                </c:pt>
                <c:pt idx="67">
                  <c:v>18.940000000000001</c:v>
                </c:pt>
                <c:pt idx="68">
                  <c:v>18.78</c:v>
                </c:pt>
                <c:pt idx="69">
                  <c:v>19.32</c:v>
                </c:pt>
                <c:pt idx="70">
                  <c:v>17.8</c:v>
                </c:pt>
                <c:pt idx="71">
                  <c:v>17.940000000000001</c:v>
                </c:pt>
                <c:pt idx="72">
                  <c:v>17.940000000000001</c:v>
                </c:pt>
                <c:pt idx="73">
                  <c:v>17.39</c:v>
                </c:pt>
                <c:pt idx="74">
                  <c:v>17.71</c:v>
                </c:pt>
                <c:pt idx="75">
                  <c:v>17.170000000000002</c:v>
                </c:pt>
                <c:pt idx="76">
                  <c:v>15.64</c:v>
                </c:pt>
                <c:pt idx="77">
                  <c:v>16.02</c:v>
                </c:pt>
                <c:pt idx="78">
                  <c:v>17</c:v>
                </c:pt>
                <c:pt idx="79">
                  <c:v>17.34</c:v>
                </c:pt>
                <c:pt idx="80">
                  <c:v>17.62</c:v>
                </c:pt>
                <c:pt idx="81">
                  <c:v>17.25</c:v>
                </c:pt>
                <c:pt idx="82">
                  <c:v>18.079999999999998</c:v>
                </c:pt>
                <c:pt idx="83">
                  <c:v>18.34</c:v>
                </c:pt>
                <c:pt idx="84">
                  <c:v>18.34</c:v>
                </c:pt>
                <c:pt idx="85">
                  <c:v>18.440000000000001</c:v>
                </c:pt>
                <c:pt idx="86">
                  <c:v>18.440000000000001</c:v>
                </c:pt>
                <c:pt idx="87">
                  <c:v>18.440000000000001</c:v>
                </c:pt>
                <c:pt idx="88">
                  <c:v>20.09</c:v>
                </c:pt>
                <c:pt idx="89">
                  <c:v>20.09</c:v>
                </c:pt>
                <c:pt idx="90">
                  <c:v>20.09</c:v>
                </c:pt>
                <c:pt idx="91">
                  <c:v>20.079999999999998</c:v>
                </c:pt>
                <c:pt idx="92">
                  <c:v>20.079999999999998</c:v>
                </c:pt>
                <c:pt idx="93">
                  <c:v>20.079999999999998</c:v>
                </c:pt>
                <c:pt idx="94">
                  <c:v>21.8</c:v>
                </c:pt>
                <c:pt idx="95">
                  <c:v>21.8</c:v>
                </c:pt>
                <c:pt idx="96">
                  <c:v>21.8</c:v>
                </c:pt>
                <c:pt idx="97">
                  <c:v>21.18</c:v>
                </c:pt>
                <c:pt idx="98">
                  <c:v>21.18</c:v>
                </c:pt>
                <c:pt idx="99">
                  <c:v>21.18</c:v>
                </c:pt>
                <c:pt idx="100">
                  <c:v>26.07</c:v>
                </c:pt>
                <c:pt idx="101">
                  <c:v>26.07</c:v>
                </c:pt>
                <c:pt idx="102">
                  <c:v>26.07</c:v>
                </c:pt>
                <c:pt idx="103">
                  <c:v>28.54</c:v>
                </c:pt>
                <c:pt idx="104">
                  <c:v>28.54</c:v>
                </c:pt>
                <c:pt idx="105">
                  <c:v>28.54</c:v>
                </c:pt>
                <c:pt idx="106">
                  <c:v>25.01</c:v>
                </c:pt>
                <c:pt idx="107">
                  <c:v>25.01</c:v>
                </c:pt>
                <c:pt idx="108">
                  <c:v>25.01</c:v>
                </c:pt>
                <c:pt idx="109">
                  <c:v>11.7</c:v>
                </c:pt>
                <c:pt idx="110">
                  <c:v>11.7</c:v>
                </c:pt>
                <c:pt idx="111">
                  <c:v>11.7</c:v>
                </c:pt>
                <c:pt idx="112">
                  <c:v>4.24</c:v>
                </c:pt>
                <c:pt idx="113">
                  <c:v>4.24</c:v>
                </c:pt>
                <c:pt idx="114">
                  <c:v>4.24</c:v>
                </c:pt>
                <c:pt idx="115">
                  <c:v>-0.76</c:v>
                </c:pt>
                <c:pt idx="116">
                  <c:v>-0.76</c:v>
                </c:pt>
                <c:pt idx="117">
                  <c:v>-0.76</c:v>
                </c:pt>
                <c:pt idx="118">
                  <c:v>0.24</c:v>
                </c:pt>
                <c:pt idx="119">
                  <c:v>0.24</c:v>
                </c:pt>
                <c:pt idx="120">
                  <c:v>0.24</c:v>
                </c:pt>
                <c:pt idx="121">
                  <c:v>5.19</c:v>
                </c:pt>
                <c:pt idx="122">
                  <c:v>5.19</c:v>
                </c:pt>
                <c:pt idx="123">
                  <c:v>5.19</c:v>
                </c:pt>
                <c:pt idx="124">
                  <c:v>9.49</c:v>
                </c:pt>
                <c:pt idx="125">
                  <c:v>9.49</c:v>
                </c:pt>
                <c:pt idx="126">
                  <c:v>9.49</c:v>
                </c:pt>
                <c:pt idx="127">
                  <c:v>9.0299999999999994</c:v>
                </c:pt>
                <c:pt idx="128">
                  <c:v>9.0299999999999994</c:v>
                </c:pt>
                <c:pt idx="129">
                  <c:v>9.0299999999999994</c:v>
                </c:pt>
                <c:pt idx="130">
                  <c:v>11.22</c:v>
                </c:pt>
                <c:pt idx="131">
                  <c:v>11.22</c:v>
                </c:pt>
                <c:pt idx="132">
                  <c:v>11.22</c:v>
                </c:pt>
                <c:pt idx="133">
                  <c:v>22.04</c:v>
                </c:pt>
                <c:pt idx="134">
                  <c:v>23.15</c:v>
                </c:pt>
                <c:pt idx="135">
                  <c:v>23.16</c:v>
                </c:pt>
                <c:pt idx="136">
                  <c:v>22.62</c:v>
                </c:pt>
                <c:pt idx="137">
                  <c:v>21.74</c:v>
                </c:pt>
                <c:pt idx="138">
                  <c:v>22.51</c:v>
                </c:pt>
                <c:pt idx="139">
                  <c:v>23.38</c:v>
                </c:pt>
                <c:pt idx="140">
                  <c:v>24.15</c:v>
                </c:pt>
                <c:pt idx="141">
                  <c:v>24.17</c:v>
                </c:pt>
                <c:pt idx="142">
                  <c:v>22.79</c:v>
                </c:pt>
                <c:pt idx="143">
                  <c:v>20.78</c:v>
                </c:pt>
                <c:pt idx="144">
                  <c:v>20.78</c:v>
                </c:pt>
                <c:pt idx="145">
                  <c:v>18.3</c:v>
                </c:pt>
                <c:pt idx="146">
                  <c:v>16.420000000000002</c:v>
                </c:pt>
                <c:pt idx="147">
                  <c:v>15.8</c:v>
                </c:pt>
                <c:pt idx="148">
                  <c:v>14.3</c:v>
                </c:pt>
                <c:pt idx="149">
                  <c:v>12.9</c:v>
                </c:pt>
                <c:pt idx="150">
                  <c:v>12.5</c:v>
                </c:pt>
                <c:pt idx="151">
                  <c:v>11.26</c:v>
                </c:pt>
                <c:pt idx="152">
                  <c:v>10.050000000000001</c:v>
                </c:pt>
                <c:pt idx="153">
                  <c:v>8.32</c:v>
                </c:pt>
                <c:pt idx="154">
                  <c:v>7.86</c:v>
                </c:pt>
                <c:pt idx="155">
                  <c:v>7.19</c:v>
                </c:pt>
                <c:pt idx="156">
                  <c:v>7.19</c:v>
                </c:pt>
                <c:pt idx="157">
                  <c:v>7.51</c:v>
                </c:pt>
                <c:pt idx="158">
                  <c:v>8.82</c:v>
                </c:pt>
                <c:pt idx="159">
                  <c:v>8</c:v>
                </c:pt>
                <c:pt idx="160">
                  <c:v>7.1</c:v>
                </c:pt>
                <c:pt idx="161">
                  <c:v>7.2</c:v>
                </c:pt>
                <c:pt idx="162">
                  <c:v>6.1</c:v>
                </c:pt>
                <c:pt idx="163">
                  <c:v>5.73</c:v>
                </c:pt>
                <c:pt idx="164">
                  <c:v>6.03</c:v>
                </c:pt>
                <c:pt idx="165">
                  <c:v>6.23</c:v>
                </c:pt>
                <c:pt idx="166">
                  <c:v>6.56</c:v>
                </c:pt>
                <c:pt idx="167">
                  <c:v>6.83</c:v>
                </c:pt>
                <c:pt idx="168">
                  <c:v>6.83</c:v>
                </c:pt>
                <c:pt idx="169">
                  <c:v>10.19</c:v>
                </c:pt>
                <c:pt idx="170">
                  <c:v>10.7</c:v>
                </c:pt>
                <c:pt idx="171">
                  <c:v>12</c:v>
                </c:pt>
                <c:pt idx="172">
                  <c:v>12.5</c:v>
                </c:pt>
                <c:pt idx="173">
                  <c:v>12.6</c:v>
                </c:pt>
                <c:pt idx="174">
                  <c:v>14.6</c:v>
                </c:pt>
                <c:pt idx="175">
                  <c:v>15.6</c:v>
                </c:pt>
                <c:pt idx="176">
                  <c:v>15.1</c:v>
                </c:pt>
                <c:pt idx="177">
                  <c:v>14.4</c:v>
                </c:pt>
                <c:pt idx="178">
                  <c:v>13.6</c:v>
                </c:pt>
                <c:pt idx="179">
                  <c:v>12.6</c:v>
                </c:pt>
                <c:pt idx="180">
                  <c:v>12.6</c:v>
                </c:pt>
                <c:pt idx="181">
                  <c:v>8.5</c:v>
                </c:pt>
                <c:pt idx="182">
                  <c:v>7.7</c:v>
                </c:pt>
                <c:pt idx="183">
                  <c:v>7</c:v>
                </c:pt>
                <c:pt idx="184">
                  <c:v>7.1</c:v>
                </c:pt>
                <c:pt idx="185">
                  <c:v>7.4</c:v>
                </c:pt>
                <c:pt idx="186">
                  <c:v>6.8</c:v>
                </c:pt>
                <c:pt idx="187">
                  <c:v>5.7</c:v>
                </c:pt>
                <c:pt idx="188">
                  <c:v>4.9000000000000004</c:v>
                </c:pt>
                <c:pt idx="189">
                  <c:v>4.5</c:v>
                </c:pt>
                <c:pt idx="190">
                  <c:v>4.5999999999999996</c:v>
                </c:pt>
                <c:pt idx="191">
                  <c:v>3.3</c:v>
                </c:pt>
                <c:pt idx="192">
                  <c:v>3.3</c:v>
                </c:pt>
                <c:pt idx="193">
                  <c:v>0.7</c:v>
                </c:pt>
                <c:pt idx="194">
                  <c:v>0</c:v>
                </c:pt>
                <c:pt idx="195">
                  <c:v>-1.2</c:v>
                </c:pt>
                <c:pt idx="196">
                  <c:v>-1.1000000000000001</c:v>
                </c:pt>
                <c:pt idx="197">
                  <c:v>-1.9</c:v>
                </c:pt>
                <c:pt idx="198">
                  <c:v>-1.8</c:v>
                </c:pt>
                <c:pt idx="199">
                  <c:v>-1.6</c:v>
                </c:pt>
                <c:pt idx="200">
                  <c:v>-0.8</c:v>
                </c:pt>
                <c:pt idx="201">
                  <c:v>-0.3</c:v>
                </c:pt>
                <c:pt idx="202">
                  <c:v>0.5</c:v>
                </c:pt>
                <c:pt idx="203">
                  <c:v>3.2</c:v>
                </c:pt>
                <c:pt idx="204">
                  <c:v>3.2</c:v>
                </c:pt>
                <c:pt idx="205">
                  <c:v>6.1</c:v>
                </c:pt>
                <c:pt idx="206">
                  <c:v>8.1999999999999993</c:v>
                </c:pt>
                <c:pt idx="207">
                  <c:v>10.4</c:v>
                </c:pt>
                <c:pt idx="208">
                  <c:v>9.3000000000000007</c:v>
                </c:pt>
                <c:pt idx="209">
                  <c:v>8.6</c:v>
                </c:pt>
                <c:pt idx="210">
                  <c:v>8</c:v>
                </c:pt>
                <c:pt idx="211">
                  <c:v>7.9</c:v>
                </c:pt>
                <c:pt idx="212">
                  <c:v>7.8</c:v>
                </c:pt>
                <c:pt idx="213">
                  <c:v>9</c:v>
                </c:pt>
                <c:pt idx="214">
                  <c:v>9</c:v>
                </c:pt>
                <c:pt idx="215">
                  <c:v>8.5</c:v>
                </c:pt>
                <c:pt idx="216">
                  <c:v>8.5</c:v>
                </c:pt>
                <c:pt idx="217">
                  <c:v>8.6</c:v>
                </c:pt>
                <c:pt idx="218">
                  <c:v>8.6999999999999993</c:v>
                </c:pt>
                <c:pt idx="219">
                  <c:v>5.5</c:v>
                </c:pt>
                <c:pt idx="220">
                  <c:v>7.3</c:v>
                </c:pt>
                <c:pt idx="221">
                  <c:v>8.3000000000000007</c:v>
                </c:pt>
                <c:pt idx="222">
                  <c:v>9.5</c:v>
                </c:pt>
                <c:pt idx="223">
                  <c:v>9.8000000000000007</c:v>
                </c:pt>
                <c:pt idx="224">
                  <c:v>9.4</c:v>
                </c:pt>
                <c:pt idx="225">
                  <c:v>9.5</c:v>
                </c:pt>
                <c:pt idx="226">
                  <c:v>8.6</c:v>
                </c:pt>
                <c:pt idx="227">
                  <c:v>7.4</c:v>
                </c:pt>
                <c:pt idx="228">
                  <c:v>7.4</c:v>
                </c:pt>
                <c:pt idx="229">
                  <c:v>6.2</c:v>
                </c:pt>
                <c:pt idx="230">
                  <c:v>0.3</c:v>
                </c:pt>
                <c:pt idx="231">
                  <c:v>4.9000000000000004</c:v>
                </c:pt>
                <c:pt idx="232">
                  <c:v>4.0999999999999996</c:v>
                </c:pt>
              </c:numCache>
            </c:numRef>
          </c:val>
          <c:smooth val="0"/>
          <c:extLst>
            <c:ext xmlns:c16="http://schemas.microsoft.com/office/drawing/2014/chart" uri="{C3380CC4-5D6E-409C-BE32-E72D297353CC}">
              <c16:uniqueId val="{00000001-6857-4285-8492-48DBA850F462}"/>
            </c:ext>
          </c:extLst>
        </c:ser>
        <c:ser>
          <c:idx val="2"/>
          <c:order val="2"/>
          <c:tx>
            <c:strRef>
              <c:f>'图2.15.14原油价格与中国库存周期和朱格拉周期之走势'!$D$1</c:f>
              <c:strCache>
                <c:ptCount val="1"/>
                <c:pt idx="0">
                  <c:v>工业企业:主营业务收入:累计同比</c:v>
                </c:pt>
              </c:strCache>
            </c:strRef>
          </c:tx>
          <c:spPr>
            <a:ln w="28575" cap="rnd">
              <a:solidFill>
                <a:schemeClr val="accent3"/>
              </a:solidFill>
              <a:round/>
            </a:ln>
            <a:effectLst/>
          </c:spPr>
          <c:marker>
            <c:symbol val="none"/>
          </c:marker>
          <c:cat>
            <c:numRef>
              <c:f>'图2.15.14原油价格与中国库存周期和朱格拉周期之走势'!$A$2:$A$281</c:f>
              <c:numCache>
                <c:formatCode>m/d/yyyy</c:formatCode>
                <c:ptCount val="233"/>
                <c:pt idx="0">
                  <c:v>36526</c:v>
                </c:pt>
                <c:pt idx="1">
                  <c:v>36557</c:v>
                </c:pt>
                <c:pt idx="2">
                  <c:v>36586</c:v>
                </c:pt>
                <c:pt idx="3">
                  <c:v>36617</c:v>
                </c:pt>
                <c:pt idx="4">
                  <c:v>36647</c:v>
                </c:pt>
                <c:pt idx="5">
                  <c:v>36678</c:v>
                </c:pt>
                <c:pt idx="6">
                  <c:v>36708</c:v>
                </c:pt>
                <c:pt idx="7">
                  <c:v>36739</c:v>
                </c:pt>
                <c:pt idx="8">
                  <c:v>36770</c:v>
                </c:pt>
                <c:pt idx="9">
                  <c:v>36800</c:v>
                </c:pt>
                <c:pt idx="10">
                  <c:v>36831</c:v>
                </c:pt>
                <c:pt idx="11">
                  <c:v>36861</c:v>
                </c:pt>
                <c:pt idx="12">
                  <c:v>36892</c:v>
                </c:pt>
                <c:pt idx="13">
                  <c:v>36923</c:v>
                </c:pt>
                <c:pt idx="14">
                  <c:v>36951</c:v>
                </c:pt>
                <c:pt idx="15">
                  <c:v>36982</c:v>
                </c:pt>
                <c:pt idx="16">
                  <c:v>37012</c:v>
                </c:pt>
                <c:pt idx="17">
                  <c:v>37043</c:v>
                </c:pt>
                <c:pt idx="18">
                  <c:v>37073</c:v>
                </c:pt>
                <c:pt idx="19">
                  <c:v>37104</c:v>
                </c:pt>
                <c:pt idx="20">
                  <c:v>37135</c:v>
                </c:pt>
                <c:pt idx="21">
                  <c:v>37165</c:v>
                </c:pt>
                <c:pt idx="22">
                  <c:v>37196</c:v>
                </c:pt>
                <c:pt idx="23">
                  <c:v>37226</c:v>
                </c:pt>
                <c:pt idx="24">
                  <c:v>37257</c:v>
                </c:pt>
                <c:pt idx="25">
                  <c:v>37288</c:v>
                </c:pt>
                <c:pt idx="26">
                  <c:v>37316</c:v>
                </c:pt>
                <c:pt idx="27">
                  <c:v>37347</c:v>
                </c:pt>
                <c:pt idx="28">
                  <c:v>37377</c:v>
                </c:pt>
                <c:pt idx="29">
                  <c:v>37408</c:v>
                </c:pt>
                <c:pt idx="30">
                  <c:v>37438</c:v>
                </c:pt>
                <c:pt idx="31">
                  <c:v>37469</c:v>
                </c:pt>
                <c:pt idx="32">
                  <c:v>37500</c:v>
                </c:pt>
                <c:pt idx="33">
                  <c:v>37530</c:v>
                </c:pt>
                <c:pt idx="34">
                  <c:v>37561</c:v>
                </c:pt>
                <c:pt idx="35">
                  <c:v>37591</c:v>
                </c:pt>
                <c:pt idx="36">
                  <c:v>37622</c:v>
                </c:pt>
                <c:pt idx="37">
                  <c:v>37653</c:v>
                </c:pt>
                <c:pt idx="38">
                  <c:v>37681</c:v>
                </c:pt>
                <c:pt idx="39">
                  <c:v>37712</c:v>
                </c:pt>
                <c:pt idx="40">
                  <c:v>37742</c:v>
                </c:pt>
                <c:pt idx="41">
                  <c:v>37773</c:v>
                </c:pt>
                <c:pt idx="42">
                  <c:v>37803</c:v>
                </c:pt>
                <c:pt idx="43">
                  <c:v>37834</c:v>
                </c:pt>
                <c:pt idx="44">
                  <c:v>37865</c:v>
                </c:pt>
                <c:pt idx="45">
                  <c:v>37895</c:v>
                </c:pt>
                <c:pt idx="46">
                  <c:v>37926</c:v>
                </c:pt>
                <c:pt idx="47">
                  <c:v>37956</c:v>
                </c:pt>
                <c:pt idx="48">
                  <c:v>37987</c:v>
                </c:pt>
                <c:pt idx="49">
                  <c:v>38018</c:v>
                </c:pt>
                <c:pt idx="50">
                  <c:v>38047</c:v>
                </c:pt>
                <c:pt idx="51">
                  <c:v>38078</c:v>
                </c:pt>
                <c:pt idx="52">
                  <c:v>38108</c:v>
                </c:pt>
                <c:pt idx="53">
                  <c:v>38139</c:v>
                </c:pt>
                <c:pt idx="54">
                  <c:v>38169</c:v>
                </c:pt>
                <c:pt idx="55">
                  <c:v>38200</c:v>
                </c:pt>
                <c:pt idx="56">
                  <c:v>38231</c:v>
                </c:pt>
                <c:pt idx="57">
                  <c:v>38261</c:v>
                </c:pt>
                <c:pt idx="58">
                  <c:v>38292</c:v>
                </c:pt>
                <c:pt idx="59">
                  <c:v>38322</c:v>
                </c:pt>
                <c:pt idx="60">
                  <c:v>38353</c:v>
                </c:pt>
                <c:pt idx="61">
                  <c:v>38384</c:v>
                </c:pt>
                <c:pt idx="62">
                  <c:v>38412</c:v>
                </c:pt>
                <c:pt idx="63">
                  <c:v>38443</c:v>
                </c:pt>
                <c:pt idx="64">
                  <c:v>38473</c:v>
                </c:pt>
                <c:pt idx="65">
                  <c:v>38504</c:v>
                </c:pt>
                <c:pt idx="66">
                  <c:v>38534</c:v>
                </c:pt>
                <c:pt idx="67">
                  <c:v>38565</c:v>
                </c:pt>
                <c:pt idx="68">
                  <c:v>38596</c:v>
                </c:pt>
                <c:pt idx="69">
                  <c:v>38626</c:v>
                </c:pt>
                <c:pt idx="70">
                  <c:v>38657</c:v>
                </c:pt>
                <c:pt idx="71">
                  <c:v>38687</c:v>
                </c:pt>
                <c:pt idx="72">
                  <c:v>38718</c:v>
                </c:pt>
                <c:pt idx="73">
                  <c:v>38749</c:v>
                </c:pt>
                <c:pt idx="74">
                  <c:v>38777</c:v>
                </c:pt>
                <c:pt idx="75">
                  <c:v>38808</c:v>
                </c:pt>
                <c:pt idx="76">
                  <c:v>38838</c:v>
                </c:pt>
                <c:pt idx="77">
                  <c:v>38869</c:v>
                </c:pt>
                <c:pt idx="78">
                  <c:v>38899</c:v>
                </c:pt>
                <c:pt idx="79">
                  <c:v>38930</c:v>
                </c:pt>
                <c:pt idx="80">
                  <c:v>38961</c:v>
                </c:pt>
                <c:pt idx="81">
                  <c:v>38991</c:v>
                </c:pt>
                <c:pt idx="82">
                  <c:v>39022</c:v>
                </c:pt>
                <c:pt idx="83">
                  <c:v>39052</c:v>
                </c:pt>
                <c:pt idx="84">
                  <c:v>39083</c:v>
                </c:pt>
                <c:pt idx="85">
                  <c:v>39114</c:v>
                </c:pt>
                <c:pt idx="86">
                  <c:v>39142</c:v>
                </c:pt>
                <c:pt idx="87">
                  <c:v>39173</c:v>
                </c:pt>
                <c:pt idx="88">
                  <c:v>39203</c:v>
                </c:pt>
                <c:pt idx="89">
                  <c:v>39234</c:v>
                </c:pt>
                <c:pt idx="90">
                  <c:v>39264</c:v>
                </c:pt>
                <c:pt idx="91">
                  <c:v>39295</c:v>
                </c:pt>
                <c:pt idx="92">
                  <c:v>39326</c:v>
                </c:pt>
                <c:pt idx="93">
                  <c:v>39356</c:v>
                </c:pt>
                <c:pt idx="94">
                  <c:v>39387</c:v>
                </c:pt>
                <c:pt idx="95">
                  <c:v>39417</c:v>
                </c:pt>
                <c:pt idx="96">
                  <c:v>39448</c:v>
                </c:pt>
                <c:pt idx="97">
                  <c:v>39479</c:v>
                </c:pt>
                <c:pt idx="98">
                  <c:v>39508</c:v>
                </c:pt>
                <c:pt idx="99">
                  <c:v>39539</c:v>
                </c:pt>
                <c:pt idx="100">
                  <c:v>39569</c:v>
                </c:pt>
                <c:pt idx="101">
                  <c:v>39600</c:v>
                </c:pt>
                <c:pt idx="102">
                  <c:v>39630</c:v>
                </c:pt>
                <c:pt idx="103">
                  <c:v>39661</c:v>
                </c:pt>
                <c:pt idx="104">
                  <c:v>39692</c:v>
                </c:pt>
                <c:pt idx="105">
                  <c:v>39722</c:v>
                </c:pt>
                <c:pt idx="106">
                  <c:v>39753</c:v>
                </c:pt>
                <c:pt idx="107">
                  <c:v>39783</c:v>
                </c:pt>
                <c:pt idx="108">
                  <c:v>39814</c:v>
                </c:pt>
                <c:pt idx="109">
                  <c:v>39845</c:v>
                </c:pt>
                <c:pt idx="110">
                  <c:v>39873</c:v>
                </c:pt>
                <c:pt idx="111">
                  <c:v>39904</c:v>
                </c:pt>
                <c:pt idx="112">
                  <c:v>39934</c:v>
                </c:pt>
                <c:pt idx="113">
                  <c:v>39965</c:v>
                </c:pt>
                <c:pt idx="114">
                  <c:v>39995</c:v>
                </c:pt>
                <c:pt idx="115">
                  <c:v>40026</c:v>
                </c:pt>
                <c:pt idx="116">
                  <c:v>40057</c:v>
                </c:pt>
                <c:pt idx="117">
                  <c:v>40087</c:v>
                </c:pt>
                <c:pt idx="118">
                  <c:v>40118</c:v>
                </c:pt>
                <c:pt idx="119">
                  <c:v>40148</c:v>
                </c:pt>
                <c:pt idx="120">
                  <c:v>40179</c:v>
                </c:pt>
                <c:pt idx="121">
                  <c:v>40210</c:v>
                </c:pt>
                <c:pt idx="122">
                  <c:v>40238</c:v>
                </c:pt>
                <c:pt idx="123">
                  <c:v>40269</c:v>
                </c:pt>
                <c:pt idx="124">
                  <c:v>40299</c:v>
                </c:pt>
                <c:pt idx="125">
                  <c:v>40330</c:v>
                </c:pt>
                <c:pt idx="126">
                  <c:v>40360</c:v>
                </c:pt>
                <c:pt idx="127">
                  <c:v>40391</c:v>
                </c:pt>
                <c:pt idx="128">
                  <c:v>40422</c:v>
                </c:pt>
                <c:pt idx="129">
                  <c:v>40452</c:v>
                </c:pt>
                <c:pt idx="130">
                  <c:v>40483</c:v>
                </c:pt>
                <c:pt idx="131">
                  <c:v>40513</c:v>
                </c:pt>
                <c:pt idx="132">
                  <c:v>40544</c:v>
                </c:pt>
                <c:pt idx="133">
                  <c:v>40575</c:v>
                </c:pt>
                <c:pt idx="134">
                  <c:v>40603</c:v>
                </c:pt>
                <c:pt idx="135">
                  <c:v>40634</c:v>
                </c:pt>
                <c:pt idx="136">
                  <c:v>40664</c:v>
                </c:pt>
                <c:pt idx="137">
                  <c:v>40695</c:v>
                </c:pt>
                <c:pt idx="138">
                  <c:v>40725</c:v>
                </c:pt>
                <c:pt idx="139">
                  <c:v>40756</c:v>
                </c:pt>
                <c:pt idx="140">
                  <c:v>40787</c:v>
                </c:pt>
                <c:pt idx="141">
                  <c:v>40817</c:v>
                </c:pt>
                <c:pt idx="142">
                  <c:v>40848</c:v>
                </c:pt>
                <c:pt idx="143">
                  <c:v>40878</c:v>
                </c:pt>
                <c:pt idx="144">
                  <c:v>40909</c:v>
                </c:pt>
                <c:pt idx="145">
                  <c:v>40940</c:v>
                </c:pt>
                <c:pt idx="146">
                  <c:v>40969</c:v>
                </c:pt>
                <c:pt idx="147">
                  <c:v>41000</c:v>
                </c:pt>
                <c:pt idx="148">
                  <c:v>41030</c:v>
                </c:pt>
                <c:pt idx="149">
                  <c:v>41061</c:v>
                </c:pt>
                <c:pt idx="150">
                  <c:v>41091</c:v>
                </c:pt>
                <c:pt idx="151">
                  <c:v>41122</c:v>
                </c:pt>
                <c:pt idx="152">
                  <c:v>41153</c:v>
                </c:pt>
                <c:pt idx="153">
                  <c:v>41183</c:v>
                </c:pt>
                <c:pt idx="154">
                  <c:v>41214</c:v>
                </c:pt>
                <c:pt idx="155">
                  <c:v>41244</c:v>
                </c:pt>
                <c:pt idx="156">
                  <c:v>41275</c:v>
                </c:pt>
                <c:pt idx="157">
                  <c:v>41306</c:v>
                </c:pt>
                <c:pt idx="158">
                  <c:v>41334</c:v>
                </c:pt>
                <c:pt idx="159">
                  <c:v>41365</c:v>
                </c:pt>
                <c:pt idx="160">
                  <c:v>41395</c:v>
                </c:pt>
                <c:pt idx="161">
                  <c:v>41426</c:v>
                </c:pt>
                <c:pt idx="162">
                  <c:v>41456</c:v>
                </c:pt>
                <c:pt idx="163">
                  <c:v>41487</c:v>
                </c:pt>
                <c:pt idx="164">
                  <c:v>41518</c:v>
                </c:pt>
                <c:pt idx="165">
                  <c:v>41548</c:v>
                </c:pt>
                <c:pt idx="166">
                  <c:v>41579</c:v>
                </c:pt>
                <c:pt idx="167">
                  <c:v>41609</c:v>
                </c:pt>
                <c:pt idx="168">
                  <c:v>41640</c:v>
                </c:pt>
                <c:pt idx="169">
                  <c:v>41671</c:v>
                </c:pt>
                <c:pt idx="170">
                  <c:v>41699</c:v>
                </c:pt>
                <c:pt idx="171">
                  <c:v>41730</c:v>
                </c:pt>
                <c:pt idx="172">
                  <c:v>41760</c:v>
                </c:pt>
                <c:pt idx="173">
                  <c:v>41791</c:v>
                </c:pt>
                <c:pt idx="174">
                  <c:v>41821</c:v>
                </c:pt>
                <c:pt idx="175">
                  <c:v>41852</c:v>
                </c:pt>
                <c:pt idx="176">
                  <c:v>41883</c:v>
                </c:pt>
                <c:pt idx="177">
                  <c:v>41913</c:v>
                </c:pt>
                <c:pt idx="178">
                  <c:v>41944</c:v>
                </c:pt>
                <c:pt idx="179">
                  <c:v>41974</c:v>
                </c:pt>
                <c:pt idx="180">
                  <c:v>42005</c:v>
                </c:pt>
                <c:pt idx="181">
                  <c:v>42036</c:v>
                </c:pt>
                <c:pt idx="182">
                  <c:v>42064</c:v>
                </c:pt>
                <c:pt idx="183">
                  <c:v>42095</c:v>
                </c:pt>
                <c:pt idx="184">
                  <c:v>42125</c:v>
                </c:pt>
                <c:pt idx="185">
                  <c:v>42156</c:v>
                </c:pt>
                <c:pt idx="186">
                  <c:v>42186</c:v>
                </c:pt>
                <c:pt idx="187">
                  <c:v>42217</c:v>
                </c:pt>
                <c:pt idx="188">
                  <c:v>42248</c:v>
                </c:pt>
                <c:pt idx="189">
                  <c:v>42278</c:v>
                </c:pt>
                <c:pt idx="190">
                  <c:v>42309</c:v>
                </c:pt>
                <c:pt idx="191">
                  <c:v>42339</c:v>
                </c:pt>
                <c:pt idx="192">
                  <c:v>42370</c:v>
                </c:pt>
                <c:pt idx="193">
                  <c:v>42401</c:v>
                </c:pt>
                <c:pt idx="194">
                  <c:v>42430</c:v>
                </c:pt>
                <c:pt idx="195">
                  <c:v>42461</c:v>
                </c:pt>
                <c:pt idx="196">
                  <c:v>42491</c:v>
                </c:pt>
                <c:pt idx="197">
                  <c:v>42522</c:v>
                </c:pt>
                <c:pt idx="198">
                  <c:v>42552</c:v>
                </c:pt>
                <c:pt idx="199">
                  <c:v>42583</c:v>
                </c:pt>
                <c:pt idx="200">
                  <c:v>42614</c:v>
                </c:pt>
                <c:pt idx="201">
                  <c:v>42644</c:v>
                </c:pt>
                <c:pt idx="202">
                  <c:v>42675</c:v>
                </c:pt>
                <c:pt idx="203">
                  <c:v>42705</c:v>
                </c:pt>
                <c:pt idx="204">
                  <c:v>42736</c:v>
                </c:pt>
                <c:pt idx="205">
                  <c:v>42767</c:v>
                </c:pt>
                <c:pt idx="206">
                  <c:v>42795</c:v>
                </c:pt>
                <c:pt idx="207">
                  <c:v>42826</c:v>
                </c:pt>
                <c:pt idx="208">
                  <c:v>42856</c:v>
                </c:pt>
                <c:pt idx="209">
                  <c:v>42887</c:v>
                </c:pt>
                <c:pt idx="210">
                  <c:v>42917</c:v>
                </c:pt>
                <c:pt idx="211">
                  <c:v>42948</c:v>
                </c:pt>
                <c:pt idx="212">
                  <c:v>42979</c:v>
                </c:pt>
                <c:pt idx="213">
                  <c:v>43009</c:v>
                </c:pt>
                <c:pt idx="214">
                  <c:v>43040</c:v>
                </c:pt>
                <c:pt idx="215">
                  <c:v>43070</c:v>
                </c:pt>
                <c:pt idx="216">
                  <c:v>43101</c:v>
                </c:pt>
                <c:pt idx="217">
                  <c:v>43132</c:v>
                </c:pt>
                <c:pt idx="218">
                  <c:v>43160</c:v>
                </c:pt>
                <c:pt idx="219">
                  <c:v>43191</c:v>
                </c:pt>
                <c:pt idx="220">
                  <c:v>43221</c:v>
                </c:pt>
                <c:pt idx="221">
                  <c:v>43252</c:v>
                </c:pt>
                <c:pt idx="222">
                  <c:v>43282</c:v>
                </c:pt>
                <c:pt idx="223">
                  <c:v>43313</c:v>
                </c:pt>
                <c:pt idx="224">
                  <c:v>43344</c:v>
                </c:pt>
                <c:pt idx="225">
                  <c:v>43374</c:v>
                </c:pt>
                <c:pt idx="226">
                  <c:v>43405</c:v>
                </c:pt>
                <c:pt idx="227">
                  <c:v>43435</c:v>
                </c:pt>
                <c:pt idx="228">
                  <c:v>43466</c:v>
                </c:pt>
                <c:pt idx="229">
                  <c:v>43497</c:v>
                </c:pt>
                <c:pt idx="230">
                  <c:v>43525</c:v>
                </c:pt>
                <c:pt idx="231">
                  <c:v>43556</c:v>
                </c:pt>
                <c:pt idx="232">
                  <c:v>43586</c:v>
                </c:pt>
              </c:numCache>
            </c:numRef>
          </c:cat>
          <c:val>
            <c:numRef>
              <c:f>'图2.15.14原油价格与中国库存周期和朱格拉周期之走势'!$D$2:$D$281</c:f>
              <c:numCache>
                <c:formatCode>General</c:formatCode>
                <c:ptCount val="233"/>
                <c:pt idx="0">
                  <c:v>10.210000000000001</c:v>
                </c:pt>
                <c:pt idx="1">
                  <c:v>20.67</c:v>
                </c:pt>
                <c:pt idx="2">
                  <c:v>19.63</c:v>
                </c:pt>
                <c:pt idx="3">
                  <c:v>19.72</c:v>
                </c:pt>
                <c:pt idx="4">
                  <c:v>21.71</c:v>
                </c:pt>
                <c:pt idx="5">
                  <c:v>21.46</c:v>
                </c:pt>
                <c:pt idx="6">
                  <c:v>21.25</c:v>
                </c:pt>
                <c:pt idx="7">
                  <c:v>21.65</c:v>
                </c:pt>
                <c:pt idx="8">
                  <c:v>21.73</c:v>
                </c:pt>
                <c:pt idx="9">
                  <c:v>22.03</c:v>
                </c:pt>
                <c:pt idx="10">
                  <c:v>21.34</c:v>
                </c:pt>
                <c:pt idx="11">
                  <c:v>20.43</c:v>
                </c:pt>
                <c:pt idx="12">
                  <c:v>20.43</c:v>
                </c:pt>
                <c:pt idx="13">
                  <c:v>14.5</c:v>
                </c:pt>
                <c:pt idx="14">
                  <c:v>15.96</c:v>
                </c:pt>
                <c:pt idx="15">
                  <c:v>15.85</c:v>
                </c:pt>
                <c:pt idx="16">
                  <c:v>15.2</c:v>
                </c:pt>
                <c:pt idx="17">
                  <c:v>14.6</c:v>
                </c:pt>
                <c:pt idx="18">
                  <c:v>13.58</c:v>
                </c:pt>
                <c:pt idx="19">
                  <c:v>12.96</c:v>
                </c:pt>
                <c:pt idx="20">
                  <c:v>12.28</c:v>
                </c:pt>
                <c:pt idx="21">
                  <c:v>11.83</c:v>
                </c:pt>
                <c:pt idx="22">
                  <c:v>11.35</c:v>
                </c:pt>
                <c:pt idx="23">
                  <c:v>11.4</c:v>
                </c:pt>
                <c:pt idx="24">
                  <c:v>11.4</c:v>
                </c:pt>
                <c:pt idx="25">
                  <c:v>10.34</c:v>
                </c:pt>
                <c:pt idx="26">
                  <c:v>10.69</c:v>
                </c:pt>
                <c:pt idx="27">
                  <c:v>11.45</c:v>
                </c:pt>
                <c:pt idx="28">
                  <c:v>12.33</c:v>
                </c:pt>
                <c:pt idx="29">
                  <c:v>13.08</c:v>
                </c:pt>
                <c:pt idx="30">
                  <c:v>13.61</c:v>
                </c:pt>
                <c:pt idx="31">
                  <c:v>14.13</c:v>
                </c:pt>
                <c:pt idx="32">
                  <c:v>14.88</c:v>
                </c:pt>
                <c:pt idx="33">
                  <c:v>15.67</c:v>
                </c:pt>
                <c:pt idx="34">
                  <c:v>16.350000000000001</c:v>
                </c:pt>
                <c:pt idx="35">
                  <c:v>16.68</c:v>
                </c:pt>
                <c:pt idx="36">
                  <c:v>16.68</c:v>
                </c:pt>
                <c:pt idx="37">
                  <c:v>31.1</c:v>
                </c:pt>
                <c:pt idx="38">
                  <c:v>30.16</c:v>
                </c:pt>
                <c:pt idx="39">
                  <c:v>28.18</c:v>
                </c:pt>
                <c:pt idx="40">
                  <c:v>27.29</c:v>
                </c:pt>
                <c:pt idx="41">
                  <c:v>27.32</c:v>
                </c:pt>
                <c:pt idx="42">
                  <c:v>27.61</c:v>
                </c:pt>
                <c:pt idx="43">
                  <c:v>27.66</c:v>
                </c:pt>
                <c:pt idx="44">
                  <c:v>27.46</c:v>
                </c:pt>
                <c:pt idx="45">
                  <c:v>27.86</c:v>
                </c:pt>
                <c:pt idx="46">
                  <c:v>27.69</c:v>
                </c:pt>
                <c:pt idx="47">
                  <c:v>28.29</c:v>
                </c:pt>
                <c:pt idx="48">
                  <c:v>28.29</c:v>
                </c:pt>
                <c:pt idx="49">
                  <c:v>28.57</c:v>
                </c:pt>
                <c:pt idx="50">
                  <c:v>32.99</c:v>
                </c:pt>
                <c:pt idx="51">
                  <c:v>34.03</c:v>
                </c:pt>
                <c:pt idx="52">
                  <c:v>33.659999999999997</c:v>
                </c:pt>
                <c:pt idx="53">
                  <c:v>33.549999999999997</c:v>
                </c:pt>
                <c:pt idx="54">
                  <c:v>32.94</c:v>
                </c:pt>
                <c:pt idx="55">
                  <c:v>32.630000000000003</c:v>
                </c:pt>
                <c:pt idx="56">
                  <c:v>32.75</c:v>
                </c:pt>
                <c:pt idx="57">
                  <c:v>32.479999999999997</c:v>
                </c:pt>
                <c:pt idx="58">
                  <c:v>32.200000000000003</c:v>
                </c:pt>
                <c:pt idx="59">
                  <c:v>31.38</c:v>
                </c:pt>
                <c:pt idx="60">
                  <c:v>31.38</c:v>
                </c:pt>
                <c:pt idx="61">
                  <c:v>27.05</c:v>
                </c:pt>
                <c:pt idx="62">
                  <c:v>25.78</c:v>
                </c:pt>
                <c:pt idx="63">
                  <c:v>26.04</c:v>
                </c:pt>
                <c:pt idx="64">
                  <c:v>26.96</c:v>
                </c:pt>
                <c:pt idx="65">
                  <c:v>27.53</c:v>
                </c:pt>
                <c:pt idx="66">
                  <c:v>27.8</c:v>
                </c:pt>
                <c:pt idx="67">
                  <c:v>27.65</c:v>
                </c:pt>
                <c:pt idx="68">
                  <c:v>27.37</c:v>
                </c:pt>
                <c:pt idx="69">
                  <c:v>27.06</c:v>
                </c:pt>
                <c:pt idx="70">
                  <c:v>27</c:v>
                </c:pt>
                <c:pt idx="71">
                  <c:v>27</c:v>
                </c:pt>
                <c:pt idx="72">
                  <c:v>27</c:v>
                </c:pt>
                <c:pt idx="73">
                  <c:v>24.82</c:v>
                </c:pt>
                <c:pt idx="74">
                  <c:v>25.34</c:v>
                </c:pt>
                <c:pt idx="75">
                  <c:v>25.48</c:v>
                </c:pt>
                <c:pt idx="76">
                  <c:v>25.79</c:v>
                </c:pt>
                <c:pt idx="77">
                  <c:v>26.75</c:v>
                </c:pt>
                <c:pt idx="78">
                  <c:v>26.42</c:v>
                </c:pt>
                <c:pt idx="79">
                  <c:v>26.15</c:v>
                </c:pt>
                <c:pt idx="80">
                  <c:v>26.34</c:v>
                </c:pt>
                <c:pt idx="81">
                  <c:v>26.1</c:v>
                </c:pt>
                <c:pt idx="82">
                  <c:v>25.96</c:v>
                </c:pt>
                <c:pt idx="83">
                  <c:v>25.26</c:v>
                </c:pt>
                <c:pt idx="84">
                  <c:v>25.26</c:v>
                </c:pt>
                <c:pt idx="85">
                  <c:v>27.7</c:v>
                </c:pt>
                <c:pt idx="86">
                  <c:v>27.7</c:v>
                </c:pt>
                <c:pt idx="87">
                  <c:v>27.7</c:v>
                </c:pt>
                <c:pt idx="88">
                  <c:v>27.41</c:v>
                </c:pt>
                <c:pt idx="89">
                  <c:v>27.41</c:v>
                </c:pt>
                <c:pt idx="90">
                  <c:v>27.41</c:v>
                </c:pt>
                <c:pt idx="91">
                  <c:v>27.43</c:v>
                </c:pt>
                <c:pt idx="92">
                  <c:v>27.43</c:v>
                </c:pt>
                <c:pt idx="93">
                  <c:v>27.43</c:v>
                </c:pt>
                <c:pt idx="94">
                  <c:v>27.56</c:v>
                </c:pt>
                <c:pt idx="95">
                  <c:v>27.56</c:v>
                </c:pt>
                <c:pt idx="96">
                  <c:v>27.56</c:v>
                </c:pt>
                <c:pt idx="97">
                  <c:v>27.41</c:v>
                </c:pt>
                <c:pt idx="98">
                  <c:v>27.41</c:v>
                </c:pt>
                <c:pt idx="99">
                  <c:v>27.41</c:v>
                </c:pt>
                <c:pt idx="100">
                  <c:v>29.25</c:v>
                </c:pt>
                <c:pt idx="101">
                  <c:v>29.25</c:v>
                </c:pt>
                <c:pt idx="102">
                  <c:v>29.25</c:v>
                </c:pt>
                <c:pt idx="103">
                  <c:v>28.97</c:v>
                </c:pt>
                <c:pt idx="104">
                  <c:v>28.97</c:v>
                </c:pt>
                <c:pt idx="105">
                  <c:v>28.97</c:v>
                </c:pt>
                <c:pt idx="106">
                  <c:v>24.14</c:v>
                </c:pt>
                <c:pt idx="107">
                  <c:v>24.14</c:v>
                </c:pt>
                <c:pt idx="108">
                  <c:v>24.14</c:v>
                </c:pt>
                <c:pt idx="109">
                  <c:v>-3.12</c:v>
                </c:pt>
                <c:pt idx="110">
                  <c:v>-3.12</c:v>
                </c:pt>
                <c:pt idx="111">
                  <c:v>-3.12</c:v>
                </c:pt>
                <c:pt idx="112">
                  <c:v>-0.81</c:v>
                </c:pt>
                <c:pt idx="113">
                  <c:v>-0.81</c:v>
                </c:pt>
                <c:pt idx="114">
                  <c:v>-0.81</c:v>
                </c:pt>
                <c:pt idx="115">
                  <c:v>1.56</c:v>
                </c:pt>
                <c:pt idx="116">
                  <c:v>1.56</c:v>
                </c:pt>
                <c:pt idx="117">
                  <c:v>1.56</c:v>
                </c:pt>
                <c:pt idx="118">
                  <c:v>7.1</c:v>
                </c:pt>
                <c:pt idx="119">
                  <c:v>7.1</c:v>
                </c:pt>
                <c:pt idx="120">
                  <c:v>7.1</c:v>
                </c:pt>
                <c:pt idx="121">
                  <c:v>39.69</c:v>
                </c:pt>
                <c:pt idx="122">
                  <c:v>39.69</c:v>
                </c:pt>
                <c:pt idx="123">
                  <c:v>39.69</c:v>
                </c:pt>
                <c:pt idx="124">
                  <c:v>38.17</c:v>
                </c:pt>
                <c:pt idx="125">
                  <c:v>38.17</c:v>
                </c:pt>
                <c:pt idx="126">
                  <c:v>38.17</c:v>
                </c:pt>
                <c:pt idx="127">
                  <c:v>33.369999999999997</c:v>
                </c:pt>
                <c:pt idx="128">
                  <c:v>33.369999999999997</c:v>
                </c:pt>
                <c:pt idx="129">
                  <c:v>33.369999999999997</c:v>
                </c:pt>
                <c:pt idx="130">
                  <c:v>31.78</c:v>
                </c:pt>
                <c:pt idx="131">
                  <c:v>31.78</c:v>
                </c:pt>
                <c:pt idx="132">
                  <c:v>31.78</c:v>
                </c:pt>
                <c:pt idx="133">
                  <c:v>31</c:v>
                </c:pt>
                <c:pt idx="134">
                  <c:v>30.59</c:v>
                </c:pt>
                <c:pt idx="135">
                  <c:v>29.47</c:v>
                </c:pt>
                <c:pt idx="136">
                  <c:v>29.44</c:v>
                </c:pt>
                <c:pt idx="137">
                  <c:v>29.71</c:v>
                </c:pt>
                <c:pt idx="138">
                  <c:v>29.77</c:v>
                </c:pt>
                <c:pt idx="139">
                  <c:v>29.88</c:v>
                </c:pt>
                <c:pt idx="140">
                  <c:v>29.58</c:v>
                </c:pt>
                <c:pt idx="141">
                  <c:v>29.08</c:v>
                </c:pt>
                <c:pt idx="142">
                  <c:v>28.16</c:v>
                </c:pt>
                <c:pt idx="143">
                  <c:v>27.23</c:v>
                </c:pt>
                <c:pt idx="144">
                  <c:v>27.23</c:v>
                </c:pt>
                <c:pt idx="145">
                  <c:v>13.4</c:v>
                </c:pt>
                <c:pt idx="146">
                  <c:v>14.11</c:v>
                </c:pt>
                <c:pt idx="147">
                  <c:v>12.7</c:v>
                </c:pt>
                <c:pt idx="148">
                  <c:v>11.9</c:v>
                </c:pt>
                <c:pt idx="149">
                  <c:v>11.3</c:v>
                </c:pt>
                <c:pt idx="150">
                  <c:v>10.6</c:v>
                </c:pt>
                <c:pt idx="151">
                  <c:v>10.220000000000001</c:v>
                </c:pt>
                <c:pt idx="152">
                  <c:v>10.17</c:v>
                </c:pt>
                <c:pt idx="153">
                  <c:v>10.27</c:v>
                </c:pt>
                <c:pt idx="154">
                  <c:v>10.84</c:v>
                </c:pt>
                <c:pt idx="155">
                  <c:v>11.04</c:v>
                </c:pt>
                <c:pt idx="156">
                  <c:v>11.04</c:v>
                </c:pt>
                <c:pt idx="157">
                  <c:v>13.11</c:v>
                </c:pt>
                <c:pt idx="158">
                  <c:v>11.9</c:v>
                </c:pt>
                <c:pt idx="159">
                  <c:v>11.9</c:v>
                </c:pt>
                <c:pt idx="160">
                  <c:v>11.9</c:v>
                </c:pt>
                <c:pt idx="161">
                  <c:v>11.4</c:v>
                </c:pt>
                <c:pt idx="162">
                  <c:v>10.97</c:v>
                </c:pt>
                <c:pt idx="163">
                  <c:v>10.88</c:v>
                </c:pt>
                <c:pt idx="164">
                  <c:v>11.01</c:v>
                </c:pt>
                <c:pt idx="165">
                  <c:v>11.14</c:v>
                </c:pt>
                <c:pt idx="166">
                  <c:v>11.16</c:v>
                </c:pt>
                <c:pt idx="167">
                  <c:v>11.24</c:v>
                </c:pt>
                <c:pt idx="168">
                  <c:v>11.24</c:v>
                </c:pt>
                <c:pt idx="169">
                  <c:v>7.96</c:v>
                </c:pt>
                <c:pt idx="170">
                  <c:v>8</c:v>
                </c:pt>
                <c:pt idx="171">
                  <c:v>8.4</c:v>
                </c:pt>
                <c:pt idx="172">
                  <c:v>8.1</c:v>
                </c:pt>
                <c:pt idx="173">
                  <c:v>8.6</c:v>
                </c:pt>
                <c:pt idx="174">
                  <c:v>8.8000000000000007</c:v>
                </c:pt>
                <c:pt idx="175">
                  <c:v>8.3000000000000007</c:v>
                </c:pt>
                <c:pt idx="176">
                  <c:v>7.9</c:v>
                </c:pt>
                <c:pt idx="177">
                  <c:v>7.7</c:v>
                </c:pt>
                <c:pt idx="178">
                  <c:v>7.2</c:v>
                </c:pt>
                <c:pt idx="179">
                  <c:v>7</c:v>
                </c:pt>
                <c:pt idx="180">
                  <c:v>7</c:v>
                </c:pt>
                <c:pt idx="181">
                  <c:v>2.9</c:v>
                </c:pt>
                <c:pt idx="182">
                  <c:v>2</c:v>
                </c:pt>
                <c:pt idx="183">
                  <c:v>1.6</c:v>
                </c:pt>
                <c:pt idx="184">
                  <c:v>1.3</c:v>
                </c:pt>
                <c:pt idx="185">
                  <c:v>1.4</c:v>
                </c:pt>
                <c:pt idx="186">
                  <c:v>1.3</c:v>
                </c:pt>
                <c:pt idx="187">
                  <c:v>1.3</c:v>
                </c:pt>
                <c:pt idx="188">
                  <c:v>1.2</c:v>
                </c:pt>
                <c:pt idx="189">
                  <c:v>1</c:v>
                </c:pt>
                <c:pt idx="190">
                  <c:v>1</c:v>
                </c:pt>
                <c:pt idx="191">
                  <c:v>0.8</c:v>
                </c:pt>
                <c:pt idx="192">
                  <c:v>0.8</c:v>
                </c:pt>
                <c:pt idx="193">
                  <c:v>1</c:v>
                </c:pt>
                <c:pt idx="194">
                  <c:v>2.4</c:v>
                </c:pt>
                <c:pt idx="195">
                  <c:v>2.2999999999999998</c:v>
                </c:pt>
                <c:pt idx="196">
                  <c:v>2.9</c:v>
                </c:pt>
                <c:pt idx="197">
                  <c:v>3.1</c:v>
                </c:pt>
                <c:pt idx="198">
                  <c:v>3.3</c:v>
                </c:pt>
                <c:pt idx="199">
                  <c:v>3.6</c:v>
                </c:pt>
                <c:pt idx="200">
                  <c:v>3.7</c:v>
                </c:pt>
                <c:pt idx="201">
                  <c:v>3.9</c:v>
                </c:pt>
                <c:pt idx="202">
                  <c:v>4.4000000000000004</c:v>
                </c:pt>
                <c:pt idx="203">
                  <c:v>4.9000000000000004</c:v>
                </c:pt>
                <c:pt idx="204">
                  <c:v>4.9000000000000004</c:v>
                </c:pt>
                <c:pt idx="205">
                  <c:v>13.7</c:v>
                </c:pt>
                <c:pt idx="206">
                  <c:v>14</c:v>
                </c:pt>
                <c:pt idx="207">
                  <c:v>13.5</c:v>
                </c:pt>
                <c:pt idx="208">
                  <c:v>13.5</c:v>
                </c:pt>
                <c:pt idx="209">
                  <c:v>13.6</c:v>
                </c:pt>
                <c:pt idx="210">
                  <c:v>13.1</c:v>
                </c:pt>
                <c:pt idx="211">
                  <c:v>12.7</c:v>
                </c:pt>
                <c:pt idx="212">
                  <c:v>12.5</c:v>
                </c:pt>
                <c:pt idx="213">
                  <c:v>12.4</c:v>
                </c:pt>
                <c:pt idx="214">
                  <c:v>11.4</c:v>
                </c:pt>
                <c:pt idx="215">
                  <c:v>11.1</c:v>
                </c:pt>
                <c:pt idx="216">
                  <c:v>10</c:v>
                </c:pt>
                <c:pt idx="217">
                  <c:v>10</c:v>
                </c:pt>
                <c:pt idx="218">
                  <c:v>9.6</c:v>
                </c:pt>
                <c:pt idx="219">
                  <c:v>10.5</c:v>
                </c:pt>
                <c:pt idx="220">
                  <c:v>10.199999999999999</c:v>
                </c:pt>
                <c:pt idx="221">
                  <c:v>9.9</c:v>
                </c:pt>
                <c:pt idx="222">
                  <c:v>9.9</c:v>
                </c:pt>
                <c:pt idx="223">
                  <c:v>9.8000000000000007</c:v>
                </c:pt>
                <c:pt idx="224">
                  <c:v>9.4</c:v>
                </c:pt>
                <c:pt idx="225">
                  <c:v>9.3000000000000007</c:v>
                </c:pt>
                <c:pt idx="226">
                  <c:v>9.1</c:v>
                </c:pt>
                <c:pt idx="227">
                  <c:v>8.5</c:v>
                </c:pt>
                <c:pt idx="228">
                  <c:v>3.3</c:v>
                </c:pt>
                <c:pt idx="229">
                  <c:v>3.3</c:v>
                </c:pt>
                <c:pt idx="230">
                  <c:v>7.2</c:v>
                </c:pt>
                <c:pt idx="231">
                  <c:v>5.0999999999999996</c:v>
                </c:pt>
                <c:pt idx="232">
                  <c:v>5.0999999999999996</c:v>
                </c:pt>
              </c:numCache>
            </c:numRef>
          </c:val>
          <c:smooth val="0"/>
          <c:extLst>
            <c:ext xmlns:c16="http://schemas.microsoft.com/office/drawing/2014/chart" uri="{C3380CC4-5D6E-409C-BE32-E72D297353CC}">
              <c16:uniqueId val="{00000002-6857-4285-8492-48DBA850F462}"/>
            </c:ext>
          </c:extLst>
        </c:ser>
        <c:ser>
          <c:idx val="3"/>
          <c:order val="3"/>
          <c:tx>
            <c:strRef>
              <c:f>'图2.15.14原油价格与中国库存周期和朱格拉周期之走势'!$E$1</c:f>
              <c:strCache>
                <c:ptCount val="1"/>
                <c:pt idx="0">
                  <c:v>5000户工业企业景气扩散指数:设备能力利用水平</c:v>
                </c:pt>
              </c:strCache>
            </c:strRef>
          </c:tx>
          <c:spPr>
            <a:ln w="28575" cap="rnd">
              <a:solidFill>
                <a:schemeClr val="accent4"/>
              </a:solidFill>
              <a:round/>
            </a:ln>
            <a:effectLst/>
          </c:spPr>
          <c:marker>
            <c:symbol val="none"/>
          </c:marker>
          <c:cat>
            <c:numRef>
              <c:f>'图2.15.14原油价格与中国库存周期和朱格拉周期之走势'!$A$2:$A$281</c:f>
              <c:numCache>
                <c:formatCode>m/d/yyyy</c:formatCode>
                <c:ptCount val="233"/>
                <c:pt idx="0">
                  <c:v>36526</c:v>
                </c:pt>
                <c:pt idx="1">
                  <c:v>36557</c:v>
                </c:pt>
                <c:pt idx="2">
                  <c:v>36586</c:v>
                </c:pt>
                <c:pt idx="3">
                  <c:v>36617</c:v>
                </c:pt>
                <c:pt idx="4">
                  <c:v>36647</c:v>
                </c:pt>
                <c:pt idx="5">
                  <c:v>36678</c:v>
                </c:pt>
                <c:pt idx="6">
                  <c:v>36708</c:v>
                </c:pt>
                <c:pt idx="7">
                  <c:v>36739</c:v>
                </c:pt>
                <c:pt idx="8">
                  <c:v>36770</c:v>
                </c:pt>
                <c:pt idx="9">
                  <c:v>36800</c:v>
                </c:pt>
                <c:pt idx="10">
                  <c:v>36831</c:v>
                </c:pt>
                <c:pt idx="11">
                  <c:v>36861</c:v>
                </c:pt>
                <c:pt idx="12">
                  <c:v>36892</c:v>
                </c:pt>
                <c:pt idx="13">
                  <c:v>36923</c:v>
                </c:pt>
                <c:pt idx="14">
                  <c:v>36951</c:v>
                </c:pt>
                <c:pt idx="15">
                  <c:v>36982</c:v>
                </c:pt>
                <c:pt idx="16">
                  <c:v>37012</c:v>
                </c:pt>
                <c:pt idx="17">
                  <c:v>37043</c:v>
                </c:pt>
                <c:pt idx="18">
                  <c:v>37073</c:v>
                </c:pt>
                <c:pt idx="19">
                  <c:v>37104</c:v>
                </c:pt>
                <c:pt idx="20">
                  <c:v>37135</c:v>
                </c:pt>
                <c:pt idx="21">
                  <c:v>37165</c:v>
                </c:pt>
                <c:pt idx="22">
                  <c:v>37196</c:v>
                </c:pt>
                <c:pt idx="23">
                  <c:v>37226</c:v>
                </c:pt>
                <c:pt idx="24">
                  <c:v>37257</c:v>
                </c:pt>
                <c:pt idx="25">
                  <c:v>37288</c:v>
                </c:pt>
                <c:pt idx="26">
                  <c:v>37316</c:v>
                </c:pt>
                <c:pt idx="27">
                  <c:v>37347</c:v>
                </c:pt>
                <c:pt idx="28">
                  <c:v>37377</c:v>
                </c:pt>
                <c:pt idx="29">
                  <c:v>37408</c:v>
                </c:pt>
                <c:pt idx="30">
                  <c:v>37438</c:v>
                </c:pt>
                <c:pt idx="31">
                  <c:v>37469</c:v>
                </c:pt>
                <c:pt idx="32">
                  <c:v>37500</c:v>
                </c:pt>
                <c:pt idx="33">
                  <c:v>37530</c:v>
                </c:pt>
                <c:pt idx="34">
                  <c:v>37561</c:v>
                </c:pt>
                <c:pt idx="35">
                  <c:v>37591</c:v>
                </c:pt>
                <c:pt idx="36">
                  <c:v>37622</c:v>
                </c:pt>
                <c:pt idx="37">
                  <c:v>37653</c:v>
                </c:pt>
                <c:pt idx="38">
                  <c:v>37681</c:v>
                </c:pt>
                <c:pt idx="39">
                  <c:v>37712</c:v>
                </c:pt>
                <c:pt idx="40">
                  <c:v>37742</c:v>
                </c:pt>
                <c:pt idx="41">
                  <c:v>37773</c:v>
                </c:pt>
                <c:pt idx="42">
                  <c:v>37803</c:v>
                </c:pt>
                <c:pt idx="43">
                  <c:v>37834</c:v>
                </c:pt>
                <c:pt idx="44">
                  <c:v>37865</c:v>
                </c:pt>
                <c:pt idx="45">
                  <c:v>37895</c:v>
                </c:pt>
                <c:pt idx="46">
                  <c:v>37926</c:v>
                </c:pt>
                <c:pt idx="47">
                  <c:v>37956</c:v>
                </c:pt>
                <c:pt idx="48">
                  <c:v>37987</c:v>
                </c:pt>
                <c:pt idx="49">
                  <c:v>38018</c:v>
                </c:pt>
                <c:pt idx="50">
                  <c:v>38047</c:v>
                </c:pt>
                <c:pt idx="51">
                  <c:v>38078</c:v>
                </c:pt>
                <c:pt idx="52">
                  <c:v>38108</c:v>
                </c:pt>
                <c:pt idx="53">
                  <c:v>38139</c:v>
                </c:pt>
                <c:pt idx="54">
                  <c:v>38169</c:v>
                </c:pt>
                <c:pt idx="55">
                  <c:v>38200</c:v>
                </c:pt>
                <c:pt idx="56">
                  <c:v>38231</c:v>
                </c:pt>
                <c:pt idx="57">
                  <c:v>38261</c:v>
                </c:pt>
                <c:pt idx="58">
                  <c:v>38292</c:v>
                </c:pt>
                <c:pt idx="59">
                  <c:v>38322</c:v>
                </c:pt>
                <c:pt idx="60">
                  <c:v>38353</c:v>
                </c:pt>
                <c:pt idx="61">
                  <c:v>38384</c:v>
                </c:pt>
                <c:pt idx="62">
                  <c:v>38412</c:v>
                </c:pt>
                <c:pt idx="63">
                  <c:v>38443</c:v>
                </c:pt>
                <c:pt idx="64">
                  <c:v>38473</c:v>
                </c:pt>
                <c:pt idx="65">
                  <c:v>38504</c:v>
                </c:pt>
                <c:pt idx="66">
                  <c:v>38534</c:v>
                </c:pt>
                <c:pt idx="67">
                  <c:v>38565</c:v>
                </c:pt>
                <c:pt idx="68">
                  <c:v>38596</c:v>
                </c:pt>
                <c:pt idx="69">
                  <c:v>38626</c:v>
                </c:pt>
                <c:pt idx="70">
                  <c:v>38657</c:v>
                </c:pt>
                <c:pt idx="71">
                  <c:v>38687</c:v>
                </c:pt>
                <c:pt idx="72">
                  <c:v>38718</c:v>
                </c:pt>
                <c:pt idx="73">
                  <c:v>38749</c:v>
                </c:pt>
                <c:pt idx="74">
                  <c:v>38777</c:v>
                </c:pt>
                <c:pt idx="75">
                  <c:v>38808</c:v>
                </c:pt>
                <c:pt idx="76">
                  <c:v>38838</c:v>
                </c:pt>
                <c:pt idx="77">
                  <c:v>38869</c:v>
                </c:pt>
                <c:pt idx="78">
                  <c:v>38899</c:v>
                </c:pt>
                <c:pt idx="79">
                  <c:v>38930</c:v>
                </c:pt>
                <c:pt idx="80">
                  <c:v>38961</c:v>
                </c:pt>
                <c:pt idx="81">
                  <c:v>38991</c:v>
                </c:pt>
                <c:pt idx="82">
                  <c:v>39022</c:v>
                </c:pt>
                <c:pt idx="83">
                  <c:v>39052</c:v>
                </c:pt>
                <c:pt idx="84">
                  <c:v>39083</c:v>
                </c:pt>
                <c:pt idx="85">
                  <c:v>39114</c:v>
                </c:pt>
                <c:pt idx="86">
                  <c:v>39142</c:v>
                </c:pt>
                <c:pt idx="87">
                  <c:v>39173</c:v>
                </c:pt>
                <c:pt idx="88">
                  <c:v>39203</c:v>
                </c:pt>
                <c:pt idx="89">
                  <c:v>39234</c:v>
                </c:pt>
                <c:pt idx="90">
                  <c:v>39264</c:v>
                </c:pt>
                <c:pt idx="91">
                  <c:v>39295</c:v>
                </c:pt>
                <c:pt idx="92">
                  <c:v>39326</c:v>
                </c:pt>
                <c:pt idx="93">
                  <c:v>39356</c:v>
                </c:pt>
                <c:pt idx="94">
                  <c:v>39387</c:v>
                </c:pt>
                <c:pt idx="95">
                  <c:v>39417</c:v>
                </c:pt>
                <c:pt idx="96">
                  <c:v>39448</c:v>
                </c:pt>
                <c:pt idx="97">
                  <c:v>39479</c:v>
                </c:pt>
                <c:pt idx="98">
                  <c:v>39508</c:v>
                </c:pt>
                <c:pt idx="99">
                  <c:v>39539</c:v>
                </c:pt>
                <c:pt idx="100">
                  <c:v>39569</c:v>
                </c:pt>
                <c:pt idx="101">
                  <c:v>39600</c:v>
                </c:pt>
                <c:pt idx="102">
                  <c:v>39630</c:v>
                </c:pt>
                <c:pt idx="103">
                  <c:v>39661</c:v>
                </c:pt>
                <c:pt idx="104">
                  <c:v>39692</c:v>
                </c:pt>
                <c:pt idx="105">
                  <c:v>39722</c:v>
                </c:pt>
                <c:pt idx="106">
                  <c:v>39753</c:v>
                </c:pt>
                <c:pt idx="107">
                  <c:v>39783</c:v>
                </c:pt>
                <c:pt idx="108">
                  <c:v>39814</c:v>
                </c:pt>
                <c:pt idx="109">
                  <c:v>39845</c:v>
                </c:pt>
                <c:pt idx="110">
                  <c:v>39873</c:v>
                </c:pt>
                <c:pt idx="111">
                  <c:v>39904</c:v>
                </c:pt>
                <c:pt idx="112">
                  <c:v>39934</c:v>
                </c:pt>
                <c:pt idx="113">
                  <c:v>39965</c:v>
                </c:pt>
                <c:pt idx="114">
                  <c:v>39995</c:v>
                </c:pt>
                <c:pt idx="115">
                  <c:v>40026</c:v>
                </c:pt>
                <c:pt idx="116">
                  <c:v>40057</c:v>
                </c:pt>
                <c:pt idx="117">
                  <c:v>40087</c:v>
                </c:pt>
                <c:pt idx="118">
                  <c:v>40118</c:v>
                </c:pt>
                <c:pt idx="119">
                  <c:v>40148</c:v>
                </c:pt>
                <c:pt idx="120">
                  <c:v>40179</c:v>
                </c:pt>
                <c:pt idx="121">
                  <c:v>40210</c:v>
                </c:pt>
                <c:pt idx="122">
                  <c:v>40238</c:v>
                </c:pt>
                <c:pt idx="123">
                  <c:v>40269</c:v>
                </c:pt>
                <c:pt idx="124">
                  <c:v>40299</c:v>
                </c:pt>
                <c:pt idx="125">
                  <c:v>40330</c:v>
                </c:pt>
                <c:pt idx="126">
                  <c:v>40360</c:v>
                </c:pt>
                <c:pt idx="127">
                  <c:v>40391</c:v>
                </c:pt>
                <c:pt idx="128">
                  <c:v>40422</c:v>
                </c:pt>
                <c:pt idx="129">
                  <c:v>40452</c:v>
                </c:pt>
                <c:pt idx="130">
                  <c:v>40483</c:v>
                </c:pt>
                <c:pt idx="131">
                  <c:v>40513</c:v>
                </c:pt>
                <c:pt idx="132">
                  <c:v>40544</c:v>
                </c:pt>
                <c:pt idx="133">
                  <c:v>40575</c:v>
                </c:pt>
                <c:pt idx="134">
                  <c:v>40603</c:v>
                </c:pt>
                <c:pt idx="135">
                  <c:v>40634</c:v>
                </c:pt>
                <c:pt idx="136">
                  <c:v>40664</c:v>
                </c:pt>
                <c:pt idx="137">
                  <c:v>40695</c:v>
                </c:pt>
                <c:pt idx="138">
                  <c:v>40725</c:v>
                </c:pt>
                <c:pt idx="139">
                  <c:v>40756</c:v>
                </c:pt>
                <c:pt idx="140">
                  <c:v>40787</c:v>
                </c:pt>
                <c:pt idx="141">
                  <c:v>40817</c:v>
                </c:pt>
                <c:pt idx="142">
                  <c:v>40848</c:v>
                </c:pt>
                <c:pt idx="143">
                  <c:v>40878</c:v>
                </c:pt>
                <c:pt idx="144">
                  <c:v>40909</c:v>
                </c:pt>
                <c:pt idx="145">
                  <c:v>40940</c:v>
                </c:pt>
                <c:pt idx="146">
                  <c:v>40969</c:v>
                </c:pt>
                <c:pt idx="147">
                  <c:v>41000</c:v>
                </c:pt>
                <c:pt idx="148">
                  <c:v>41030</c:v>
                </c:pt>
                <c:pt idx="149">
                  <c:v>41061</c:v>
                </c:pt>
                <c:pt idx="150">
                  <c:v>41091</c:v>
                </c:pt>
                <c:pt idx="151">
                  <c:v>41122</c:v>
                </c:pt>
                <c:pt idx="152">
                  <c:v>41153</c:v>
                </c:pt>
                <c:pt idx="153">
                  <c:v>41183</c:v>
                </c:pt>
                <c:pt idx="154">
                  <c:v>41214</c:v>
                </c:pt>
                <c:pt idx="155">
                  <c:v>41244</c:v>
                </c:pt>
                <c:pt idx="156">
                  <c:v>41275</c:v>
                </c:pt>
                <c:pt idx="157">
                  <c:v>41306</c:v>
                </c:pt>
                <c:pt idx="158">
                  <c:v>41334</c:v>
                </c:pt>
                <c:pt idx="159">
                  <c:v>41365</c:v>
                </c:pt>
                <c:pt idx="160">
                  <c:v>41395</c:v>
                </c:pt>
                <c:pt idx="161">
                  <c:v>41426</c:v>
                </c:pt>
                <c:pt idx="162">
                  <c:v>41456</c:v>
                </c:pt>
                <c:pt idx="163">
                  <c:v>41487</c:v>
                </c:pt>
                <c:pt idx="164">
                  <c:v>41518</c:v>
                </c:pt>
                <c:pt idx="165">
                  <c:v>41548</c:v>
                </c:pt>
                <c:pt idx="166">
                  <c:v>41579</c:v>
                </c:pt>
                <c:pt idx="167">
                  <c:v>41609</c:v>
                </c:pt>
                <c:pt idx="168">
                  <c:v>41640</c:v>
                </c:pt>
                <c:pt idx="169">
                  <c:v>41671</c:v>
                </c:pt>
                <c:pt idx="170">
                  <c:v>41699</c:v>
                </c:pt>
                <c:pt idx="171">
                  <c:v>41730</c:v>
                </c:pt>
                <c:pt idx="172">
                  <c:v>41760</c:v>
                </c:pt>
                <c:pt idx="173">
                  <c:v>41791</c:v>
                </c:pt>
                <c:pt idx="174">
                  <c:v>41821</c:v>
                </c:pt>
                <c:pt idx="175">
                  <c:v>41852</c:v>
                </c:pt>
                <c:pt idx="176">
                  <c:v>41883</c:v>
                </c:pt>
                <c:pt idx="177">
                  <c:v>41913</c:v>
                </c:pt>
                <c:pt idx="178">
                  <c:v>41944</c:v>
                </c:pt>
                <c:pt idx="179">
                  <c:v>41974</c:v>
                </c:pt>
                <c:pt idx="180">
                  <c:v>42005</c:v>
                </c:pt>
                <c:pt idx="181">
                  <c:v>42036</c:v>
                </c:pt>
                <c:pt idx="182">
                  <c:v>42064</c:v>
                </c:pt>
                <c:pt idx="183">
                  <c:v>42095</c:v>
                </c:pt>
                <c:pt idx="184">
                  <c:v>42125</c:v>
                </c:pt>
                <c:pt idx="185">
                  <c:v>42156</c:v>
                </c:pt>
                <c:pt idx="186">
                  <c:v>42186</c:v>
                </c:pt>
                <c:pt idx="187">
                  <c:v>42217</c:v>
                </c:pt>
                <c:pt idx="188">
                  <c:v>42248</c:v>
                </c:pt>
                <c:pt idx="189">
                  <c:v>42278</c:v>
                </c:pt>
                <c:pt idx="190">
                  <c:v>42309</c:v>
                </c:pt>
                <c:pt idx="191">
                  <c:v>42339</c:v>
                </c:pt>
                <c:pt idx="192">
                  <c:v>42370</c:v>
                </c:pt>
                <c:pt idx="193">
                  <c:v>42401</c:v>
                </c:pt>
                <c:pt idx="194">
                  <c:v>42430</c:v>
                </c:pt>
                <c:pt idx="195">
                  <c:v>42461</c:v>
                </c:pt>
                <c:pt idx="196">
                  <c:v>42491</c:v>
                </c:pt>
                <c:pt idx="197">
                  <c:v>42522</c:v>
                </c:pt>
                <c:pt idx="198">
                  <c:v>42552</c:v>
                </c:pt>
                <c:pt idx="199">
                  <c:v>42583</c:v>
                </c:pt>
                <c:pt idx="200">
                  <c:v>42614</c:v>
                </c:pt>
                <c:pt idx="201">
                  <c:v>42644</c:v>
                </c:pt>
                <c:pt idx="202">
                  <c:v>42675</c:v>
                </c:pt>
                <c:pt idx="203">
                  <c:v>42705</c:v>
                </c:pt>
                <c:pt idx="204">
                  <c:v>42736</c:v>
                </c:pt>
                <c:pt idx="205">
                  <c:v>42767</c:v>
                </c:pt>
                <c:pt idx="206">
                  <c:v>42795</c:v>
                </c:pt>
                <c:pt idx="207">
                  <c:v>42826</c:v>
                </c:pt>
                <c:pt idx="208">
                  <c:v>42856</c:v>
                </c:pt>
                <c:pt idx="209">
                  <c:v>42887</c:v>
                </c:pt>
                <c:pt idx="210">
                  <c:v>42917</c:v>
                </c:pt>
                <c:pt idx="211">
                  <c:v>42948</c:v>
                </c:pt>
                <c:pt idx="212">
                  <c:v>42979</c:v>
                </c:pt>
                <c:pt idx="213">
                  <c:v>43009</c:v>
                </c:pt>
                <c:pt idx="214">
                  <c:v>43040</c:v>
                </c:pt>
                <c:pt idx="215">
                  <c:v>43070</c:v>
                </c:pt>
                <c:pt idx="216">
                  <c:v>43101</c:v>
                </c:pt>
                <c:pt idx="217">
                  <c:v>43132</c:v>
                </c:pt>
                <c:pt idx="218">
                  <c:v>43160</c:v>
                </c:pt>
                <c:pt idx="219">
                  <c:v>43191</c:v>
                </c:pt>
                <c:pt idx="220">
                  <c:v>43221</c:v>
                </c:pt>
                <c:pt idx="221">
                  <c:v>43252</c:v>
                </c:pt>
                <c:pt idx="222">
                  <c:v>43282</c:v>
                </c:pt>
                <c:pt idx="223">
                  <c:v>43313</c:v>
                </c:pt>
                <c:pt idx="224">
                  <c:v>43344</c:v>
                </c:pt>
                <c:pt idx="225">
                  <c:v>43374</c:v>
                </c:pt>
                <c:pt idx="226">
                  <c:v>43405</c:v>
                </c:pt>
                <c:pt idx="227">
                  <c:v>43435</c:v>
                </c:pt>
                <c:pt idx="228">
                  <c:v>43466</c:v>
                </c:pt>
                <c:pt idx="229">
                  <c:v>43497</c:v>
                </c:pt>
                <c:pt idx="230">
                  <c:v>43525</c:v>
                </c:pt>
                <c:pt idx="231">
                  <c:v>43556</c:v>
                </c:pt>
                <c:pt idx="232">
                  <c:v>43586</c:v>
                </c:pt>
              </c:numCache>
            </c:numRef>
          </c:cat>
          <c:val>
            <c:numRef>
              <c:f>'图2.15.14原油价格与中国库存周期和朱格拉周期之走势'!$E$2:$E$281</c:f>
              <c:numCache>
                <c:formatCode>General</c:formatCode>
                <c:ptCount val="233"/>
                <c:pt idx="0">
                  <c:v>32.75</c:v>
                </c:pt>
                <c:pt idx="1">
                  <c:v>32.75</c:v>
                </c:pt>
                <c:pt idx="2">
                  <c:v>32.65</c:v>
                </c:pt>
                <c:pt idx="3">
                  <c:v>32.65</c:v>
                </c:pt>
                <c:pt idx="4">
                  <c:v>32.65</c:v>
                </c:pt>
                <c:pt idx="5">
                  <c:v>34.6</c:v>
                </c:pt>
                <c:pt idx="6">
                  <c:v>34.6</c:v>
                </c:pt>
                <c:pt idx="7">
                  <c:v>34.6</c:v>
                </c:pt>
                <c:pt idx="8">
                  <c:v>35.549999999999997</c:v>
                </c:pt>
                <c:pt idx="9">
                  <c:v>35.549999999999997</c:v>
                </c:pt>
                <c:pt idx="10">
                  <c:v>35.549999999999997</c:v>
                </c:pt>
                <c:pt idx="11">
                  <c:v>36.15</c:v>
                </c:pt>
                <c:pt idx="12">
                  <c:v>36.15</c:v>
                </c:pt>
                <c:pt idx="13">
                  <c:v>36.15</c:v>
                </c:pt>
                <c:pt idx="14">
                  <c:v>36.15</c:v>
                </c:pt>
                <c:pt idx="15">
                  <c:v>36.15</c:v>
                </c:pt>
                <c:pt idx="16">
                  <c:v>36.15</c:v>
                </c:pt>
                <c:pt idx="17">
                  <c:v>37.15</c:v>
                </c:pt>
                <c:pt idx="18">
                  <c:v>37.15</c:v>
                </c:pt>
                <c:pt idx="19">
                  <c:v>37.15</c:v>
                </c:pt>
                <c:pt idx="20">
                  <c:v>36.4</c:v>
                </c:pt>
                <c:pt idx="21">
                  <c:v>36.4</c:v>
                </c:pt>
                <c:pt idx="22">
                  <c:v>36.4</c:v>
                </c:pt>
                <c:pt idx="23">
                  <c:v>36.85</c:v>
                </c:pt>
                <c:pt idx="24">
                  <c:v>36.85</c:v>
                </c:pt>
                <c:pt idx="25">
                  <c:v>36.85</c:v>
                </c:pt>
                <c:pt idx="26">
                  <c:v>37.15</c:v>
                </c:pt>
                <c:pt idx="27">
                  <c:v>37.15</c:v>
                </c:pt>
                <c:pt idx="28">
                  <c:v>37.15</c:v>
                </c:pt>
                <c:pt idx="29">
                  <c:v>38.700000000000003</c:v>
                </c:pt>
                <c:pt idx="30">
                  <c:v>38.700000000000003</c:v>
                </c:pt>
                <c:pt idx="31">
                  <c:v>38.700000000000003</c:v>
                </c:pt>
                <c:pt idx="32">
                  <c:v>40.65</c:v>
                </c:pt>
                <c:pt idx="33">
                  <c:v>40.65</c:v>
                </c:pt>
                <c:pt idx="34">
                  <c:v>40.65</c:v>
                </c:pt>
                <c:pt idx="35">
                  <c:v>41.25</c:v>
                </c:pt>
                <c:pt idx="36">
                  <c:v>41.25</c:v>
                </c:pt>
                <c:pt idx="37">
                  <c:v>41.25</c:v>
                </c:pt>
                <c:pt idx="38">
                  <c:v>41.05</c:v>
                </c:pt>
                <c:pt idx="39">
                  <c:v>41.05</c:v>
                </c:pt>
                <c:pt idx="40">
                  <c:v>41.05</c:v>
                </c:pt>
                <c:pt idx="41">
                  <c:v>41.65</c:v>
                </c:pt>
                <c:pt idx="42">
                  <c:v>41.65</c:v>
                </c:pt>
                <c:pt idx="43">
                  <c:v>41.65</c:v>
                </c:pt>
                <c:pt idx="44">
                  <c:v>41.9</c:v>
                </c:pt>
                <c:pt idx="45">
                  <c:v>41.9</c:v>
                </c:pt>
                <c:pt idx="46">
                  <c:v>41.9</c:v>
                </c:pt>
                <c:pt idx="47">
                  <c:v>42.6</c:v>
                </c:pt>
                <c:pt idx="48">
                  <c:v>42.6</c:v>
                </c:pt>
                <c:pt idx="49">
                  <c:v>42.6</c:v>
                </c:pt>
                <c:pt idx="50">
                  <c:v>41.5</c:v>
                </c:pt>
                <c:pt idx="51">
                  <c:v>41.5</c:v>
                </c:pt>
                <c:pt idx="52">
                  <c:v>41.5</c:v>
                </c:pt>
                <c:pt idx="53">
                  <c:v>42.75</c:v>
                </c:pt>
                <c:pt idx="54">
                  <c:v>42.75</c:v>
                </c:pt>
                <c:pt idx="55">
                  <c:v>42.75</c:v>
                </c:pt>
                <c:pt idx="56">
                  <c:v>42.4</c:v>
                </c:pt>
                <c:pt idx="57">
                  <c:v>42.4</c:v>
                </c:pt>
                <c:pt idx="58">
                  <c:v>42.4</c:v>
                </c:pt>
                <c:pt idx="59">
                  <c:v>43</c:v>
                </c:pt>
                <c:pt idx="60">
                  <c:v>43</c:v>
                </c:pt>
                <c:pt idx="61">
                  <c:v>43</c:v>
                </c:pt>
                <c:pt idx="62">
                  <c:v>42.35</c:v>
                </c:pt>
                <c:pt idx="63">
                  <c:v>42.35</c:v>
                </c:pt>
                <c:pt idx="64">
                  <c:v>42.35</c:v>
                </c:pt>
                <c:pt idx="65">
                  <c:v>43.65</c:v>
                </c:pt>
                <c:pt idx="66">
                  <c:v>43.65</c:v>
                </c:pt>
                <c:pt idx="67">
                  <c:v>43.65</c:v>
                </c:pt>
                <c:pt idx="68">
                  <c:v>43.85</c:v>
                </c:pt>
                <c:pt idx="69">
                  <c:v>43.85</c:v>
                </c:pt>
                <c:pt idx="70">
                  <c:v>43.85</c:v>
                </c:pt>
                <c:pt idx="71">
                  <c:v>43.9</c:v>
                </c:pt>
                <c:pt idx="72">
                  <c:v>43.9</c:v>
                </c:pt>
                <c:pt idx="73">
                  <c:v>43.9</c:v>
                </c:pt>
                <c:pt idx="74">
                  <c:v>43.5</c:v>
                </c:pt>
                <c:pt idx="75">
                  <c:v>43.5</c:v>
                </c:pt>
                <c:pt idx="76">
                  <c:v>43.5</c:v>
                </c:pt>
                <c:pt idx="77">
                  <c:v>44.8</c:v>
                </c:pt>
                <c:pt idx="78">
                  <c:v>44.8</c:v>
                </c:pt>
                <c:pt idx="79">
                  <c:v>44.8</c:v>
                </c:pt>
                <c:pt idx="80">
                  <c:v>44.4</c:v>
                </c:pt>
                <c:pt idx="81">
                  <c:v>44.4</c:v>
                </c:pt>
                <c:pt idx="82">
                  <c:v>44.4</c:v>
                </c:pt>
                <c:pt idx="83">
                  <c:v>45.1</c:v>
                </c:pt>
                <c:pt idx="84">
                  <c:v>45.1</c:v>
                </c:pt>
                <c:pt idx="85">
                  <c:v>45.1</c:v>
                </c:pt>
                <c:pt idx="86">
                  <c:v>44.1</c:v>
                </c:pt>
                <c:pt idx="87">
                  <c:v>44.1</c:v>
                </c:pt>
                <c:pt idx="88">
                  <c:v>44.1</c:v>
                </c:pt>
                <c:pt idx="89">
                  <c:v>45.2</c:v>
                </c:pt>
                <c:pt idx="90">
                  <c:v>45.2</c:v>
                </c:pt>
                <c:pt idx="91">
                  <c:v>45.2</c:v>
                </c:pt>
                <c:pt idx="92">
                  <c:v>45.1</c:v>
                </c:pt>
                <c:pt idx="93">
                  <c:v>45.1</c:v>
                </c:pt>
                <c:pt idx="94">
                  <c:v>45.1</c:v>
                </c:pt>
                <c:pt idx="95">
                  <c:v>45.5</c:v>
                </c:pt>
                <c:pt idx="96">
                  <c:v>45.5</c:v>
                </c:pt>
                <c:pt idx="97">
                  <c:v>45.5</c:v>
                </c:pt>
                <c:pt idx="98">
                  <c:v>43.36</c:v>
                </c:pt>
                <c:pt idx="99">
                  <c:v>43.36</c:v>
                </c:pt>
                <c:pt idx="100">
                  <c:v>43.36</c:v>
                </c:pt>
                <c:pt idx="101">
                  <c:v>44.42</c:v>
                </c:pt>
                <c:pt idx="102">
                  <c:v>44.42</c:v>
                </c:pt>
                <c:pt idx="103">
                  <c:v>44.42</c:v>
                </c:pt>
                <c:pt idx="104">
                  <c:v>43.1</c:v>
                </c:pt>
                <c:pt idx="105">
                  <c:v>43.1</c:v>
                </c:pt>
                <c:pt idx="106">
                  <c:v>43.1</c:v>
                </c:pt>
                <c:pt idx="107">
                  <c:v>38.520000000000003</c:v>
                </c:pt>
                <c:pt idx="108">
                  <c:v>38.520000000000003</c:v>
                </c:pt>
                <c:pt idx="109">
                  <c:v>38.520000000000003</c:v>
                </c:pt>
                <c:pt idx="110">
                  <c:v>36.28</c:v>
                </c:pt>
                <c:pt idx="111">
                  <c:v>36.28</c:v>
                </c:pt>
                <c:pt idx="112">
                  <c:v>36.28</c:v>
                </c:pt>
                <c:pt idx="113">
                  <c:v>37.79</c:v>
                </c:pt>
                <c:pt idx="114">
                  <c:v>37.79</c:v>
                </c:pt>
                <c:pt idx="115">
                  <c:v>37.79</c:v>
                </c:pt>
                <c:pt idx="116">
                  <c:v>39.1</c:v>
                </c:pt>
                <c:pt idx="117">
                  <c:v>39.1</c:v>
                </c:pt>
                <c:pt idx="118">
                  <c:v>39.1</c:v>
                </c:pt>
                <c:pt idx="119">
                  <c:v>41.54</c:v>
                </c:pt>
                <c:pt idx="120">
                  <c:v>41.54</c:v>
                </c:pt>
                <c:pt idx="121">
                  <c:v>41.54</c:v>
                </c:pt>
                <c:pt idx="122">
                  <c:v>42.01</c:v>
                </c:pt>
                <c:pt idx="123">
                  <c:v>42.01</c:v>
                </c:pt>
                <c:pt idx="124">
                  <c:v>42.01</c:v>
                </c:pt>
                <c:pt idx="125">
                  <c:v>43.64</c:v>
                </c:pt>
                <c:pt idx="126">
                  <c:v>43.64</c:v>
                </c:pt>
                <c:pt idx="127">
                  <c:v>43.64</c:v>
                </c:pt>
                <c:pt idx="128">
                  <c:v>43.64</c:v>
                </c:pt>
                <c:pt idx="129">
                  <c:v>43.64</c:v>
                </c:pt>
                <c:pt idx="130">
                  <c:v>43.64</c:v>
                </c:pt>
                <c:pt idx="131">
                  <c:v>43.8</c:v>
                </c:pt>
                <c:pt idx="132">
                  <c:v>43.8</c:v>
                </c:pt>
                <c:pt idx="133">
                  <c:v>43.8</c:v>
                </c:pt>
                <c:pt idx="134">
                  <c:v>43.12</c:v>
                </c:pt>
                <c:pt idx="135">
                  <c:v>43.12</c:v>
                </c:pt>
                <c:pt idx="136">
                  <c:v>43.12</c:v>
                </c:pt>
                <c:pt idx="137">
                  <c:v>43.76</c:v>
                </c:pt>
                <c:pt idx="138">
                  <c:v>43.76</c:v>
                </c:pt>
                <c:pt idx="139">
                  <c:v>43.76</c:v>
                </c:pt>
                <c:pt idx="140">
                  <c:v>42.95</c:v>
                </c:pt>
                <c:pt idx="141">
                  <c:v>42.95</c:v>
                </c:pt>
                <c:pt idx="142">
                  <c:v>42.95</c:v>
                </c:pt>
                <c:pt idx="143">
                  <c:v>42.39</c:v>
                </c:pt>
                <c:pt idx="144">
                  <c:v>42.39</c:v>
                </c:pt>
                <c:pt idx="145">
                  <c:v>42.39</c:v>
                </c:pt>
                <c:pt idx="146">
                  <c:v>40.4</c:v>
                </c:pt>
                <c:pt idx="147">
                  <c:v>40.4</c:v>
                </c:pt>
                <c:pt idx="148">
                  <c:v>40.4</c:v>
                </c:pt>
                <c:pt idx="149">
                  <c:v>40.9</c:v>
                </c:pt>
                <c:pt idx="150">
                  <c:v>40.9</c:v>
                </c:pt>
                <c:pt idx="151">
                  <c:v>40.9</c:v>
                </c:pt>
                <c:pt idx="152">
                  <c:v>39.700000000000003</c:v>
                </c:pt>
                <c:pt idx="153">
                  <c:v>39.700000000000003</c:v>
                </c:pt>
                <c:pt idx="154">
                  <c:v>39.700000000000003</c:v>
                </c:pt>
                <c:pt idx="155">
                  <c:v>40</c:v>
                </c:pt>
                <c:pt idx="156">
                  <c:v>40</c:v>
                </c:pt>
                <c:pt idx="157">
                  <c:v>40</c:v>
                </c:pt>
                <c:pt idx="158">
                  <c:v>39.299999999999997</c:v>
                </c:pt>
                <c:pt idx="159">
                  <c:v>39.299999999999997</c:v>
                </c:pt>
                <c:pt idx="160">
                  <c:v>39.299999999999997</c:v>
                </c:pt>
                <c:pt idx="161">
                  <c:v>40.6</c:v>
                </c:pt>
                <c:pt idx="162">
                  <c:v>40.6</c:v>
                </c:pt>
                <c:pt idx="163">
                  <c:v>40.6</c:v>
                </c:pt>
                <c:pt idx="164">
                  <c:v>39.799999999999997</c:v>
                </c:pt>
                <c:pt idx="165">
                  <c:v>39.799999999999997</c:v>
                </c:pt>
                <c:pt idx="166">
                  <c:v>39.799999999999997</c:v>
                </c:pt>
                <c:pt idx="167">
                  <c:v>41.2</c:v>
                </c:pt>
                <c:pt idx="168">
                  <c:v>41.2</c:v>
                </c:pt>
                <c:pt idx="169">
                  <c:v>41.2</c:v>
                </c:pt>
                <c:pt idx="170">
                  <c:v>39.200000000000003</c:v>
                </c:pt>
                <c:pt idx="171">
                  <c:v>39.200000000000003</c:v>
                </c:pt>
                <c:pt idx="172">
                  <c:v>39.200000000000003</c:v>
                </c:pt>
                <c:pt idx="173">
                  <c:v>40.6</c:v>
                </c:pt>
                <c:pt idx="174">
                  <c:v>40.6</c:v>
                </c:pt>
                <c:pt idx="175">
                  <c:v>40.6</c:v>
                </c:pt>
                <c:pt idx="176">
                  <c:v>40.6</c:v>
                </c:pt>
                <c:pt idx="177">
                  <c:v>40.6</c:v>
                </c:pt>
                <c:pt idx="178">
                  <c:v>40.6</c:v>
                </c:pt>
                <c:pt idx="179">
                  <c:v>40.4</c:v>
                </c:pt>
                <c:pt idx="180">
                  <c:v>40.4</c:v>
                </c:pt>
                <c:pt idx="181">
                  <c:v>40.4</c:v>
                </c:pt>
                <c:pt idx="182">
                  <c:v>39</c:v>
                </c:pt>
                <c:pt idx="183">
                  <c:v>39</c:v>
                </c:pt>
                <c:pt idx="184">
                  <c:v>39</c:v>
                </c:pt>
                <c:pt idx="185">
                  <c:v>39.200000000000003</c:v>
                </c:pt>
                <c:pt idx="186">
                  <c:v>39.200000000000003</c:v>
                </c:pt>
                <c:pt idx="187">
                  <c:v>39.200000000000003</c:v>
                </c:pt>
                <c:pt idx="188">
                  <c:v>37.200000000000003</c:v>
                </c:pt>
                <c:pt idx="189">
                  <c:v>37.200000000000003</c:v>
                </c:pt>
                <c:pt idx="190">
                  <c:v>37.200000000000003</c:v>
                </c:pt>
                <c:pt idx="191">
                  <c:v>36.9</c:v>
                </c:pt>
                <c:pt idx="192">
                  <c:v>36.9</c:v>
                </c:pt>
                <c:pt idx="193">
                  <c:v>36.9</c:v>
                </c:pt>
                <c:pt idx="194">
                  <c:v>35.200000000000003</c:v>
                </c:pt>
                <c:pt idx="195">
                  <c:v>35.200000000000003</c:v>
                </c:pt>
                <c:pt idx="196">
                  <c:v>35.200000000000003</c:v>
                </c:pt>
                <c:pt idx="197">
                  <c:v>36.799999999999997</c:v>
                </c:pt>
                <c:pt idx="198">
                  <c:v>36.799999999999997</c:v>
                </c:pt>
                <c:pt idx="199">
                  <c:v>36.799999999999997</c:v>
                </c:pt>
                <c:pt idx="200">
                  <c:v>37.700000000000003</c:v>
                </c:pt>
                <c:pt idx="201">
                  <c:v>37.700000000000003</c:v>
                </c:pt>
                <c:pt idx="202">
                  <c:v>37.700000000000003</c:v>
                </c:pt>
                <c:pt idx="203">
                  <c:v>40.1</c:v>
                </c:pt>
                <c:pt idx="204">
                  <c:v>40.1</c:v>
                </c:pt>
                <c:pt idx="205">
                  <c:v>40.1</c:v>
                </c:pt>
                <c:pt idx="206">
                  <c:v>38.700000000000003</c:v>
                </c:pt>
                <c:pt idx="207">
                  <c:v>38.700000000000003</c:v>
                </c:pt>
                <c:pt idx="208">
                  <c:v>38.700000000000003</c:v>
                </c:pt>
                <c:pt idx="209">
                  <c:v>41.1</c:v>
                </c:pt>
                <c:pt idx="210">
                  <c:v>41.1</c:v>
                </c:pt>
                <c:pt idx="211">
                  <c:v>41.1</c:v>
                </c:pt>
                <c:pt idx="212">
                  <c:v>41.3</c:v>
                </c:pt>
                <c:pt idx="213">
                  <c:v>41.3</c:v>
                </c:pt>
                <c:pt idx="214">
                  <c:v>41.3</c:v>
                </c:pt>
                <c:pt idx="215">
                  <c:v>43.8</c:v>
                </c:pt>
                <c:pt idx="216">
                  <c:v>43.8</c:v>
                </c:pt>
                <c:pt idx="217">
                  <c:v>43.8</c:v>
                </c:pt>
                <c:pt idx="218">
                  <c:v>41.4</c:v>
                </c:pt>
                <c:pt idx="219">
                  <c:v>41.4</c:v>
                </c:pt>
                <c:pt idx="220">
                  <c:v>41.4</c:v>
                </c:pt>
                <c:pt idx="221">
                  <c:v>43.7</c:v>
                </c:pt>
                <c:pt idx="222">
                  <c:v>43.7</c:v>
                </c:pt>
                <c:pt idx="223">
                  <c:v>43.7</c:v>
                </c:pt>
                <c:pt idx="224">
                  <c:v>42.5</c:v>
                </c:pt>
                <c:pt idx="225">
                  <c:v>42.5</c:v>
                </c:pt>
                <c:pt idx="226">
                  <c:v>42.5</c:v>
                </c:pt>
                <c:pt idx="227">
                  <c:v>43.6</c:v>
                </c:pt>
                <c:pt idx="228">
                  <c:v>43.6</c:v>
                </c:pt>
                <c:pt idx="229">
                  <c:v>43.6</c:v>
                </c:pt>
                <c:pt idx="230">
                  <c:v>43.6</c:v>
                </c:pt>
                <c:pt idx="231">
                  <c:v>43.6</c:v>
                </c:pt>
                <c:pt idx="232">
                  <c:v>43.6</c:v>
                </c:pt>
              </c:numCache>
            </c:numRef>
          </c:val>
          <c:smooth val="0"/>
          <c:extLst>
            <c:ext xmlns:c16="http://schemas.microsoft.com/office/drawing/2014/chart" uri="{C3380CC4-5D6E-409C-BE32-E72D297353CC}">
              <c16:uniqueId val="{00000003-6857-4285-8492-48DBA850F462}"/>
            </c:ext>
          </c:extLst>
        </c:ser>
        <c:dLbls>
          <c:showLegendKey val="0"/>
          <c:showVal val="0"/>
          <c:showCatName val="0"/>
          <c:showSerName val="0"/>
          <c:showPercent val="0"/>
          <c:showBubbleSize val="0"/>
        </c:dLbls>
        <c:marker val="1"/>
        <c:smooth val="0"/>
        <c:axId val="1566262255"/>
        <c:axId val="1070344031"/>
      </c:lineChart>
      <c:lineChart>
        <c:grouping val="standard"/>
        <c:varyColors val="0"/>
        <c:ser>
          <c:idx val="0"/>
          <c:order val="0"/>
          <c:tx>
            <c:strRef>
              <c:f>'图2.15.14原油价格与中国库存周期和朱格拉周期之走势'!$B$1</c:f>
              <c:strCache>
                <c:ptCount val="1"/>
                <c:pt idx="0">
                  <c:v>现货价:原油(布伦特):FOB欧洲</c:v>
                </c:pt>
              </c:strCache>
            </c:strRef>
          </c:tx>
          <c:spPr>
            <a:ln w="28575" cap="rnd">
              <a:solidFill>
                <a:schemeClr val="accent1"/>
              </a:solidFill>
              <a:round/>
            </a:ln>
            <a:effectLst/>
          </c:spPr>
          <c:marker>
            <c:symbol val="none"/>
          </c:marker>
          <c:cat>
            <c:numRef>
              <c:f>'图2.15.14原油价格与中国库存周期和朱格拉周期之走势'!$A$2:$A$281</c:f>
              <c:numCache>
                <c:formatCode>m/d/yyyy</c:formatCode>
                <c:ptCount val="233"/>
                <c:pt idx="0">
                  <c:v>36526</c:v>
                </c:pt>
                <c:pt idx="1">
                  <c:v>36557</c:v>
                </c:pt>
                <c:pt idx="2">
                  <c:v>36586</c:v>
                </c:pt>
                <c:pt idx="3">
                  <c:v>36617</c:v>
                </c:pt>
                <c:pt idx="4">
                  <c:v>36647</c:v>
                </c:pt>
                <c:pt idx="5">
                  <c:v>36678</c:v>
                </c:pt>
                <c:pt idx="6">
                  <c:v>36708</c:v>
                </c:pt>
                <c:pt idx="7">
                  <c:v>36739</c:v>
                </c:pt>
                <c:pt idx="8">
                  <c:v>36770</c:v>
                </c:pt>
                <c:pt idx="9">
                  <c:v>36800</c:v>
                </c:pt>
                <c:pt idx="10">
                  <c:v>36831</c:v>
                </c:pt>
                <c:pt idx="11">
                  <c:v>36861</c:v>
                </c:pt>
                <c:pt idx="12">
                  <c:v>36892</c:v>
                </c:pt>
                <c:pt idx="13">
                  <c:v>36923</c:v>
                </c:pt>
                <c:pt idx="14">
                  <c:v>36951</c:v>
                </c:pt>
                <c:pt idx="15">
                  <c:v>36982</c:v>
                </c:pt>
                <c:pt idx="16">
                  <c:v>37012</c:v>
                </c:pt>
                <c:pt idx="17">
                  <c:v>37043</c:v>
                </c:pt>
                <c:pt idx="18">
                  <c:v>37073</c:v>
                </c:pt>
                <c:pt idx="19">
                  <c:v>37104</c:v>
                </c:pt>
                <c:pt idx="20">
                  <c:v>37135</c:v>
                </c:pt>
                <c:pt idx="21">
                  <c:v>37165</c:v>
                </c:pt>
                <c:pt idx="22">
                  <c:v>37196</c:v>
                </c:pt>
                <c:pt idx="23">
                  <c:v>37226</c:v>
                </c:pt>
                <c:pt idx="24">
                  <c:v>37257</c:v>
                </c:pt>
                <c:pt idx="25">
                  <c:v>37288</c:v>
                </c:pt>
                <c:pt idx="26">
                  <c:v>37316</c:v>
                </c:pt>
                <c:pt idx="27">
                  <c:v>37347</c:v>
                </c:pt>
                <c:pt idx="28">
                  <c:v>37377</c:v>
                </c:pt>
                <c:pt idx="29">
                  <c:v>37408</c:v>
                </c:pt>
                <c:pt idx="30">
                  <c:v>37438</c:v>
                </c:pt>
                <c:pt idx="31">
                  <c:v>37469</c:v>
                </c:pt>
                <c:pt idx="32">
                  <c:v>37500</c:v>
                </c:pt>
                <c:pt idx="33">
                  <c:v>37530</c:v>
                </c:pt>
                <c:pt idx="34">
                  <c:v>37561</c:v>
                </c:pt>
                <c:pt idx="35">
                  <c:v>37591</c:v>
                </c:pt>
                <c:pt idx="36">
                  <c:v>37622</c:v>
                </c:pt>
                <c:pt idx="37">
                  <c:v>37653</c:v>
                </c:pt>
                <c:pt idx="38">
                  <c:v>37681</c:v>
                </c:pt>
                <c:pt idx="39">
                  <c:v>37712</c:v>
                </c:pt>
                <c:pt idx="40">
                  <c:v>37742</c:v>
                </c:pt>
                <c:pt idx="41">
                  <c:v>37773</c:v>
                </c:pt>
                <c:pt idx="42">
                  <c:v>37803</c:v>
                </c:pt>
                <c:pt idx="43">
                  <c:v>37834</c:v>
                </c:pt>
                <c:pt idx="44">
                  <c:v>37865</c:v>
                </c:pt>
                <c:pt idx="45">
                  <c:v>37895</c:v>
                </c:pt>
                <c:pt idx="46">
                  <c:v>37926</c:v>
                </c:pt>
                <c:pt idx="47">
                  <c:v>37956</c:v>
                </c:pt>
                <c:pt idx="48">
                  <c:v>37987</c:v>
                </c:pt>
                <c:pt idx="49">
                  <c:v>38018</c:v>
                </c:pt>
                <c:pt idx="50">
                  <c:v>38047</c:v>
                </c:pt>
                <c:pt idx="51">
                  <c:v>38078</c:v>
                </c:pt>
                <c:pt idx="52">
                  <c:v>38108</c:v>
                </c:pt>
                <c:pt idx="53">
                  <c:v>38139</c:v>
                </c:pt>
                <c:pt idx="54">
                  <c:v>38169</c:v>
                </c:pt>
                <c:pt idx="55">
                  <c:v>38200</c:v>
                </c:pt>
                <c:pt idx="56">
                  <c:v>38231</c:v>
                </c:pt>
                <c:pt idx="57">
                  <c:v>38261</c:v>
                </c:pt>
                <c:pt idx="58">
                  <c:v>38292</c:v>
                </c:pt>
                <c:pt idx="59">
                  <c:v>38322</c:v>
                </c:pt>
                <c:pt idx="60">
                  <c:v>38353</c:v>
                </c:pt>
                <c:pt idx="61">
                  <c:v>38384</c:v>
                </c:pt>
                <c:pt idx="62">
                  <c:v>38412</c:v>
                </c:pt>
                <c:pt idx="63">
                  <c:v>38443</c:v>
                </c:pt>
                <c:pt idx="64">
                  <c:v>38473</c:v>
                </c:pt>
                <c:pt idx="65">
                  <c:v>38504</c:v>
                </c:pt>
                <c:pt idx="66">
                  <c:v>38534</c:v>
                </c:pt>
                <c:pt idx="67">
                  <c:v>38565</c:v>
                </c:pt>
                <c:pt idx="68">
                  <c:v>38596</c:v>
                </c:pt>
                <c:pt idx="69">
                  <c:v>38626</c:v>
                </c:pt>
                <c:pt idx="70">
                  <c:v>38657</c:v>
                </c:pt>
                <c:pt idx="71">
                  <c:v>38687</c:v>
                </c:pt>
                <c:pt idx="72">
                  <c:v>38718</c:v>
                </c:pt>
                <c:pt idx="73">
                  <c:v>38749</c:v>
                </c:pt>
                <c:pt idx="74">
                  <c:v>38777</c:v>
                </c:pt>
                <c:pt idx="75">
                  <c:v>38808</c:v>
                </c:pt>
                <c:pt idx="76">
                  <c:v>38838</c:v>
                </c:pt>
                <c:pt idx="77">
                  <c:v>38869</c:v>
                </c:pt>
                <c:pt idx="78">
                  <c:v>38899</c:v>
                </c:pt>
                <c:pt idx="79">
                  <c:v>38930</c:v>
                </c:pt>
                <c:pt idx="80">
                  <c:v>38961</c:v>
                </c:pt>
                <c:pt idx="81">
                  <c:v>38991</c:v>
                </c:pt>
                <c:pt idx="82">
                  <c:v>39022</c:v>
                </c:pt>
                <c:pt idx="83">
                  <c:v>39052</c:v>
                </c:pt>
                <c:pt idx="84">
                  <c:v>39083</c:v>
                </c:pt>
                <c:pt idx="85">
                  <c:v>39114</c:v>
                </c:pt>
                <c:pt idx="86">
                  <c:v>39142</c:v>
                </c:pt>
                <c:pt idx="87">
                  <c:v>39173</c:v>
                </c:pt>
                <c:pt idx="88">
                  <c:v>39203</c:v>
                </c:pt>
                <c:pt idx="89">
                  <c:v>39234</c:v>
                </c:pt>
                <c:pt idx="90">
                  <c:v>39264</c:v>
                </c:pt>
                <c:pt idx="91">
                  <c:v>39295</c:v>
                </c:pt>
                <c:pt idx="92">
                  <c:v>39326</c:v>
                </c:pt>
                <c:pt idx="93">
                  <c:v>39356</c:v>
                </c:pt>
                <c:pt idx="94">
                  <c:v>39387</c:v>
                </c:pt>
                <c:pt idx="95">
                  <c:v>39417</c:v>
                </c:pt>
                <c:pt idx="96">
                  <c:v>39448</c:v>
                </c:pt>
                <c:pt idx="97">
                  <c:v>39479</c:v>
                </c:pt>
                <c:pt idx="98">
                  <c:v>39508</c:v>
                </c:pt>
                <c:pt idx="99">
                  <c:v>39539</c:v>
                </c:pt>
                <c:pt idx="100">
                  <c:v>39569</c:v>
                </c:pt>
                <c:pt idx="101">
                  <c:v>39600</c:v>
                </c:pt>
                <c:pt idx="102">
                  <c:v>39630</c:v>
                </c:pt>
                <c:pt idx="103">
                  <c:v>39661</c:v>
                </c:pt>
                <c:pt idx="104">
                  <c:v>39692</c:v>
                </c:pt>
                <c:pt idx="105">
                  <c:v>39722</c:v>
                </c:pt>
                <c:pt idx="106">
                  <c:v>39753</c:v>
                </c:pt>
                <c:pt idx="107">
                  <c:v>39783</c:v>
                </c:pt>
                <c:pt idx="108">
                  <c:v>39814</c:v>
                </c:pt>
                <c:pt idx="109">
                  <c:v>39845</c:v>
                </c:pt>
                <c:pt idx="110">
                  <c:v>39873</c:v>
                </c:pt>
                <c:pt idx="111">
                  <c:v>39904</c:v>
                </c:pt>
                <c:pt idx="112">
                  <c:v>39934</c:v>
                </c:pt>
                <c:pt idx="113">
                  <c:v>39965</c:v>
                </c:pt>
                <c:pt idx="114">
                  <c:v>39995</c:v>
                </c:pt>
                <c:pt idx="115">
                  <c:v>40026</c:v>
                </c:pt>
                <c:pt idx="116">
                  <c:v>40057</c:v>
                </c:pt>
                <c:pt idx="117">
                  <c:v>40087</c:v>
                </c:pt>
                <c:pt idx="118">
                  <c:v>40118</c:v>
                </c:pt>
                <c:pt idx="119">
                  <c:v>40148</c:v>
                </c:pt>
                <c:pt idx="120">
                  <c:v>40179</c:v>
                </c:pt>
                <c:pt idx="121">
                  <c:v>40210</c:v>
                </c:pt>
                <c:pt idx="122">
                  <c:v>40238</c:v>
                </c:pt>
                <c:pt idx="123">
                  <c:v>40269</c:v>
                </c:pt>
                <c:pt idx="124">
                  <c:v>40299</c:v>
                </c:pt>
                <c:pt idx="125">
                  <c:v>40330</c:v>
                </c:pt>
                <c:pt idx="126">
                  <c:v>40360</c:v>
                </c:pt>
                <c:pt idx="127">
                  <c:v>40391</c:v>
                </c:pt>
                <c:pt idx="128">
                  <c:v>40422</c:v>
                </c:pt>
                <c:pt idx="129">
                  <c:v>40452</c:v>
                </c:pt>
                <c:pt idx="130">
                  <c:v>40483</c:v>
                </c:pt>
                <c:pt idx="131">
                  <c:v>40513</c:v>
                </c:pt>
                <c:pt idx="132">
                  <c:v>40544</c:v>
                </c:pt>
                <c:pt idx="133">
                  <c:v>40575</c:v>
                </c:pt>
                <c:pt idx="134">
                  <c:v>40603</c:v>
                </c:pt>
                <c:pt idx="135">
                  <c:v>40634</c:v>
                </c:pt>
                <c:pt idx="136">
                  <c:v>40664</c:v>
                </c:pt>
                <c:pt idx="137">
                  <c:v>40695</c:v>
                </c:pt>
                <c:pt idx="138">
                  <c:v>40725</c:v>
                </c:pt>
                <c:pt idx="139">
                  <c:v>40756</c:v>
                </c:pt>
                <c:pt idx="140">
                  <c:v>40787</c:v>
                </c:pt>
                <c:pt idx="141">
                  <c:v>40817</c:v>
                </c:pt>
                <c:pt idx="142">
                  <c:v>40848</c:v>
                </c:pt>
                <c:pt idx="143">
                  <c:v>40878</c:v>
                </c:pt>
                <c:pt idx="144">
                  <c:v>40909</c:v>
                </c:pt>
                <c:pt idx="145">
                  <c:v>40940</c:v>
                </c:pt>
                <c:pt idx="146">
                  <c:v>40969</c:v>
                </c:pt>
                <c:pt idx="147">
                  <c:v>41000</c:v>
                </c:pt>
                <c:pt idx="148">
                  <c:v>41030</c:v>
                </c:pt>
                <c:pt idx="149">
                  <c:v>41061</c:v>
                </c:pt>
                <c:pt idx="150">
                  <c:v>41091</c:v>
                </c:pt>
                <c:pt idx="151">
                  <c:v>41122</c:v>
                </c:pt>
                <c:pt idx="152">
                  <c:v>41153</c:v>
                </c:pt>
                <c:pt idx="153">
                  <c:v>41183</c:v>
                </c:pt>
                <c:pt idx="154">
                  <c:v>41214</c:v>
                </c:pt>
                <c:pt idx="155">
                  <c:v>41244</c:v>
                </c:pt>
                <c:pt idx="156">
                  <c:v>41275</c:v>
                </c:pt>
                <c:pt idx="157">
                  <c:v>41306</c:v>
                </c:pt>
                <c:pt idx="158">
                  <c:v>41334</c:v>
                </c:pt>
                <c:pt idx="159">
                  <c:v>41365</c:v>
                </c:pt>
                <c:pt idx="160">
                  <c:v>41395</c:v>
                </c:pt>
                <c:pt idx="161">
                  <c:v>41426</c:v>
                </c:pt>
                <c:pt idx="162">
                  <c:v>41456</c:v>
                </c:pt>
                <c:pt idx="163">
                  <c:v>41487</c:v>
                </c:pt>
                <c:pt idx="164">
                  <c:v>41518</c:v>
                </c:pt>
                <c:pt idx="165">
                  <c:v>41548</c:v>
                </c:pt>
                <c:pt idx="166">
                  <c:v>41579</c:v>
                </c:pt>
                <c:pt idx="167">
                  <c:v>41609</c:v>
                </c:pt>
                <c:pt idx="168">
                  <c:v>41640</c:v>
                </c:pt>
                <c:pt idx="169">
                  <c:v>41671</c:v>
                </c:pt>
                <c:pt idx="170">
                  <c:v>41699</c:v>
                </c:pt>
                <c:pt idx="171">
                  <c:v>41730</c:v>
                </c:pt>
                <c:pt idx="172">
                  <c:v>41760</c:v>
                </c:pt>
                <c:pt idx="173">
                  <c:v>41791</c:v>
                </c:pt>
                <c:pt idx="174">
                  <c:v>41821</c:v>
                </c:pt>
                <c:pt idx="175">
                  <c:v>41852</c:v>
                </c:pt>
                <c:pt idx="176">
                  <c:v>41883</c:v>
                </c:pt>
                <c:pt idx="177">
                  <c:v>41913</c:v>
                </c:pt>
                <c:pt idx="178">
                  <c:v>41944</c:v>
                </c:pt>
                <c:pt idx="179">
                  <c:v>41974</c:v>
                </c:pt>
                <c:pt idx="180">
                  <c:v>42005</c:v>
                </c:pt>
                <c:pt idx="181">
                  <c:v>42036</c:v>
                </c:pt>
                <c:pt idx="182">
                  <c:v>42064</c:v>
                </c:pt>
                <c:pt idx="183">
                  <c:v>42095</c:v>
                </c:pt>
                <c:pt idx="184">
                  <c:v>42125</c:v>
                </c:pt>
                <c:pt idx="185">
                  <c:v>42156</c:v>
                </c:pt>
                <c:pt idx="186">
                  <c:v>42186</c:v>
                </c:pt>
                <c:pt idx="187">
                  <c:v>42217</c:v>
                </c:pt>
                <c:pt idx="188">
                  <c:v>42248</c:v>
                </c:pt>
                <c:pt idx="189">
                  <c:v>42278</c:v>
                </c:pt>
                <c:pt idx="190">
                  <c:v>42309</c:v>
                </c:pt>
                <c:pt idx="191">
                  <c:v>42339</c:v>
                </c:pt>
                <c:pt idx="192">
                  <c:v>42370</c:v>
                </c:pt>
                <c:pt idx="193">
                  <c:v>42401</c:v>
                </c:pt>
                <c:pt idx="194">
                  <c:v>42430</c:v>
                </c:pt>
                <c:pt idx="195">
                  <c:v>42461</c:v>
                </c:pt>
                <c:pt idx="196">
                  <c:v>42491</c:v>
                </c:pt>
                <c:pt idx="197">
                  <c:v>42522</c:v>
                </c:pt>
                <c:pt idx="198">
                  <c:v>42552</c:v>
                </c:pt>
                <c:pt idx="199">
                  <c:v>42583</c:v>
                </c:pt>
                <c:pt idx="200">
                  <c:v>42614</c:v>
                </c:pt>
                <c:pt idx="201">
                  <c:v>42644</c:v>
                </c:pt>
                <c:pt idx="202">
                  <c:v>42675</c:v>
                </c:pt>
                <c:pt idx="203">
                  <c:v>42705</c:v>
                </c:pt>
                <c:pt idx="204">
                  <c:v>42736</c:v>
                </c:pt>
                <c:pt idx="205">
                  <c:v>42767</c:v>
                </c:pt>
                <c:pt idx="206">
                  <c:v>42795</c:v>
                </c:pt>
                <c:pt idx="207">
                  <c:v>42826</c:v>
                </c:pt>
                <c:pt idx="208">
                  <c:v>42856</c:v>
                </c:pt>
                <c:pt idx="209">
                  <c:v>42887</c:v>
                </c:pt>
                <c:pt idx="210">
                  <c:v>42917</c:v>
                </c:pt>
                <c:pt idx="211">
                  <c:v>42948</c:v>
                </c:pt>
                <c:pt idx="212">
                  <c:v>42979</c:v>
                </c:pt>
                <c:pt idx="213">
                  <c:v>43009</c:v>
                </c:pt>
                <c:pt idx="214">
                  <c:v>43040</c:v>
                </c:pt>
                <c:pt idx="215">
                  <c:v>43070</c:v>
                </c:pt>
                <c:pt idx="216">
                  <c:v>43101</c:v>
                </c:pt>
                <c:pt idx="217">
                  <c:v>43132</c:v>
                </c:pt>
                <c:pt idx="218">
                  <c:v>43160</c:v>
                </c:pt>
                <c:pt idx="219">
                  <c:v>43191</c:v>
                </c:pt>
                <c:pt idx="220">
                  <c:v>43221</c:v>
                </c:pt>
                <c:pt idx="221">
                  <c:v>43252</c:v>
                </c:pt>
                <c:pt idx="222">
                  <c:v>43282</c:v>
                </c:pt>
                <c:pt idx="223">
                  <c:v>43313</c:v>
                </c:pt>
                <c:pt idx="224">
                  <c:v>43344</c:v>
                </c:pt>
                <c:pt idx="225">
                  <c:v>43374</c:v>
                </c:pt>
                <c:pt idx="226">
                  <c:v>43405</c:v>
                </c:pt>
                <c:pt idx="227">
                  <c:v>43435</c:v>
                </c:pt>
                <c:pt idx="228">
                  <c:v>43466</c:v>
                </c:pt>
                <c:pt idx="229">
                  <c:v>43497</c:v>
                </c:pt>
                <c:pt idx="230">
                  <c:v>43525</c:v>
                </c:pt>
                <c:pt idx="231">
                  <c:v>43556</c:v>
                </c:pt>
                <c:pt idx="232">
                  <c:v>43586</c:v>
                </c:pt>
              </c:numCache>
            </c:numRef>
          </c:cat>
          <c:val>
            <c:numRef>
              <c:f>'图2.15.14原油价格与中国库存周期和朱格拉周期之走势'!$B$2:$B$281</c:f>
              <c:numCache>
                <c:formatCode>0.00_);[Red]\(0.00\)</c:formatCode>
                <c:ptCount val="233"/>
                <c:pt idx="0">
                  <c:v>28.856024096385539</c:v>
                </c:pt>
                <c:pt idx="1">
                  <c:v>27.77571428571429</c:v>
                </c:pt>
                <c:pt idx="2">
                  <c:v>27.486086956521742</c:v>
                </c:pt>
                <c:pt idx="3">
                  <c:v>22.764444444444443</c:v>
                </c:pt>
                <c:pt idx="4">
                  <c:v>27.737619047619042</c:v>
                </c:pt>
                <c:pt idx="5">
                  <c:v>29.795454545454547</c:v>
                </c:pt>
                <c:pt idx="6">
                  <c:v>28.682380952380949</c:v>
                </c:pt>
                <c:pt idx="7">
                  <c:v>30.196086956521732</c:v>
                </c:pt>
                <c:pt idx="8">
                  <c:v>33.144761904761907</c:v>
                </c:pt>
                <c:pt idx="9">
                  <c:v>33.144761904761907</c:v>
                </c:pt>
                <c:pt idx="10">
                  <c:v>33.144761904761907</c:v>
                </c:pt>
                <c:pt idx="11">
                  <c:v>33.144761904761907</c:v>
                </c:pt>
                <c:pt idx="12">
                  <c:v>20.988953488372086</c:v>
                </c:pt>
                <c:pt idx="13">
                  <c:v>27.503499999999995</c:v>
                </c:pt>
                <c:pt idx="14">
                  <c:v>24.497272727272726</c:v>
                </c:pt>
                <c:pt idx="15">
                  <c:v>25.657142857142862</c:v>
                </c:pt>
                <c:pt idx="16">
                  <c:v>28.313636363636363</c:v>
                </c:pt>
                <c:pt idx="17">
                  <c:v>27.849047619047621</c:v>
                </c:pt>
                <c:pt idx="18">
                  <c:v>24.613636363636363</c:v>
                </c:pt>
                <c:pt idx="19">
                  <c:v>25.68</c:v>
                </c:pt>
                <c:pt idx="20">
                  <c:v>25.619500000000006</c:v>
                </c:pt>
                <c:pt idx="21">
                  <c:v>25.619500000000006</c:v>
                </c:pt>
                <c:pt idx="22">
                  <c:v>25.619500000000006</c:v>
                </c:pt>
                <c:pt idx="23">
                  <c:v>25.619500000000006</c:v>
                </c:pt>
                <c:pt idx="24">
                  <c:v>24.864999999999988</c:v>
                </c:pt>
                <c:pt idx="25">
                  <c:v>20.275499999999997</c:v>
                </c:pt>
                <c:pt idx="26">
                  <c:v>23.696666666666665</c:v>
                </c:pt>
                <c:pt idx="27">
                  <c:v>25.728636363636369</c:v>
                </c:pt>
                <c:pt idx="28">
                  <c:v>25.34545454545454</c:v>
                </c:pt>
                <c:pt idx="29">
                  <c:v>24.081666666666663</c:v>
                </c:pt>
                <c:pt idx="30">
                  <c:v>25.736086956521742</c:v>
                </c:pt>
                <c:pt idx="31">
                  <c:v>26.651363636363634</c:v>
                </c:pt>
                <c:pt idx="32">
                  <c:v>28.399523809523814</c:v>
                </c:pt>
                <c:pt idx="33">
                  <c:v>28.399523809523814</c:v>
                </c:pt>
                <c:pt idx="34">
                  <c:v>28.399523809523814</c:v>
                </c:pt>
                <c:pt idx="35">
                  <c:v>28.399523809523814</c:v>
                </c:pt>
                <c:pt idx="36">
                  <c:v>29.86069767441861</c:v>
                </c:pt>
                <c:pt idx="37">
                  <c:v>32.771000000000001</c:v>
                </c:pt>
                <c:pt idx="38">
                  <c:v>30.612380952380949</c:v>
                </c:pt>
                <c:pt idx="39">
                  <c:v>25.067727272727279</c:v>
                </c:pt>
                <c:pt idx="40">
                  <c:v>25.857727272727274</c:v>
                </c:pt>
                <c:pt idx="41">
                  <c:v>27.65285714285714</c:v>
                </c:pt>
                <c:pt idx="42">
                  <c:v>28.348695652173909</c:v>
                </c:pt>
                <c:pt idx="43">
                  <c:v>29.888095238095236</c:v>
                </c:pt>
                <c:pt idx="44">
                  <c:v>27.112272727272728</c:v>
                </c:pt>
                <c:pt idx="45">
                  <c:v>27.112272727272728</c:v>
                </c:pt>
                <c:pt idx="46">
                  <c:v>27.112272727272728</c:v>
                </c:pt>
                <c:pt idx="47">
                  <c:v>27.112272727272728</c:v>
                </c:pt>
                <c:pt idx="48">
                  <c:v>40.936666666666667</c:v>
                </c:pt>
                <c:pt idx="49">
                  <c:v>30.858500000000003</c:v>
                </c:pt>
                <c:pt idx="50">
                  <c:v>33.634347826086952</c:v>
                </c:pt>
                <c:pt idx="51">
                  <c:v>33.590909090909086</c:v>
                </c:pt>
                <c:pt idx="52">
                  <c:v>37.567619047619054</c:v>
                </c:pt>
                <c:pt idx="53">
                  <c:v>35.183636363636367</c:v>
                </c:pt>
                <c:pt idx="54">
                  <c:v>38.221363636363634</c:v>
                </c:pt>
                <c:pt idx="55">
                  <c:v>42.744090909090907</c:v>
                </c:pt>
                <c:pt idx="56">
                  <c:v>43.196818181818173</c:v>
                </c:pt>
                <c:pt idx="57">
                  <c:v>43.196818181818173</c:v>
                </c:pt>
                <c:pt idx="58">
                  <c:v>43.196818181818173</c:v>
                </c:pt>
                <c:pt idx="59">
                  <c:v>43.196818181818173</c:v>
                </c:pt>
                <c:pt idx="60">
                  <c:v>53.914047619047629</c:v>
                </c:pt>
                <c:pt idx="61">
                  <c:v>45.474999999999994</c:v>
                </c:pt>
                <c:pt idx="62">
                  <c:v>53.104545454545466</c:v>
                </c:pt>
                <c:pt idx="63">
                  <c:v>51.883809523809511</c:v>
                </c:pt>
                <c:pt idx="64">
                  <c:v>48.645454545454548</c:v>
                </c:pt>
                <c:pt idx="65">
                  <c:v>54.354545454545452</c:v>
                </c:pt>
                <c:pt idx="66">
                  <c:v>57.519999999999996</c:v>
                </c:pt>
                <c:pt idx="67">
                  <c:v>63.983478260869568</c:v>
                </c:pt>
                <c:pt idx="68">
                  <c:v>62.908181818181816</c:v>
                </c:pt>
                <c:pt idx="69">
                  <c:v>62.908181818181816</c:v>
                </c:pt>
                <c:pt idx="70">
                  <c:v>62.908181818181816</c:v>
                </c:pt>
                <c:pt idx="71">
                  <c:v>62.908181818181816</c:v>
                </c:pt>
                <c:pt idx="72">
                  <c:v>60.407023809523814</c:v>
                </c:pt>
                <c:pt idx="73">
                  <c:v>60.21</c:v>
                </c:pt>
                <c:pt idx="74">
                  <c:v>62.064782608695651</c:v>
                </c:pt>
                <c:pt idx="75">
                  <c:v>70.260000000000005</c:v>
                </c:pt>
                <c:pt idx="76">
                  <c:v>69.776956521739137</c:v>
                </c:pt>
                <c:pt idx="77">
                  <c:v>68.555909090909083</c:v>
                </c:pt>
                <c:pt idx="78">
                  <c:v>73.674285714285702</c:v>
                </c:pt>
                <c:pt idx="79">
                  <c:v>73.230434782608697</c:v>
                </c:pt>
                <c:pt idx="80">
                  <c:v>61.958571428571432</c:v>
                </c:pt>
                <c:pt idx="81">
                  <c:v>61.958571428571432</c:v>
                </c:pt>
                <c:pt idx="82">
                  <c:v>61.958571428571432</c:v>
                </c:pt>
                <c:pt idx="83">
                  <c:v>61.958571428571432</c:v>
                </c:pt>
                <c:pt idx="84">
                  <c:v>79.636190476190478</c:v>
                </c:pt>
                <c:pt idx="85">
                  <c:v>57.555789473684207</c:v>
                </c:pt>
                <c:pt idx="86">
                  <c:v>62.050454545454549</c:v>
                </c:pt>
                <c:pt idx="87">
                  <c:v>67.485789473684207</c:v>
                </c:pt>
                <c:pt idx="88">
                  <c:v>67.212272727272747</c:v>
                </c:pt>
                <c:pt idx="89">
                  <c:v>71.045714285714283</c:v>
                </c:pt>
                <c:pt idx="90">
                  <c:v>76.929999999999978</c:v>
                </c:pt>
                <c:pt idx="91">
                  <c:v>70.760869565217391</c:v>
                </c:pt>
                <c:pt idx="92">
                  <c:v>77.173157894736832</c:v>
                </c:pt>
                <c:pt idx="93">
                  <c:v>77.173157894736832</c:v>
                </c:pt>
                <c:pt idx="94">
                  <c:v>77.173157894736832</c:v>
                </c:pt>
                <c:pt idx="95">
                  <c:v>77.173157894736832</c:v>
                </c:pt>
                <c:pt idx="96">
                  <c:v>64.206588235294163</c:v>
                </c:pt>
                <c:pt idx="97">
                  <c:v>94.986500000000007</c:v>
                </c:pt>
                <c:pt idx="98">
                  <c:v>103.63550000000002</c:v>
                </c:pt>
                <c:pt idx="99">
                  <c:v>109.07136363636363</c:v>
                </c:pt>
                <c:pt idx="100">
                  <c:v>122.79714285714284</c:v>
                </c:pt>
                <c:pt idx="101">
                  <c:v>132.32238095238097</c:v>
                </c:pt>
                <c:pt idx="102">
                  <c:v>132.71818181818182</c:v>
                </c:pt>
                <c:pt idx="103">
                  <c:v>113.24333333333331</c:v>
                </c:pt>
                <c:pt idx="104">
                  <c:v>97.234761904761925</c:v>
                </c:pt>
                <c:pt idx="105">
                  <c:v>97.234761904761925</c:v>
                </c:pt>
                <c:pt idx="106">
                  <c:v>97.234761904761925</c:v>
                </c:pt>
                <c:pt idx="107">
                  <c:v>97.234761904761925</c:v>
                </c:pt>
                <c:pt idx="108">
                  <c:v>67.15476190476187</c:v>
                </c:pt>
                <c:pt idx="109">
                  <c:v>43.324736842105253</c:v>
                </c:pt>
                <c:pt idx="110">
                  <c:v>46.540454545454544</c:v>
                </c:pt>
                <c:pt idx="111">
                  <c:v>50.181904761904761</c:v>
                </c:pt>
                <c:pt idx="112">
                  <c:v>57.302499999999995</c:v>
                </c:pt>
                <c:pt idx="113">
                  <c:v>68.609545454545454</c:v>
                </c:pt>
                <c:pt idx="114">
                  <c:v>64.435454545454533</c:v>
                </c:pt>
                <c:pt idx="115">
                  <c:v>72.508571428571415</c:v>
                </c:pt>
                <c:pt idx="116">
                  <c:v>67.646190476190469</c:v>
                </c:pt>
                <c:pt idx="117">
                  <c:v>67.646190476190469</c:v>
                </c:pt>
                <c:pt idx="118">
                  <c:v>67.646190476190469</c:v>
                </c:pt>
                <c:pt idx="119">
                  <c:v>67.646190476190469</c:v>
                </c:pt>
                <c:pt idx="120">
                  <c:v>84.165542168674691</c:v>
                </c:pt>
                <c:pt idx="121">
                  <c:v>73.752105263157887</c:v>
                </c:pt>
                <c:pt idx="122">
                  <c:v>78.827391304347842</c:v>
                </c:pt>
                <c:pt idx="123">
                  <c:v>84.817619047619033</c:v>
                </c:pt>
                <c:pt idx="124">
                  <c:v>75.945499999999996</c:v>
                </c:pt>
                <c:pt idx="125">
                  <c:v>74.760909090909095</c:v>
                </c:pt>
                <c:pt idx="126">
                  <c:v>75.58</c:v>
                </c:pt>
                <c:pt idx="127">
                  <c:v>77.039545454545447</c:v>
                </c:pt>
                <c:pt idx="128">
                  <c:v>77.840476190476195</c:v>
                </c:pt>
                <c:pt idx="129">
                  <c:v>77.840476190476195</c:v>
                </c:pt>
                <c:pt idx="130">
                  <c:v>77.840476190476195</c:v>
                </c:pt>
                <c:pt idx="131">
                  <c:v>77.840476190476195</c:v>
                </c:pt>
                <c:pt idx="132">
                  <c:v>106.2751219512195</c:v>
                </c:pt>
                <c:pt idx="133">
                  <c:v>103.71631578947368</c:v>
                </c:pt>
                <c:pt idx="134">
                  <c:v>114.64347826086956</c:v>
                </c:pt>
                <c:pt idx="135">
                  <c:v>123.25888888888888</c:v>
                </c:pt>
                <c:pt idx="136">
                  <c:v>114.9890476190476</c:v>
                </c:pt>
                <c:pt idx="137">
                  <c:v>113.83318181818184</c:v>
                </c:pt>
                <c:pt idx="138">
                  <c:v>116.97349999999999</c:v>
                </c:pt>
                <c:pt idx="139">
                  <c:v>110.21954545454547</c:v>
                </c:pt>
                <c:pt idx="140">
                  <c:v>112.83380952380955</c:v>
                </c:pt>
                <c:pt idx="141">
                  <c:v>112.83380952380955</c:v>
                </c:pt>
                <c:pt idx="142">
                  <c:v>112.83380952380955</c:v>
                </c:pt>
                <c:pt idx="143">
                  <c:v>112.83380952380955</c:v>
                </c:pt>
                <c:pt idx="144">
                  <c:v>110.27595238095236</c:v>
                </c:pt>
                <c:pt idx="145">
                  <c:v>119.327</c:v>
                </c:pt>
                <c:pt idx="146">
                  <c:v>125.44545454545454</c:v>
                </c:pt>
                <c:pt idx="147">
                  <c:v>119.75</c:v>
                </c:pt>
                <c:pt idx="148">
                  <c:v>110.33952380952381</c:v>
                </c:pt>
                <c:pt idx="149">
                  <c:v>95.155714285714296</c:v>
                </c:pt>
                <c:pt idx="150">
                  <c:v>102.61857142857141</c:v>
                </c:pt>
                <c:pt idx="151">
                  <c:v>113.35608695652174</c:v>
                </c:pt>
                <c:pt idx="152">
                  <c:v>112.86368421052633</c:v>
                </c:pt>
                <c:pt idx="153">
                  <c:v>112.86368421052633</c:v>
                </c:pt>
                <c:pt idx="154">
                  <c:v>112.86368421052633</c:v>
                </c:pt>
                <c:pt idx="155">
                  <c:v>112.86368421052633</c:v>
                </c:pt>
                <c:pt idx="156">
                  <c:v>110.14882352941174</c:v>
                </c:pt>
                <c:pt idx="157">
                  <c:v>116.05052631578945</c:v>
                </c:pt>
                <c:pt idx="158">
                  <c:v>108.47349999999999</c:v>
                </c:pt>
                <c:pt idx="159">
                  <c:v>102.24818181818182</c:v>
                </c:pt>
                <c:pt idx="160">
                  <c:v>102.55863636363634</c:v>
                </c:pt>
                <c:pt idx="161">
                  <c:v>102.9195</c:v>
                </c:pt>
                <c:pt idx="162">
                  <c:v>107.93318181818178</c:v>
                </c:pt>
                <c:pt idx="163">
                  <c:v>111.28045454545453</c:v>
                </c:pt>
                <c:pt idx="164">
                  <c:v>111.59649999999999</c:v>
                </c:pt>
                <c:pt idx="165">
                  <c:v>111.59649999999999</c:v>
                </c:pt>
                <c:pt idx="166">
                  <c:v>111.59649999999999</c:v>
                </c:pt>
                <c:pt idx="167">
                  <c:v>111.59649999999999</c:v>
                </c:pt>
                <c:pt idx="168">
                  <c:v>84.535581395348828</c:v>
                </c:pt>
                <c:pt idx="169">
                  <c:v>108.90052631578948</c:v>
                </c:pt>
                <c:pt idx="170">
                  <c:v>107.48095238095237</c:v>
                </c:pt>
                <c:pt idx="171">
                  <c:v>107.7552380952381</c:v>
                </c:pt>
                <c:pt idx="172">
                  <c:v>109.53909090909092</c:v>
                </c:pt>
                <c:pt idx="173">
                  <c:v>111.7952380952381</c:v>
                </c:pt>
                <c:pt idx="174">
                  <c:v>106.76818181818182</c:v>
                </c:pt>
                <c:pt idx="175">
                  <c:v>101.60809523809523</c:v>
                </c:pt>
                <c:pt idx="176">
                  <c:v>97.091428571428565</c:v>
                </c:pt>
                <c:pt idx="177">
                  <c:v>97.091428571428565</c:v>
                </c:pt>
                <c:pt idx="178">
                  <c:v>97.091428571428565</c:v>
                </c:pt>
                <c:pt idx="179">
                  <c:v>97.091428571428565</c:v>
                </c:pt>
                <c:pt idx="180">
                  <c:v>44.670465116279075</c:v>
                </c:pt>
                <c:pt idx="181">
                  <c:v>58.095500000000015</c:v>
                </c:pt>
                <c:pt idx="182">
                  <c:v>55.885454545454543</c:v>
                </c:pt>
                <c:pt idx="183">
                  <c:v>59.351818181818174</c:v>
                </c:pt>
                <c:pt idx="184">
                  <c:v>64.096190476190472</c:v>
                </c:pt>
                <c:pt idx="185">
                  <c:v>61.477727272727286</c:v>
                </c:pt>
                <c:pt idx="186">
                  <c:v>56.561304347826088</c:v>
                </c:pt>
                <c:pt idx="187">
                  <c:v>46.58428571428572</c:v>
                </c:pt>
                <c:pt idx="188">
                  <c:v>47.62318181818182</c:v>
                </c:pt>
                <c:pt idx="189">
                  <c:v>47.62318181818182</c:v>
                </c:pt>
                <c:pt idx="190">
                  <c:v>47.62318181818182</c:v>
                </c:pt>
                <c:pt idx="191">
                  <c:v>47.62318181818182</c:v>
                </c:pt>
                <c:pt idx="192">
                  <c:v>44.72821428571428</c:v>
                </c:pt>
                <c:pt idx="193">
                  <c:v>32.1815</c:v>
                </c:pt>
                <c:pt idx="194">
                  <c:v>38.210454545454553</c:v>
                </c:pt>
                <c:pt idx="195">
                  <c:v>41.583333333333336</c:v>
                </c:pt>
                <c:pt idx="196">
                  <c:v>46.742380952380941</c:v>
                </c:pt>
                <c:pt idx="197">
                  <c:v>48.247272727272723</c:v>
                </c:pt>
                <c:pt idx="198">
                  <c:v>44.951904761904771</c:v>
                </c:pt>
                <c:pt idx="199">
                  <c:v>45.843043478260874</c:v>
                </c:pt>
                <c:pt idx="200">
                  <c:v>46.567727272727275</c:v>
                </c:pt>
                <c:pt idx="201">
                  <c:v>46.567727272727275</c:v>
                </c:pt>
                <c:pt idx="202">
                  <c:v>46.567727272727275</c:v>
                </c:pt>
                <c:pt idx="203">
                  <c:v>46.567727272727275</c:v>
                </c:pt>
                <c:pt idx="204">
                  <c:v>59.749411764705869</c:v>
                </c:pt>
                <c:pt idx="205">
                  <c:v>54.869500000000002</c:v>
                </c:pt>
                <c:pt idx="206">
                  <c:v>51.589130434782604</c:v>
                </c:pt>
                <c:pt idx="207">
                  <c:v>52.2921052631579</c:v>
                </c:pt>
                <c:pt idx="208">
                  <c:v>50.326521739130442</c:v>
                </c:pt>
                <c:pt idx="209">
                  <c:v>46.368181818181824</c:v>
                </c:pt>
                <c:pt idx="210">
                  <c:v>48.478571428571428</c:v>
                </c:pt>
                <c:pt idx="211">
                  <c:v>51.704347826086966</c:v>
                </c:pt>
                <c:pt idx="212">
                  <c:v>56.152857142857137</c:v>
                </c:pt>
                <c:pt idx="213">
                  <c:v>56.152857142857137</c:v>
                </c:pt>
                <c:pt idx="214">
                  <c:v>56.152857142857137</c:v>
                </c:pt>
                <c:pt idx="215">
                  <c:v>56.152857142857137</c:v>
                </c:pt>
                <c:pt idx="216">
                  <c:v>68.845952380952369</c:v>
                </c:pt>
                <c:pt idx="217">
                  <c:v>65.317499999999981</c:v>
                </c:pt>
                <c:pt idx="218">
                  <c:v>66.016666666666666</c:v>
                </c:pt>
                <c:pt idx="219">
                  <c:v>72.012857142857158</c:v>
                </c:pt>
                <c:pt idx="220">
                  <c:v>76.874090909090924</c:v>
                </c:pt>
                <c:pt idx="221">
                  <c:v>74.404761904761898</c:v>
                </c:pt>
                <c:pt idx="222">
                  <c:v>74.25409090909092</c:v>
                </c:pt>
                <c:pt idx="223">
                  <c:v>72.52826086956523</c:v>
                </c:pt>
                <c:pt idx="224">
                  <c:v>78.89100000000002</c:v>
                </c:pt>
                <c:pt idx="225">
                  <c:v>78.89100000000002</c:v>
                </c:pt>
                <c:pt idx="226">
                  <c:v>78.89100000000002</c:v>
                </c:pt>
                <c:pt idx="227">
                  <c:v>78.89100000000002</c:v>
                </c:pt>
                <c:pt idx="228">
                  <c:v>59.409545454545452</c:v>
                </c:pt>
                <c:pt idx="229">
                  <c:v>63.960499999999989</c:v>
                </c:pt>
                <c:pt idx="230">
                  <c:v>66.138571428571424</c:v>
                </c:pt>
                <c:pt idx="231">
                  <c:v>71.259500000000003</c:v>
                </c:pt>
                <c:pt idx="232">
                  <c:v>71.172608695652201</c:v>
                </c:pt>
              </c:numCache>
            </c:numRef>
          </c:val>
          <c:smooth val="0"/>
          <c:extLst>
            <c:ext xmlns:c16="http://schemas.microsoft.com/office/drawing/2014/chart" uri="{C3380CC4-5D6E-409C-BE32-E72D297353CC}">
              <c16:uniqueId val="{00000000-6857-4285-8492-48DBA850F462}"/>
            </c:ext>
          </c:extLst>
        </c:ser>
        <c:dLbls>
          <c:showLegendKey val="0"/>
          <c:showVal val="0"/>
          <c:showCatName val="0"/>
          <c:showSerName val="0"/>
          <c:showPercent val="0"/>
          <c:showBubbleSize val="0"/>
        </c:dLbls>
        <c:marker val="1"/>
        <c:smooth val="0"/>
        <c:axId val="1570242447"/>
        <c:axId val="1364358415"/>
      </c:lineChart>
      <c:dateAx>
        <c:axId val="15662622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070344031"/>
        <c:crosses val="autoZero"/>
        <c:auto val="1"/>
        <c:lblOffset val="100"/>
        <c:baseTimeUnit val="months"/>
      </c:dateAx>
      <c:valAx>
        <c:axId val="1070344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66262255"/>
        <c:crosses val="autoZero"/>
        <c:crossBetween val="between"/>
      </c:valAx>
      <c:valAx>
        <c:axId val="1364358415"/>
        <c:scaling>
          <c:orientation val="minMax"/>
        </c:scaling>
        <c:delete val="0"/>
        <c:axPos val="r"/>
        <c:numFmt formatCode="0.00_);[Red]\(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70242447"/>
        <c:crosses val="max"/>
        <c:crossBetween val="between"/>
      </c:valAx>
      <c:dateAx>
        <c:axId val="1570242447"/>
        <c:scaling>
          <c:orientation val="minMax"/>
        </c:scaling>
        <c:delete val="1"/>
        <c:axPos val="b"/>
        <c:numFmt formatCode="m/d/yyyy" sourceLinked="1"/>
        <c:majorTickMark val="out"/>
        <c:minorTickMark val="none"/>
        <c:tickLblPos val="nextTo"/>
        <c:crossAx val="1364358415"/>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[3]美国朱格拉周期!$B$1</c:f>
              <c:strCache>
                <c:ptCount val="1"/>
                <c:pt idx="0">
                  <c:v>美国:企业设备产出指数:同比:季调</c:v>
                </c:pt>
              </c:strCache>
            </c:strRef>
          </c:tx>
          <c:marker>
            <c:symbol val="none"/>
          </c:marker>
          <c:cat>
            <c:numRef>
              <c:f>[3]美国朱格拉周期!$A$2:$A$384</c:f>
              <c:numCache>
                <c:formatCode>General</c:formatCode>
                <c:ptCount val="383"/>
                <c:pt idx="0">
                  <c:v>31958</c:v>
                </c:pt>
                <c:pt idx="1">
                  <c:v>31989</c:v>
                </c:pt>
                <c:pt idx="2">
                  <c:v>32020</c:v>
                </c:pt>
                <c:pt idx="3">
                  <c:v>32050</c:v>
                </c:pt>
                <c:pt idx="4">
                  <c:v>32081</c:v>
                </c:pt>
                <c:pt idx="5">
                  <c:v>32111</c:v>
                </c:pt>
                <c:pt idx="6">
                  <c:v>32142</c:v>
                </c:pt>
                <c:pt idx="7">
                  <c:v>32173</c:v>
                </c:pt>
                <c:pt idx="8">
                  <c:v>32202</c:v>
                </c:pt>
                <c:pt idx="9">
                  <c:v>32233</c:v>
                </c:pt>
                <c:pt idx="10">
                  <c:v>32263</c:v>
                </c:pt>
                <c:pt idx="11">
                  <c:v>32294</c:v>
                </c:pt>
                <c:pt idx="12">
                  <c:v>32324</c:v>
                </c:pt>
                <c:pt idx="13">
                  <c:v>32355</c:v>
                </c:pt>
                <c:pt idx="14">
                  <c:v>32386</c:v>
                </c:pt>
                <c:pt idx="15">
                  <c:v>32416</c:v>
                </c:pt>
                <c:pt idx="16">
                  <c:v>32447</c:v>
                </c:pt>
                <c:pt idx="17">
                  <c:v>32477</c:v>
                </c:pt>
                <c:pt idx="18">
                  <c:v>32508</c:v>
                </c:pt>
                <c:pt idx="19">
                  <c:v>32539</c:v>
                </c:pt>
                <c:pt idx="20">
                  <c:v>32567</c:v>
                </c:pt>
                <c:pt idx="21">
                  <c:v>32598</c:v>
                </c:pt>
                <c:pt idx="22">
                  <c:v>32628</c:v>
                </c:pt>
                <c:pt idx="23">
                  <c:v>32659</c:v>
                </c:pt>
                <c:pt idx="24">
                  <c:v>32689</c:v>
                </c:pt>
                <c:pt idx="25">
                  <c:v>32720</c:v>
                </c:pt>
                <c:pt idx="26">
                  <c:v>32751</c:v>
                </c:pt>
                <c:pt idx="27">
                  <c:v>32781</c:v>
                </c:pt>
                <c:pt idx="28">
                  <c:v>32812</c:v>
                </c:pt>
                <c:pt idx="29">
                  <c:v>32842</c:v>
                </c:pt>
                <c:pt idx="30">
                  <c:v>32873</c:v>
                </c:pt>
                <c:pt idx="31">
                  <c:v>32904</c:v>
                </c:pt>
                <c:pt idx="32">
                  <c:v>32932</c:v>
                </c:pt>
                <c:pt idx="33">
                  <c:v>32963</c:v>
                </c:pt>
                <c:pt idx="34">
                  <c:v>32993</c:v>
                </c:pt>
                <c:pt idx="35">
                  <c:v>33024</c:v>
                </c:pt>
                <c:pt idx="36">
                  <c:v>33054</c:v>
                </c:pt>
                <c:pt idx="37">
                  <c:v>33085</c:v>
                </c:pt>
                <c:pt idx="38">
                  <c:v>33116</c:v>
                </c:pt>
                <c:pt idx="39">
                  <c:v>33146</c:v>
                </c:pt>
                <c:pt idx="40">
                  <c:v>33177</c:v>
                </c:pt>
                <c:pt idx="41">
                  <c:v>33207</c:v>
                </c:pt>
                <c:pt idx="42">
                  <c:v>33238</c:v>
                </c:pt>
                <c:pt idx="43">
                  <c:v>33269</c:v>
                </c:pt>
                <c:pt idx="44">
                  <c:v>33297</c:v>
                </c:pt>
                <c:pt idx="45">
                  <c:v>33328</c:v>
                </c:pt>
                <c:pt idx="46">
                  <c:v>33358</c:v>
                </c:pt>
                <c:pt idx="47">
                  <c:v>33389</c:v>
                </c:pt>
                <c:pt idx="48">
                  <c:v>33419</c:v>
                </c:pt>
                <c:pt idx="49">
                  <c:v>33450</c:v>
                </c:pt>
                <c:pt idx="50">
                  <c:v>33481</c:v>
                </c:pt>
                <c:pt idx="51">
                  <c:v>33511</c:v>
                </c:pt>
                <c:pt idx="52">
                  <c:v>33542</c:v>
                </c:pt>
                <c:pt idx="53">
                  <c:v>33572</c:v>
                </c:pt>
                <c:pt idx="54">
                  <c:v>33603</c:v>
                </c:pt>
                <c:pt idx="55">
                  <c:v>33634</c:v>
                </c:pt>
                <c:pt idx="56">
                  <c:v>33663</c:v>
                </c:pt>
                <c:pt idx="57">
                  <c:v>33694</c:v>
                </c:pt>
                <c:pt idx="58">
                  <c:v>33724</c:v>
                </c:pt>
                <c:pt idx="59">
                  <c:v>33755</c:v>
                </c:pt>
                <c:pt idx="60">
                  <c:v>33785</c:v>
                </c:pt>
                <c:pt idx="61">
                  <c:v>33816</c:v>
                </c:pt>
                <c:pt idx="62">
                  <c:v>33847</c:v>
                </c:pt>
                <c:pt idx="63">
                  <c:v>33877</c:v>
                </c:pt>
                <c:pt idx="64">
                  <c:v>33908</c:v>
                </c:pt>
                <c:pt idx="65">
                  <c:v>33938</c:v>
                </c:pt>
                <c:pt idx="66">
                  <c:v>33969</c:v>
                </c:pt>
                <c:pt idx="67">
                  <c:v>34000</c:v>
                </c:pt>
                <c:pt idx="68">
                  <c:v>34028</c:v>
                </c:pt>
                <c:pt idx="69">
                  <c:v>34059</c:v>
                </c:pt>
                <c:pt idx="70">
                  <c:v>34089</c:v>
                </c:pt>
                <c:pt idx="71">
                  <c:v>34120</c:v>
                </c:pt>
                <c:pt idx="72">
                  <c:v>34150</c:v>
                </c:pt>
                <c:pt idx="73">
                  <c:v>34181</c:v>
                </c:pt>
                <c:pt idx="74">
                  <c:v>34212</c:v>
                </c:pt>
                <c:pt idx="75">
                  <c:v>34242</c:v>
                </c:pt>
                <c:pt idx="76">
                  <c:v>34273</c:v>
                </c:pt>
                <c:pt idx="77">
                  <c:v>34303</c:v>
                </c:pt>
                <c:pt idx="78">
                  <c:v>34334</c:v>
                </c:pt>
                <c:pt idx="79">
                  <c:v>34365</c:v>
                </c:pt>
                <c:pt idx="80">
                  <c:v>34393</c:v>
                </c:pt>
                <c:pt idx="81">
                  <c:v>34424</c:v>
                </c:pt>
                <c:pt idx="82">
                  <c:v>34454</c:v>
                </c:pt>
                <c:pt idx="83">
                  <c:v>34485</c:v>
                </c:pt>
                <c:pt idx="84">
                  <c:v>34515</c:v>
                </c:pt>
                <c:pt idx="85">
                  <c:v>34546</c:v>
                </c:pt>
                <c:pt idx="86">
                  <c:v>34577</c:v>
                </c:pt>
                <c:pt idx="87">
                  <c:v>34607</c:v>
                </c:pt>
                <c:pt idx="88">
                  <c:v>34638</c:v>
                </c:pt>
                <c:pt idx="89">
                  <c:v>34668</c:v>
                </c:pt>
                <c:pt idx="90">
                  <c:v>34699</c:v>
                </c:pt>
                <c:pt idx="91">
                  <c:v>34730</c:v>
                </c:pt>
                <c:pt idx="92">
                  <c:v>34758</c:v>
                </c:pt>
                <c:pt idx="93">
                  <c:v>34789</c:v>
                </c:pt>
                <c:pt idx="94">
                  <c:v>34819</c:v>
                </c:pt>
                <c:pt idx="95">
                  <c:v>34850</c:v>
                </c:pt>
                <c:pt idx="96">
                  <c:v>34880</c:v>
                </c:pt>
                <c:pt idx="97">
                  <c:v>34911</c:v>
                </c:pt>
                <c:pt idx="98">
                  <c:v>34942</c:v>
                </c:pt>
                <c:pt idx="99">
                  <c:v>34972</c:v>
                </c:pt>
                <c:pt idx="100">
                  <c:v>35003</c:v>
                </c:pt>
                <c:pt idx="101">
                  <c:v>35033</c:v>
                </c:pt>
                <c:pt idx="102">
                  <c:v>35064</c:v>
                </c:pt>
                <c:pt idx="103">
                  <c:v>35095</c:v>
                </c:pt>
                <c:pt idx="104">
                  <c:v>35124</c:v>
                </c:pt>
                <c:pt idx="105">
                  <c:v>35155</c:v>
                </c:pt>
                <c:pt idx="106">
                  <c:v>35185</c:v>
                </c:pt>
                <c:pt idx="107">
                  <c:v>35216</c:v>
                </c:pt>
                <c:pt idx="108">
                  <c:v>35246</c:v>
                </c:pt>
                <c:pt idx="109">
                  <c:v>35277</c:v>
                </c:pt>
                <c:pt idx="110">
                  <c:v>35308</c:v>
                </c:pt>
                <c:pt idx="111">
                  <c:v>35338</c:v>
                </c:pt>
                <c:pt idx="112">
                  <c:v>35369</c:v>
                </c:pt>
                <c:pt idx="113">
                  <c:v>35399</c:v>
                </c:pt>
                <c:pt idx="114">
                  <c:v>35430</c:v>
                </c:pt>
                <c:pt idx="115">
                  <c:v>35461</c:v>
                </c:pt>
                <c:pt idx="116">
                  <c:v>35489</c:v>
                </c:pt>
                <c:pt idx="117">
                  <c:v>35520</c:v>
                </c:pt>
                <c:pt idx="118">
                  <c:v>35550</c:v>
                </c:pt>
                <c:pt idx="119">
                  <c:v>35581</c:v>
                </c:pt>
                <c:pt idx="120">
                  <c:v>35611</c:v>
                </c:pt>
                <c:pt idx="121">
                  <c:v>35642</c:v>
                </c:pt>
                <c:pt idx="122">
                  <c:v>35673</c:v>
                </c:pt>
                <c:pt idx="123">
                  <c:v>35703</c:v>
                </c:pt>
                <c:pt idx="124">
                  <c:v>35734</c:v>
                </c:pt>
                <c:pt idx="125">
                  <c:v>35764</c:v>
                </c:pt>
                <c:pt idx="126">
                  <c:v>35795</c:v>
                </c:pt>
                <c:pt idx="127">
                  <c:v>35826</c:v>
                </c:pt>
                <c:pt idx="128">
                  <c:v>35854</c:v>
                </c:pt>
                <c:pt idx="129">
                  <c:v>35885</c:v>
                </c:pt>
                <c:pt idx="130">
                  <c:v>35915</c:v>
                </c:pt>
                <c:pt idx="131">
                  <c:v>35946</c:v>
                </c:pt>
                <c:pt idx="132">
                  <c:v>35976</c:v>
                </c:pt>
                <c:pt idx="133">
                  <c:v>36007</c:v>
                </c:pt>
                <c:pt idx="134">
                  <c:v>36038</c:v>
                </c:pt>
                <c:pt idx="135">
                  <c:v>36068</c:v>
                </c:pt>
                <c:pt idx="136">
                  <c:v>36099</c:v>
                </c:pt>
                <c:pt idx="137">
                  <c:v>36129</c:v>
                </c:pt>
                <c:pt idx="138">
                  <c:v>36160</c:v>
                </c:pt>
                <c:pt idx="139">
                  <c:v>36191</c:v>
                </c:pt>
                <c:pt idx="140">
                  <c:v>36219</c:v>
                </c:pt>
                <c:pt idx="141">
                  <c:v>36250</c:v>
                </c:pt>
                <c:pt idx="142">
                  <c:v>36280</c:v>
                </c:pt>
                <c:pt idx="143">
                  <c:v>36311</c:v>
                </c:pt>
                <c:pt idx="144">
                  <c:v>36341</c:v>
                </c:pt>
                <c:pt idx="145">
                  <c:v>36372</c:v>
                </c:pt>
                <c:pt idx="146">
                  <c:v>36403</c:v>
                </c:pt>
                <c:pt idx="147">
                  <c:v>36433</c:v>
                </c:pt>
                <c:pt idx="148">
                  <c:v>36464</c:v>
                </c:pt>
                <c:pt idx="149">
                  <c:v>36494</c:v>
                </c:pt>
                <c:pt idx="150">
                  <c:v>36525</c:v>
                </c:pt>
                <c:pt idx="151">
                  <c:v>36556</c:v>
                </c:pt>
                <c:pt idx="152">
                  <c:v>36585</c:v>
                </c:pt>
                <c:pt idx="153">
                  <c:v>36616</c:v>
                </c:pt>
                <c:pt idx="154">
                  <c:v>36646</c:v>
                </c:pt>
                <c:pt idx="155">
                  <c:v>36677</c:v>
                </c:pt>
                <c:pt idx="156">
                  <c:v>36707</c:v>
                </c:pt>
                <c:pt idx="157">
                  <c:v>36738</c:v>
                </c:pt>
                <c:pt idx="158">
                  <c:v>36769</c:v>
                </c:pt>
                <c:pt idx="159">
                  <c:v>36799</c:v>
                </c:pt>
                <c:pt idx="160">
                  <c:v>36830</c:v>
                </c:pt>
                <c:pt idx="161">
                  <c:v>36860</c:v>
                </c:pt>
                <c:pt idx="162">
                  <c:v>36891</c:v>
                </c:pt>
                <c:pt idx="163">
                  <c:v>36922</c:v>
                </c:pt>
                <c:pt idx="164">
                  <c:v>36950</c:v>
                </c:pt>
                <c:pt idx="165">
                  <c:v>36981</c:v>
                </c:pt>
                <c:pt idx="166">
                  <c:v>37011</c:v>
                </c:pt>
                <c:pt idx="167">
                  <c:v>37042</c:v>
                </c:pt>
                <c:pt idx="168">
                  <c:v>37072</c:v>
                </c:pt>
                <c:pt idx="169">
                  <c:v>37103</c:v>
                </c:pt>
                <c:pt idx="170">
                  <c:v>37134</c:v>
                </c:pt>
                <c:pt idx="171">
                  <c:v>37164</c:v>
                </c:pt>
                <c:pt idx="172">
                  <c:v>37195</c:v>
                </c:pt>
                <c:pt idx="173">
                  <c:v>37225</c:v>
                </c:pt>
                <c:pt idx="174">
                  <c:v>37256</c:v>
                </c:pt>
                <c:pt idx="175">
                  <c:v>37287</c:v>
                </c:pt>
                <c:pt idx="176">
                  <c:v>37315</c:v>
                </c:pt>
                <c:pt idx="177">
                  <c:v>37346</c:v>
                </c:pt>
                <c:pt idx="178">
                  <c:v>37376</c:v>
                </c:pt>
                <c:pt idx="179">
                  <c:v>37407</c:v>
                </c:pt>
                <c:pt idx="180">
                  <c:v>37437</c:v>
                </c:pt>
                <c:pt idx="181">
                  <c:v>37468</c:v>
                </c:pt>
                <c:pt idx="182">
                  <c:v>37499</c:v>
                </c:pt>
                <c:pt idx="183">
                  <c:v>37529</c:v>
                </c:pt>
                <c:pt idx="184">
                  <c:v>37560</c:v>
                </c:pt>
                <c:pt idx="185">
                  <c:v>37590</c:v>
                </c:pt>
                <c:pt idx="186">
                  <c:v>37621</c:v>
                </c:pt>
                <c:pt idx="187">
                  <c:v>37652</c:v>
                </c:pt>
                <c:pt idx="188">
                  <c:v>37680</c:v>
                </c:pt>
                <c:pt idx="189">
                  <c:v>37711</c:v>
                </c:pt>
                <c:pt idx="190">
                  <c:v>37741</c:v>
                </c:pt>
                <c:pt idx="191">
                  <c:v>37772</c:v>
                </c:pt>
                <c:pt idx="192">
                  <c:v>37802</c:v>
                </c:pt>
                <c:pt idx="193">
                  <c:v>37833</c:v>
                </c:pt>
                <c:pt idx="194">
                  <c:v>37864</c:v>
                </c:pt>
                <c:pt idx="195">
                  <c:v>37894</c:v>
                </c:pt>
                <c:pt idx="196">
                  <c:v>37925</c:v>
                </c:pt>
                <c:pt idx="197">
                  <c:v>37955</c:v>
                </c:pt>
                <c:pt idx="198">
                  <c:v>37986</c:v>
                </c:pt>
                <c:pt idx="199">
                  <c:v>38017</c:v>
                </c:pt>
                <c:pt idx="200">
                  <c:v>38046</c:v>
                </c:pt>
                <c:pt idx="201">
                  <c:v>38077</c:v>
                </c:pt>
                <c:pt idx="202">
                  <c:v>38107</c:v>
                </c:pt>
                <c:pt idx="203">
                  <c:v>38138</c:v>
                </c:pt>
                <c:pt idx="204">
                  <c:v>38168</c:v>
                </c:pt>
                <c:pt idx="205">
                  <c:v>38199</c:v>
                </c:pt>
                <c:pt idx="206">
                  <c:v>38230</c:v>
                </c:pt>
                <c:pt idx="207">
                  <c:v>38260</c:v>
                </c:pt>
                <c:pt idx="208">
                  <c:v>38291</c:v>
                </c:pt>
                <c:pt idx="209">
                  <c:v>38321</c:v>
                </c:pt>
                <c:pt idx="210">
                  <c:v>38352</c:v>
                </c:pt>
                <c:pt idx="211">
                  <c:v>38383</c:v>
                </c:pt>
                <c:pt idx="212">
                  <c:v>38411</c:v>
                </c:pt>
                <c:pt idx="213">
                  <c:v>38442</c:v>
                </c:pt>
                <c:pt idx="214">
                  <c:v>38472</c:v>
                </c:pt>
                <c:pt idx="215">
                  <c:v>38503</c:v>
                </c:pt>
                <c:pt idx="216">
                  <c:v>38533</c:v>
                </c:pt>
                <c:pt idx="217">
                  <c:v>38564</c:v>
                </c:pt>
                <c:pt idx="218">
                  <c:v>38595</c:v>
                </c:pt>
                <c:pt idx="219">
                  <c:v>38625</c:v>
                </c:pt>
                <c:pt idx="220">
                  <c:v>38656</c:v>
                </c:pt>
                <c:pt idx="221">
                  <c:v>38686</c:v>
                </c:pt>
                <c:pt idx="222">
                  <c:v>38717</c:v>
                </c:pt>
                <c:pt idx="223">
                  <c:v>38748</c:v>
                </c:pt>
                <c:pt idx="224">
                  <c:v>38776</c:v>
                </c:pt>
                <c:pt idx="225">
                  <c:v>38807</c:v>
                </c:pt>
                <c:pt idx="226">
                  <c:v>38837</c:v>
                </c:pt>
                <c:pt idx="227">
                  <c:v>38868</c:v>
                </c:pt>
                <c:pt idx="228">
                  <c:v>38898</c:v>
                </c:pt>
                <c:pt idx="229">
                  <c:v>38929</c:v>
                </c:pt>
                <c:pt idx="230">
                  <c:v>38960</c:v>
                </c:pt>
                <c:pt idx="231">
                  <c:v>38990</c:v>
                </c:pt>
                <c:pt idx="232">
                  <c:v>39021</c:v>
                </c:pt>
                <c:pt idx="233">
                  <c:v>39051</c:v>
                </c:pt>
                <c:pt idx="234">
                  <c:v>39082</c:v>
                </c:pt>
                <c:pt idx="235">
                  <c:v>39113</c:v>
                </c:pt>
                <c:pt idx="236">
                  <c:v>39141</c:v>
                </c:pt>
                <c:pt idx="237">
                  <c:v>39172</c:v>
                </c:pt>
                <c:pt idx="238">
                  <c:v>39202</c:v>
                </c:pt>
                <c:pt idx="239">
                  <c:v>39233</c:v>
                </c:pt>
                <c:pt idx="240">
                  <c:v>39263</c:v>
                </c:pt>
                <c:pt idx="241">
                  <c:v>39294</c:v>
                </c:pt>
                <c:pt idx="242">
                  <c:v>39325</c:v>
                </c:pt>
                <c:pt idx="243">
                  <c:v>39355</c:v>
                </c:pt>
                <c:pt idx="244">
                  <c:v>39386</c:v>
                </c:pt>
                <c:pt idx="245">
                  <c:v>39416</c:v>
                </c:pt>
                <c:pt idx="246">
                  <c:v>39447</c:v>
                </c:pt>
                <c:pt idx="247">
                  <c:v>39478</c:v>
                </c:pt>
                <c:pt idx="248">
                  <c:v>39507</c:v>
                </c:pt>
                <c:pt idx="249">
                  <c:v>39538</c:v>
                </c:pt>
                <c:pt idx="250">
                  <c:v>39568</c:v>
                </c:pt>
                <c:pt idx="251">
                  <c:v>39599</c:v>
                </c:pt>
                <c:pt idx="252">
                  <c:v>39629</c:v>
                </c:pt>
                <c:pt idx="253">
                  <c:v>39660</c:v>
                </c:pt>
                <c:pt idx="254">
                  <c:v>39691</c:v>
                </c:pt>
                <c:pt idx="255">
                  <c:v>39721</c:v>
                </c:pt>
                <c:pt idx="256">
                  <c:v>39752</c:v>
                </c:pt>
                <c:pt idx="257">
                  <c:v>39782</c:v>
                </c:pt>
                <c:pt idx="258">
                  <c:v>39813</c:v>
                </c:pt>
                <c:pt idx="259">
                  <c:v>39844</c:v>
                </c:pt>
                <c:pt idx="260">
                  <c:v>39872</c:v>
                </c:pt>
                <c:pt idx="261">
                  <c:v>39903</c:v>
                </c:pt>
                <c:pt idx="262">
                  <c:v>39933</c:v>
                </c:pt>
                <c:pt idx="263">
                  <c:v>39964</c:v>
                </c:pt>
                <c:pt idx="264">
                  <c:v>39994</c:v>
                </c:pt>
                <c:pt idx="265">
                  <c:v>40025</c:v>
                </c:pt>
                <c:pt idx="266">
                  <c:v>40056</c:v>
                </c:pt>
                <c:pt idx="267">
                  <c:v>40086</c:v>
                </c:pt>
                <c:pt idx="268">
                  <c:v>40117</c:v>
                </c:pt>
                <c:pt idx="269">
                  <c:v>40147</c:v>
                </c:pt>
                <c:pt idx="270">
                  <c:v>40178</c:v>
                </c:pt>
                <c:pt idx="271">
                  <c:v>40209</c:v>
                </c:pt>
                <c:pt idx="272">
                  <c:v>40237</c:v>
                </c:pt>
                <c:pt idx="273">
                  <c:v>40268</c:v>
                </c:pt>
                <c:pt idx="274">
                  <c:v>40298</c:v>
                </c:pt>
                <c:pt idx="275">
                  <c:v>40329</c:v>
                </c:pt>
                <c:pt idx="276">
                  <c:v>40359</c:v>
                </c:pt>
                <c:pt idx="277">
                  <c:v>40390</c:v>
                </c:pt>
                <c:pt idx="278">
                  <c:v>40421</c:v>
                </c:pt>
                <c:pt idx="279">
                  <c:v>40451</c:v>
                </c:pt>
                <c:pt idx="280">
                  <c:v>40482</c:v>
                </c:pt>
                <c:pt idx="281">
                  <c:v>40512</c:v>
                </c:pt>
                <c:pt idx="282">
                  <c:v>40543</c:v>
                </c:pt>
                <c:pt idx="283">
                  <c:v>40574</c:v>
                </c:pt>
                <c:pt idx="284">
                  <c:v>40602</c:v>
                </c:pt>
                <c:pt idx="285">
                  <c:v>40633</c:v>
                </c:pt>
                <c:pt idx="286">
                  <c:v>40663</c:v>
                </c:pt>
                <c:pt idx="287">
                  <c:v>40694</c:v>
                </c:pt>
                <c:pt idx="288">
                  <c:v>40724</c:v>
                </c:pt>
                <c:pt idx="289">
                  <c:v>40755</c:v>
                </c:pt>
                <c:pt idx="290">
                  <c:v>40786</c:v>
                </c:pt>
                <c:pt idx="291">
                  <c:v>40816</c:v>
                </c:pt>
                <c:pt idx="292">
                  <c:v>40847</c:v>
                </c:pt>
                <c:pt idx="293">
                  <c:v>40877</c:v>
                </c:pt>
                <c:pt idx="294">
                  <c:v>40908</c:v>
                </c:pt>
                <c:pt idx="295">
                  <c:v>40939</c:v>
                </c:pt>
                <c:pt idx="296">
                  <c:v>40968</c:v>
                </c:pt>
                <c:pt idx="297">
                  <c:v>40999</c:v>
                </c:pt>
                <c:pt idx="298">
                  <c:v>41029</c:v>
                </c:pt>
                <c:pt idx="299">
                  <c:v>41060</c:v>
                </c:pt>
                <c:pt idx="300">
                  <c:v>41090</c:v>
                </c:pt>
                <c:pt idx="301">
                  <c:v>41121</c:v>
                </c:pt>
                <c:pt idx="302">
                  <c:v>41152</c:v>
                </c:pt>
                <c:pt idx="303">
                  <c:v>41182</c:v>
                </c:pt>
                <c:pt idx="304">
                  <c:v>41213</c:v>
                </c:pt>
                <c:pt idx="305">
                  <c:v>41243</c:v>
                </c:pt>
                <c:pt idx="306">
                  <c:v>41274</c:v>
                </c:pt>
                <c:pt idx="307">
                  <c:v>41305</c:v>
                </c:pt>
                <c:pt idx="308">
                  <c:v>41333</c:v>
                </c:pt>
                <c:pt idx="309">
                  <c:v>41364</c:v>
                </c:pt>
                <c:pt idx="310">
                  <c:v>41394</c:v>
                </c:pt>
                <c:pt idx="311">
                  <c:v>41425</c:v>
                </c:pt>
                <c:pt idx="312">
                  <c:v>41455</c:v>
                </c:pt>
                <c:pt idx="313">
                  <c:v>41486</c:v>
                </c:pt>
                <c:pt idx="314">
                  <c:v>41517</c:v>
                </c:pt>
                <c:pt idx="315">
                  <c:v>41547</c:v>
                </c:pt>
                <c:pt idx="316">
                  <c:v>41578</c:v>
                </c:pt>
                <c:pt idx="317">
                  <c:v>41608</c:v>
                </c:pt>
                <c:pt idx="318">
                  <c:v>41639</c:v>
                </c:pt>
                <c:pt idx="319">
                  <c:v>41670</c:v>
                </c:pt>
                <c:pt idx="320">
                  <c:v>41698</c:v>
                </c:pt>
                <c:pt idx="321">
                  <c:v>41729</c:v>
                </c:pt>
                <c:pt idx="322">
                  <c:v>41759</c:v>
                </c:pt>
                <c:pt idx="323">
                  <c:v>41790</c:v>
                </c:pt>
                <c:pt idx="324">
                  <c:v>41820</c:v>
                </c:pt>
                <c:pt idx="325">
                  <c:v>41851</c:v>
                </c:pt>
                <c:pt idx="326">
                  <c:v>41882</c:v>
                </c:pt>
                <c:pt idx="327">
                  <c:v>41912</c:v>
                </c:pt>
                <c:pt idx="328">
                  <c:v>41943</c:v>
                </c:pt>
                <c:pt idx="329">
                  <c:v>41973</c:v>
                </c:pt>
                <c:pt idx="330">
                  <c:v>42004</c:v>
                </c:pt>
                <c:pt idx="331">
                  <c:v>42035</c:v>
                </c:pt>
                <c:pt idx="332">
                  <c:v>42063</c:v>
                </c:pt>
                <c:pt idx="333">
                  <c:v>42094</c:v>
                </c:pt>
                <c:pt idx="334">
                  <c:v>42124</c:v>
                </c:pt>
                <c:pt idx="335">
                  <c:v>42155</c:v>
                </c:pt>
                <c:pt idx="336">
                  <c:v>42185</c:v>
                </c:pt>
                <c:pt idx="337">
                  <c:v>42216</c:v>
                </c:pt>
                <c:pt idx="338">
                  <c:v>42247</c:v>
                </c:pt>
                <c:pt idx="339">
                  <c:v>42277</c:v>
                </c:pt>
                <c:pt idx="340">
                  <c:v>42308</c:v>
                </c:pt>
                <c:pt idx="341">
                  <c:v>42338</c:v>
                </c:pt>
                <c:pt idx="342">
                  <c:v>42369</c:v>
                </c:pt>
                <c:pt idx="343">
                  <c:v>42400</c:v>
                </c:pt>
                <c:pt idx="344">
                  <c:v>42429</c:v>
                </c:pt>
                <c:pt idx="345">
                  <c:v>42460</c:v>
                </c:pt>
                <c:pt idx="346">
                  <c:v>42490</c:v>
                </c:pt>
                <c:pt idx="347">
                  <c:v>42521</c:v>
                </c:pt>
                <c:pt idx="348">
                  <c:v>42551</c:v>
                </c:pt>
                <c:pt idx="349">
                  <c:v>42582</c:v>
                </c:pt>
                <c:pt idx="350">
                  <c:v>42613</c:v>
                </c:pt>
                <c:pt idx="351">
                  <c:v>42643</c:v>
                </c:pt>
                <c:pt idx="352">
                  <c:v>42674</c:v>
                </c:pt>
                <c:pt idx="353">
                  <c:v>42704</c:v>
                </c:pt>
                <c:pt idx="354">
                  <c:v>42735</c:v>
                </c:pt>
                <c:pt idx="355">
                  <c:v>42766</c:v>
                </c:pt>
                <c:pt idx="356">
                  <c:v>42794</c:v>
                </c:pt>
                <c:pt idx="357">
                  <c:v>42825</c:v>
                </c:pt>
                <c:pt idx="358">
                  <c:v>42855</c:v>
                </c:pt>
                <c:pt idx="359">
                  <c:v>42886</c:v>
                </c:pt>
                <c:pt idx="360">
                  <c:v>42916</c:v>
                </c:pt>
                <c:pt idx="361">
                  <c:v>42947</c:v>
                </c:pt>
                <c:pt idx="362">
                  <c:v>42978</c:v>
                </c:pt>
                <c:pt idx="363">
                  <c:v>43008</c:v>
                </c:pt>
                <c:pt idx="364">
                  <c:v>43039</c:v>
                </c:pt>
                <c:pt idx="365">
                  <c:v>43069</c:v>
                </c:pt>
                <c:pt idx="366">
                  <c:v>43100</c:v>
                </c:pt>
                <c:pt idx="367">
                  <c:v>43131</c:v>
                </c:pt>
                <c:pt idx="368">
                  <c:v>43159</c:v>
                </c:pt>
                <c:pt idx="369">
                  <c:v>43190</c:v>
                </c:pt>
                <c:pt idx="370">
                  <c:v>43220</c:v>
                </c:pt>
                <c:pt idx="371">
                  <c:v>43251</c:v>
                </c:pt>
                <c:pt idx="372">
                  <c:v>43281</c:v>
                </c:pt>
                <c:pt idx="373">
                  <c:v>43312</c:v>
                </c:pt>
                <c:pt idx="374">
                  <c:v>43343</c:v>
                </c:pt>
                <c:pt idx="375">
                  <c:v>43373</c:v>
                </c:pt>
                <c:pt idx="376">
                  <c:v>43404</c:v>
                </c:pt>
                <c:pt idx="377">
                  <c:v>43434</c:v>
                </c:pt>
                <c:pt idx="378">
                  <c:v>43465</c:v>
                </c:pt>
                <c:pt idx="379">
                  <c:v>43496</c:v>
                </c:pt>
                <c:pt idx="380">
                  <c:v>43524</c:v>
                </c:pt>
                <c:pt idx="381">
                  <c:v>43555</c:v>
                </c:pt>
                <c:pt idx="382">
                  <c:v>43585</c:v>
                </c:pt>
              </c:numCache>
            </c:numRef>
          </c:cat>
          <c:val>
            <c:numRef>
              <c:f>[3]美国朱格拉周期!$B$2:$B$384</c:f>
              <c:numCache>
                <c:formatCode>General</c:formatCode>
                <c:ptCount val="383"/>
                <c:pt idx="0">
                  <c:v>7.1099999999999997E-2</c:v>
                </c:pt>
                <c:pt idx="1">
                  <c:v>6.6799999999999998E-2</c:v>
                </c:pt>
                <c:pt idx="2">
                  <c:v>7.8100000000000003E-2</c:v>
                </c:pt>
                <c:pt idx="3">
                  <c:v>9.6000000000000002E-2</c:v>
                </c:pt>
                <c:pt idx="4">
                  <c:v>0.122</c:v>
                </c:pt>
                <c:pt idx="5">
                  <c:v>0.12869999999999998</c:v>
                </c:pt>
                <c:pt idx="6">
                  <c:v>0.1285</c:v>
                </c:pt>
                <c:pt idx="7">
                  <c:v>0.12939999999999999</c:v>
                </c:pt>
                <c:pt idx="8">
                  <c:v>0.10920000000000001</c:v>
                </c:pt>
                <c:pt idx="9">
                  <c:v>0.12429999999999999</c:v>
                </c:pt>
                <c:pt idx="10">
                  <c:v>0.1275</c:v>
                </c:pt>
                <c:pt idx="11">
                  <c:v>0.12369999999999999</c:v>
                </c:pt>
                <c:pt idx="12">
                  <c:v>0.12279999999999999</c:v>
                </c:pt>
                <c:pt idx="13">
                  <c:v>0.1115</c:v>
                </c:pt>
                <c:pt idx="14">
                  <c:v>0.1012</c:v>
                </c:pt>
                <c:pt idx="15">
                  <c:v>9.2399999999999996E-2</c:v>
                </c:pt>
                <c:pt idx="16">
                  <c:v>7.690000000000001E-2</c:v>
                </c:pt>
                <c:pt idx="17">
                  <c:v>7.0400000000000004E-2</c:v>
                </c:pt>
                <c:pt idx="18">
                  <c:v>6.1500000000000006E-2</c:v>
                </c:pt>
                <c:pt idx="19">
                  <c:v>7.0400000000000004E-2</c:v>
                </c:pt>
                <c:pt idx="20">
                  <c:v>6.0400000000000002E-2</c:v>
                </c:pt>
                <c:pt idx="21">
                  <c:v>4.5499999999999999E-2</c:v>
                </c:pt>
                <c:pt idx="22">
                  <c:v>4.99E-2</c:v>
                </c:pt>
                <c:pt idx="23">
                  <c:v>2.8399999999999998E-2</c:v>
                </c:pt>
                <c:pt idx="24">
                  <c:v>3.4200000000000001E-2</c:v>
                </c:pt>
                <c:pt idx="25">
                  <c:v>2.9399999999999999E-2</c:v>
                </c:pt>
                <c:pt idx="26">
                  <c:v>4.0800000000000003E-2</c:v>
                </c:pt>
                <c:pt idx="27">
                  <c:v>3.0299999999999997E-2</c:v>
                </c:pt>
                <c:pt idx="28">
                  <c:v>5.3E-3</c:v>
                </c:pt>
                <c:pt idx="29">
                  <c:v>9.1999999999999998E-3</c:v>
                </c:pt>
                <c:pt idx="30">
                  <c:v>2.1499999999999998E-2</c:v>
                </c:pt>
                <c:pt idx="31">
                  <c:v>3.9000000000000003E-3</c:v>
                </c:pt>
                <c:pt idx="32">
                  <c:v>2.4900000000000002E-2</c:v>
                </c:pt>
                <c:pt idx="33">
                  <c:v>4.4400000000000002E-2</c:v>
                </c:pt>
                <c:pt idx="34">
                  <c:v>2.6000000000000002E-2</c:v>
                </c:pt>
                <c:pt idx="35">
                  <c:v>5.1900000000000002E-2</c:v>
                </c:pt>
                <c:pt idx="36">
                  <c:v>3.7499999999999999E-2</c:v>
                </c:pt>
                <c:pt idx="37">
                  <c:v>5.5500000000000001E-2</c:v>
                </c:pt>
                <c:pt idx="38">
                  <c:v>4.3400000000000001E-2</c:v>
                </c:pt>
                <c:pt idx="39">
                  <c:v>4.6600000000000003E-2</c:v>
                </c:pt>
                <c:pt idx="40">
                  <c:v>5.7300000000000004E-2</c:v>
                </c:pt>
                <c:pt idx="41">
                  <c:v>2.5899999999999999E-2</c:v>
                </c:pt>
                <c:pt idx="42">
                  <c:v>3.3E-3</c:v>
                </c:pt>
                <c:pt idx="43">
                  <c:v>5.1999999999999998E-3</c:v>
                </c:pt>
                <c:pt idx="44">
                  <c:v>-1.6799999999999999E-2</c:v>
                </c:pt>
                <c:pt idx="45">
                  <c:v>-3.0299999999999997E-2</c:v>
                </c:pt>
                <c:pt idx="46">
                  <c:v>-3.0800000000000001E-2</c:v>
                </c:pt>
                <c:pt idx="47">
                  <c:v>-3.2599999999999997E-2</c:v>
                </c:pt>
                <c:pt idx="48">
                  <c:v>-1.9799999999999998E-2</c:v>
                </c:pt>
                <c:pt idx="49">
                  <c:v>-2.6699999999999998E-2</c:v>
                </c:pt>
                <c:pt idx="50">
                  <c:v>-2.9399999999999999E-2</c:v>
                </c:pt>
                <c:pt idx="51">
                  <c:v>-1.6399999999999998E-2</c:v>
                </c:pt>
                <c:pt idx="52">
                  <c:v>-2.0400000000000001E-2</c:v>
                </c:pt>
                <c:pt idx="53">
                  <c:v>3.4000000000000002E-3</c:v>
                </c:pt>
                <c:pt idx="54">
                  <c:v>1.44E-2</c:v>
                </c:pt>
                <c:pt idx="55">
                  <c:v>-1.4000000000000002E-3</c:v>
                </c:pt>
                <c:pt idx="56">
                  <c:v>2.8399999999999998E-2</c:v>
                </c:pt>
                <c:pt idx="57">
                  <c:v>3.5200000000000002E-2</c:v>
                </c:pt>
                <c:pt idx="58">
                  <c:v>4.9400000000000006E-2</c:v>
                </c:pt>
                <c:pt idx="59">
                  <c:v>5.1299999999999998E-2</c:v>
                </c:pt>
                <c:pt idx="60">
                  <c:v>3.9399999999999998E-2</c:v>
                </c:pt>
                <c:pt idx="61">
                  <c:v>4.9000000000000002E-2</c:v>
                </c:pt>
                <c:pt idx="62">
                  <c:v>4.4900000000000002E-2</c:v>
                </c:pt>
                <c:pt idx="63">
                  <c:v>3.4000000000000002E-2</c:v>
                </c:pt>
                <c:pt idx="64">
                  <c:v>5.1399999999999994E-2</c:v>
                </c:pt>
                <c:pt idx="65">
                  <c:v>5.74E-2</c:v>
                </c:pt>
                <c:pt idx="66">
                  <c:v>5.8099999999999999E-2</c:v>
                </c:pt>
                <c:pt idx="67">
                  <c:v>9.0200000000000002E-2</c:v>
                </c:pt>
                <c:pt idx="68">
                  <c:v>6.0299999999999999E-2</c:v>
                </c:pt>
                <c:pt idx="69">
                  <c:v>5.6799999999999996E-2</c:v>
                </c:pt>
                <c:pt idx="70">
                  <c:v>5.2300000000000006E-2</c:v>
                </c:pt>
                <c:pt idx="71">
                  <c:v>4.3700000000000003E-2</c:v>
                </c:pt>
                <c:pt idx="72">
                  <c:v>3.3500000000000002E-2</c:v>
                </c:pt>
                <c:pt idx="73">
                  <c:v>2.58E-2</c:v>
                </c:pt>
                <c:pt idx="74">
                  <c:v>2.35E-2</c:v>
                </c:pt>
                <c:pt idx="75">
                  <c:v>3.6699999999999997E-2</c:v>
                </c:pt>
                <c:pt idx="76">
                  <c:v>4.8899999999999999E-2</c:v>
                </c:pt>
                <c:pt idx="77">
                  <c:v>4.9100000000000005E-2</c:v>
                </c:pt>
                <c:pt idx="78">
                  <c:v>5.2199999999999996E-2</c:v>
                </c:pt>
                <c:pt idx="79">
                  <c:v>5.0499999999999996E-2</c:v>
                </c:pt>
                <c:pt idx="80">
                  <c:v>4.4699999999999997E-2</c:v>
                </c:pt>
                <c:pt idx="81">
                  <c:v>5.2400000000000002E-2</c:v>
                </c:pt>
                <c:pt idx="82">
                  <c:v>5.16E-2</c:v>
                </c:pt>
                <c:pt idx="83">
                  <c:v>5.2300000000000006E-2</c:v>
                </c:pt>
                <c:pt idx="84">
                  <c:v>6.6900000000000001E-2</c:v>
                </c:pt>
                <c:pt idx="85">
                  <c:v>7.85E-2</c:v>
                </c:pt>
                <c:pt idx="86">
                  <c:v>8.72E-2</c:v>
                </c:pt>
                <c:pt idx="87">
                  <c:v>7.4900000000000008E-2</c:v>
                </c:pt>
                <c:pt idx="88">
                  <c:v>7.2099999999999997E-2</c:v>
                </c:pt>
                <c:pt idx="89">
                  <c:v>7.6700000000000004E-2</c:v>
                </c:pt>
                <c:pt idx="90">
                  <c:v>8.09E-2</c:v>
                </c:pt>
                <c:pt idx="91">
                  <c:v>8.1600000000000006E-2</c:v>
                </c:pt>
                <c:pt idx="92">
                  <c:v>9.4800000000000009E-2</c:v>
                </c:pt>
                <c:pt idx="93">
                  <c:v>9.0200000000000002E-2</c:v>
                </c:pt>
                <c:pt idx="94">
                  <c:v>8.3800000000000013E-2</c:v>
                </c:pt>
                <c:pt idx="95">
                  <c:v>8.7899999999999992E-2</c:v>
                </c:pt>
                <c:pt idx="96">
                  <c:v>9.5299999999999996E-2</c:v>
                </c:pt>
                <c:pt idx="97">
                  <c:v>8.0299999999999996E-2</c:v>
                </c:pt>
                <c:pt idx="98">
                  <c:v>0.10099999999999999</c:v>
                </c:pt>
                <c:pt idx="99">
                  <c:v>0.1047</c:v>
                </c:pt>
                <c:pt idx="100">
                  <c:v>8.3599999999999994E-2</c:v>
                </c:pt>
                <c:pt idx="101">
                  <c:v>7.5600000000000001E-2</c:v>
                </c:pt>
                <c:pt idx="102">
                  <c:v>7.0599999999999996E-2</c:v>
                </c:pt>
                <c:pt idx="103">
                  <c:v>4.7E-2</c:v>
                </c:pt>
                <c:pt idx="104">
                  <c:v>7.3099999999999998E-2</c:v>
                </c:pt>
                <c:pt idx="105">
                  <c:v>6.3299999999999995E-2</c:v>
                </c:pt>
                <c:pt idx="106">
                  <c:v>8.9800000000000005E-2</c:v>
                </c:pt>
                <c:pt idx="107">
                  <c:v>9.9299999999999999E-2</c:v>
                </c:pt>
                <c:pt idx="108">
                  <c:v>0.10349999999999999</c:v>
                </c:pt>
                <c:pt idx="109">
                  <c:v>0.1195</c:v>
                </c:pt>
                <c:pt idx="110">
                  <c:v>0.107</c:v>
                </c:pt>
                <c:pt idx="111">
                  <c:v>0.1041</c:v>
                </c:pt>
                <c:pt idx="112">
                  <c:v>0.1066</c:v>
                </c:pt>
                <c:pt idx="113">
                  <c:v>0.11890000000000001</c:v>
                </c:pt>
                <c:pt idx="114">
                  <c:v>0.1338</c:v>
                </c:pt>
                <c:pt idx="115">
                  <c:v>0.1535</c:v>
                </c:pt>
                <c:pt idx="116">
                  <c:v>0.1406</c:v>
                </c:pt>
                <c:pt idx="117">
                  <c:v>0.16239999999999999</c:v>
                </c:pt>
                <c:pt idx="118">
                  <c:v>0.13900000000000001</c:v>
                </c:pt>
                <c:pt idx="119">
                  <c:v>0.13769999999999999</c:v>
                </c:pt>
                <c:pt idx="120">
                  <c:v>0.13519999999999999</c:v>
                </c:pt>
                <c:pt idx="121">
                  <c:v>0.12240000000000001</c:v>
                </c:pt>
                <c:pt idx="122">
                  <c:v>0.14529999999999998</c:v>
                </c:pt>
                <c:pt idx="123">
                  <c:v>0.1452</c:v>
                </c:pt>
                <c:pt idx="124">
                  <c:v>0.1593</c:v>
                </c:pt>
                <c:pt idx="125">
                  <c:v>0.16570000000000001</c:v>
                </c:pt>
                <c:pt idx="126">
                  <c:v>0.14980000000000002</c:v>
                </c:pt>
                <c:pt idx="127">
                  <c:v>0.15970000000000001</c:v>
                </c:pt>
                <c:pt idx="128">
                  <c:v>0.1449</c:v>
                </c:pt>
                <c:pt idx="129">
                  <c:v>0.12920000000000001</c:v>
                </c:pt>
                <c:pt idx="130">
                  <c:v>0.1273</c:v>
                </c:pt>
                <c:pt idx="131">
                  <c:v>0.11960000000000001</c:v>
                </c:pt>
                <c:pt idx="132">
                  <c:v>0.10369999999999999</c:v>
                </c:pt>
                <c:pt idx="133">
                  <c:v>9.4100000000000003E-2</c:v>
                </c:pt>
                <c:pt idx="134">
                  <c:v>0.10009999999999999</c:v>
                </c:pt>
                <c:pt idx="135">
                  <c:v>9.1499999999999998E-2</c:v>
                </c:pt>
                <c:pt idx="136">
                  <c:v>9.3800000000000008E-2</c:v>
                </c:pt>
                <c:pt idx="137">
                  <c:v>7.17E-2</c:v>
                </c:pt>
                <c:pt idx="138">
                  <c:v>6.7500000000000004E-2</c:v>
                </c:pt>
                <c:pt idx="139">
                  <c:v>5.6500000000000002E-2</c:v>
                </c:pt>
                <c:pt idx="140">
                  <c:v>6.0400000000000002E-2</c:v>
                </c:pt>
                <c:pt idx="141">
                  <c:v>5.5899999999999998E-2</c:v>
                </c:pt>
                <c:pt idx="142">
                  <c:v>5.62E-2</c:v>
                </c:pt>
                <c:pt idx="143">
                  <c:v>6.4399999999999999E-2</c:v>
                </c:pt>
                <c:pt idx="144">
                  <c:v>6.0199999999999997E-2</c:v>
                </c:pt>
                <c:pt idx="145">
                  <c:v>7.9199999999999993E-2</c:v>
                </c:pt>
                <c:pt idx="146">
                  <c:v>4.7100000000000003E-2</c:v>
                </c:pt>
                <c:pt idx="147">
                  <c:v>4.6699999999999998E-2</c:v>
                </c:pt>
                <c:pt idx="148">
                  <c:v>4.1500000000000002E-2</c:v>
                </c:pt>
                <c:pt idx="149">
                  <c:v>4.1700000000000001E-2</c:v>
                </c:pt>
                <c:pt idx="150">
                  <c:v>4.7800000000000002E-2</c:v>
                </c:pt>
                <c:pt idx="151">
                  <c:v>6.4199999999999993E-2</c:v>
                </c:pt>
                <c:pt idx="152">
                  <c:v>6.4500000000000002E-2</c:v>
                </c:pt>
                <c:pt idx="153">
                  <c:v>7.5899999999999995E-2</c:v>
                </c:pt>
                <c:pt idx="154">
                  <c:v>8.5800000000000001E-2</c:v>
                </c:pt>
                <c:pt idx="155">
                  <c:v>7.7600000000000002E-2</c:v>
                </c:pt>
                <c:pt idx="156">
                  <c:v>8.1900000000000001E-2</c:v>
                </c:pt>
                <c:pt idx="157">
                  <c:v>8.0600000000000005E-2</c:v>
                </c:pt>
                <c:pt idx="158">
                  <c:v>7.1599999999999997E-2</c:v>
                </c:pt>
                <c:pt idx="159">
                  <c:v>8.8000000000000009E-2</c:v>
                </c:pt>
                <c:pt idx="160">
                  <c:v>7.4900000000000008E-2</c:v>
                </c:pt>
                <c:pt idx="161">
                  <c:v>7.2800000000000004E-2</c:v>
                </c:pt>
                <c:pt idx="162">
                  <c:v>5.4900000000000004E-2</c:v>
                </c:pt>
                <c:pt idx="163">
                  <c:v>3.5499999999999997E-2</c:v>
                </c:pt>
                <c:pt idx="164">
                  <c:v>2.2000000000000002E-2</c:v>
                </c:pt>
                <c:pt idx="165">
                  <c:v>8.3000000000000001E-3</c:v>
                </c:pt>
                <c:pt idx="166">
                  <c:v>-2.7099999999999999E-2</c:v>
                </c:pt>
                <c:pt idx="167">
                  <c:v>-5.0599999999999999E-2</c:v>
                </c:pt>
                <c:pt idx="168">
                  <c:v>-6.0299999999999999E-2</c:v>
                </c:pt>
                <c:pt idx="169">
                  <c:v>-7.6799999999999993E-2</c:v>
                </c:pt>
                <c:pt idx="170">
                  <c:v>-9.0200000000000002E-2</c:v>
                </c:pt>
                <c:pt idx="171">
                  <c:v>-0.11539999999999999</c:v>
                </c:pt>
                <c:pt idx="172">
                  <c:v>-0.129</c:v>
                </c:pt>
                <c:pt idx="173">
                  <c:v>-0.1313</c:v>
                </c:pt>
                <c:pt idx="174">
                  <c:v>-0.12939999999999999</c:v>
                </c:pt>
                <c:pt idx="175">
                  <c:v>-0.12869999999999998</c:v>
                </c:pt>
                <c:pt idx="176">
                  <c:v>-0.12759999999999999</c:v>
                </c:pt>
                <c:pt idx="177">
                  <c:v>-0.1201</c:v>
                </c:pt>
                <c:pt idx="178">
                  <c:v>-0.1047</c:v>
                </c:pt>
                <c:pt idx="179">
                  <c:v>-8.2400000000000001E-2</c:v>
                </c:pt>
                <c:pt idx="180">
                  <c:v>-6.7000000000000004E-2</c:v>
                </c:pt>
                <c:pt idx="181">
                  <c:v>-6.7799999999999999E-2</c:v>
                </c:pt>
                <c:pt idx="182">
                  <c:v>-4.0399999999999998E-2</c:v>
                </c:pt>
                <c:pt idx="183">
                  <c:v>-2.9300000000000003E-2</c:v>
                </c:pt>
                <c:pt idx="184">
                  <c:v>-1.32E-2</c:v>
                </c:pt>
                <c:pt idx="185">
                  <c:v>-6.3E-3</c:v>
                </c:pt>
                <c:pt idx="186">
                  <c:v>-6.5000000000000006E-3</c:v>
                </c:pt>
                <c:pt idx="187">
                  <c:v>-2.5999999999999999E-3</c:v>
                </c:pt>
                <c:pt idx="188">
                  <c:v>2.5999999999999999E-3</c:v>
                </c:pt>
                <c:pt idx="189">
                  <c:v>7.000000000000001E-4</c:v>
                </c:pt>
                <c:pt idx="190">
                  <c:v>-3.8E-3</c:v>
                </c:pt>
                <c:pt idx="191">
                  <c:v>-1.24E-2</c:v>
                </c:pt>
                <c:pt idx="192">
                  <c:v>-1.8500000000000003E-2</c:v>
                </c:pt>
                <c:pt idx="193">
                  <c:v>-1.43E-2</c:v>
                </c:pt>
                <c:pt idx="194">
                  <c:v>-1.5300000000000001E-2</c:v>
                </c:pt>
                <c:pt idx="195">
                  <c:v>-3.5999999999999999E-3</c:v>
                </c:pt>
                <c:pt idx="196">
                  <c:v>-1.4000000000000002E-3</c:v>
                </c:pt>
                <c:pt idx="197">
                  <c:v>1.67E-2</c:v>
                </c:pt>
                <c:pt idx="198">
                  <c:v>1.8200000000000001E-2</c:v>
                </c:pt>
                <c:pt idx="199">
                  <c:v>1.9699999999999999E-2</c:v>
                </c:pt>
                <c:pt idx="200">
                  <c:v>3.2099999999999997E-2</c:v>
                </c:pt>
                <c:pt idx="201">
                  <c:v>2.7300000000000001E-2</c:v>
                </c:pt>
                <c:pt idx="202">
                  <c:v>3.9E-2</c:v>
                </c:pt>
                <c:pt idx="203">
                  <c:v>5.16E-2</c:v>
                </c:pt>
                <c:pt idx="204">
                  <c:v>4.7800000000000002E-2</c:v>
                </c:pt>
                <c:pt idx="205">
                  <c:v>7.5700000000000003E-2</c:v>
                </c:pt>
                <c:pt idx="206">
                  <c:v>6.3600000000000004E-2</c:v>
                </c:pt>
                <c:pt idx="207">
                  <c:v>5.6299999999999996E-2</c:v>
                </c:pt>
                <c:pt idx="208">
                  <c:v>6.8400000000000002E-2</c:v>
                </c:pt>
                <c:pt idx="209">
                  <c:v>4.2500000000000003E-2</c:v>
                </c:pt>
                <c:pt idx="210">
                  <c:v>5.62E-2</c:v>
                </c:pt>
                <c:pt idx="211">
                  <c:v>6.7199999999999996E-2</c:v>
                </c:pt>
                <c:pt idx="212">
                  <c:v>6.7400000000000002E-2</c:v>
                </c:pt>
                <c:pt idx="213">
                  <c:v>6.59E-2</c:v>
                </c:pt>
                <c:pt idx="214">
                  <c:v>7.8100000000000003E-2</c:v>
                </c:pt>
                <c:pt idx="215">
                  <c:v>7.7300000000000008E-2</c:v>
                </c:pt>
                <c:pt idx="216">
                  <c:v>7.690000000000001E-2</c:v>
                </c:pt>
                <c:pt idx="217">
                  <c:v>5.7500000000000002E-2</c:v>
                </c:pt>
                <c:pt idx="218">
                  <c:v>6.6000000000000003E-2</c:v>
                </c:pt>
                <c:pt idx="219">
                  <c:v>3.5499999999999997E-2</c:v>
                </c:pt>
                <c:pt idx="220">
                  <c:v>7.8200000000000006E-2</c:v>
                </c:pt>
                <c:pt idx="221">
                  <c:v>9.8900000000000002E-2</c:v>
                </c:pt>
                <c:pt idx="222">
                  <c:v>8.4000000000000005E-2</c:v>
                </c:pt>
                <c:pt idx="223">
                  <c:v>8.48E-2</c:v>
                </c:pt>
                <c:pt idx="224">
                  <c:v>7.8899999999999998E-2</c:v>
                </c:pt>
                <c:pt idx="225">
                  <c:v>9.0899999999999995E-2</c:v>
                </c:pt>
                <c:pt idx="226">
                  <c:v>0.1</c:v>
                </c:pt>
                <c:pt idx="227">
                  <c:v>8.5600000000000009E-2</c:v>
                </c:pt>
                <c:pt idx="228">
                  <c:v>9.64E-2</c:v>
                </c:pt>
                <c:pt idx="229">
                  <c:v>0.10869999999999999</c:v>
                </c:pt>
                <c:pt idx="230">
                  <c:v>0.1057</c:v>
                </c:pt>
                <c:pt idx="231">
                  <c:v>0.13830000000000001</c:v>
                </c:pt>
                <c:pt idx="232">
                  <c:v>8.3100000000000007E-2</c:v>
                </c:pt>
                <c:pt idx="233">
                  <c:v>6.5299999999999997E-2</c:v>
                </c:pt>
                <c:pt idx="234">
                  <c:v>8.5299999999999987E-2</c:v>
                </c:pt>
                <c:pt idx="235">
                  <c:v>4.4800000000000006E-2</c:v>
                </c:pt>
                <c:pt idx="236">
                  <c:v>5.0900000000000001E-2</c:v>
                </c:pt>
                <c:pt idx="237">
                  <c:v>6.4699999999999994E-2</c:v>
                </c:pt>
                <c:pt idx="238">
                  <c:v>5.5800000000000002E-2</c:v>
                </c:pt>
                <c:pt idx="239">
                  <c:v>5.5099999999999996E-2</c:v>
                </c:pt>
                <c:pt idx="240">
                  <c:v>4.3400000000000001E-2</c:v>
                </c:pt>
                <c:pt idx="241">
                  <c:v>2.8900000000000002E-2</c:v>
                </c:pt>
                <c:pt idx="242">
                  <c:v>2.2700000000000001E-2</c:v>
                </c:pt>
                <c:pt idx="243">
                  <c:v>4.0199999999999993E-2</c:v>
                </c:pt>
                <c:pt idx="244">
                  <c:v>3.4799999999999998E-2</c:v>
                </c:pt>
                <c:pt idx="245">
                  <c:v>4.8000000000000001E-2</c:v>
                </c:pt>
                <c:pt idx="246">
                  <c:v>4.6900000000000004E-2</c:v>
                </c:pt>
                <c:pt idx="247">
                  <c:v>7.4700000000000003E-2</c:v>
                </c:pt>
                <c:pt idx="248">
                  <c:v>7.0699999999999999E-2</c:v>
                </c:pt>
                <c:pt idx="249">
                  <c:v>4.53E-2</c:v>
                </c:pt>
                <c:pt idx="250">
                  <c:v>1.32E-2</c:v>
                </c:pt>
                <c:pt idx="251">
                  <c:v>0.02</c:v>
                </c:pt>
                <c:pt idx="252">
                  <c:v>2.1000000000000001E-2</c:v>
                </c:pt>
                <c:pt idx="253">
                  <c:v>1.6799999999999999E-2</c:v>
                </c:pt>
                <c:pt idx="254">
                  <c:v>-1.55E-2</c:v>
                </c:pt>
                <c:pt idx="255">
                  <c:v>-0.1139</c:v>
                </c:pt>
                <c:pt idx="256">
                  <c:v>-0.13619999999999999</c:v>
                </c:pt>
                <c:pt idx="257">
                  <c:v>-0.13289999999999999</c:v>
                </c:pt>
                <c:pt idx="258">
                  <c:v>-0.1348</c:v>
                </c:pt>
                <c:pt idx="259">
                  <c:v>-0.18479999999999999</c:v>
                </c:pt>
                <c:pt idx="260">
                  <c:v>-0.19420000000000001</c:v>
                </c:pt>
                <c:pt idx="261">
                  <c:v>-0.21309999999999998</c:v>
                </c:pt>
                <c:pt idx="262">
                  <c:v>-0.2165</c:v>
                </c:pt>
                <c:pt idx="263">
                  <c:v>-0.23760000000000001</c:v>
                </c:pt>
                <c:pt idx="264">
                  <c:v>-0.24299999999999999</c:v>
                </c:pt>
                <c:pt idx="265">
                  <c:v>-0.23430000000000001</c:v>
                </c:pt>
                <c:pt idx="266">
                  <c:v>-0.1973</c:v>
                </c:pt>
                <c:pt idx="267">
                  <c:v>-0.12279999999999999</c:v>
                </c:pt>
                <c:pt idx="268">
                  <c:v>-9.0800000000000006E-2</c:v>
                </c:pt>
                <c:pt idx="269">
                  <c:v>-0.1074</c:v>
                </c:pt>
                <c:pt idx="270">
                  <c:v>-9.849999999999999E-2</c:v>
                </c:pt>
                <c:pt idx="271">
                  <c:v>-3.3700000000000001E-2</c:v>
                </c:pt>
                <c:pt idx="272">
                  <c:v>-3.27E-2</c:v>
                </c:pt>
                <c:pt idx="273">
                  <c:v>1.78E-2</c:v>
                </c:pt>
                <c:pt idx="274">
                  <c:v>5.7500000000000002E-2</c:v>
                </c:pt>
                <c:pt idx="275">
                  <c:v>0.1085</c:v>
                </c:pt>
                <c:pt idx="276">
                  <c:v>0.127</c:v>
                </c:pt>
                <c:pt idx="277">
                  <c:v>0.14330000000000001</c:v>
                </c:pt>
                <c:pt idx="278">
                  <c:v>0.13109999999999999</c:v>
                </c:pt>
                <c:pt idx="279">
                  <c:v>0.1346</c:v>
                </c:pt>
                <c:pt idx="280">
                  <c:v>0.12189999999999999</c:v>
                </c:pt>
                <c:pt idx="281">
                  <c:v>0.13489999999999999</c:v>
                </c:pt>
                <c:pt idx="282">
                  <c:v>0.11939999999999999</c:v>
                </c:pt>
                <c:pt idx="283">
                  <c:v>0.10390000000000001</c:v>
                </c:pt>
                <c:pt idx="284">
                  <c:v>0.10550000000000001</c:v>
                </c:pt>
                <c:pt idx="285">
                  <c:v>7.6399999999999996E-2</c:v>
                </c:pt>
                <c:pt idx="286">
                  <c:v>5.0999999999999997E-2</c:v>
                </c:pt>
                <c:pt idx="287">
                  <c:v>3.5799999999999998E-2</c:v>
                </c:pt>
                <c:pt idx="288">
                  <c:v>2.8999999999999998E-2</c:v>
                </c:pt>
                <c:pt idx="289">
                  <c:v>1.8500000000000003E-2</c:v>
                </c:pt>
                <c:pt idx="290">
                  <c:v>2.7799999999999998E-2</c:v>
                </c:pt>
                <c:pt idx="291">
                  <c:v>3.0499999999999999E-2</c:v>
                </c:pt>
                <c:pt idx="292">
                  <c:v>5.5300000000000002E-2</c:v>
                </c:pt>
                <c:pt idx="293">
                  <c:v>5.1500000000000004E-2</c:v>
                </c:pt>
                <c:pt idx="294">
                  <c:v>6.2300000000000001E-2</c:v>
                </c:pt>
                <c:pt idx="295">
                  <c:v>8.1699999999999995E-2</c:v>
                </c:pt>
                <c:pt idx="296">
                  <c:v>8.7400000000000005E-2</c:v>
                </c:pt>
                <c:pt idx="297">
                  <c:v>0.10009999999999999</c:v>
                </c:pt>
                <c:pt idx="298">
                  <c:v>0.1211</c:v>
                </c:pt>
                <c:pt idx="299">
                  <c:v>0.1188</c:v>
                </c:pt>
                <c:pt idx="300">
                  <c:v>0.13390000000000002</c:v>
                </c:pt>
                <c:pt idx="301">
                  <c:v>0.1106</c:v>
                </c:pt>
                <c:pt idx="302">
                  <c:v>0.105</c:v>
                </c:pt>
                <c:pt idx="303">
                  <c:v>9.6300000000000011E-2</c:v>
                </c:pt>
                <c:pt idx="304">
                  <c:v>6.3899999999999998E-2</c:v>
                </c:pt>
                <c:pt idx="305">
                  <c:v>7.4200000000000002E-2</c:v>
                </c:pt>
                <c:pt idx="306">
                  <c:v>6.9000000000000006E-2</c:v>
                </c:pt>
                <c:pt idx="307">
                  <c:v>2.7999999999999997E-2</c:v>
                </c:pt>
                <c:pt idx="308">
                  <c:v>3.0899999999999997E-2</c:v>
                </c:pt>
                <c:pt idx="309">
                  <c:v>2.6800000000000001E-2</c:v>
                </c:pt>
                <c:pt idx="310">
                  <c:v>9.0000000000000011E-3</c:v>
                </c:pt>
                <c:pt idx="311">
                  <c:v>-1.9E-3</c:v>
                </c:pt>
                <c:pt idx="312">
                  <c:v>-1.46E-2</c:v>
                </c:pt>
                <c:pt idx="313">
                  <c:v>-2.4199999999999999E-2</c:v>
                </c:pt>
                <c:pt idx="314">
                  <c:v>-1.41E-2</c:v>
                </c:pt>
                <c:pt idx="315">
                  <c:v>-5.0000000000000001E-3</c:v>
                </c:pt>
                <c:pt idx="316">
                  <c:v>1.5E-3</c:v>
                </c:pt>
                <c:pt idx="317">
                  <c:v>-1.3999999999999999E-2</c:v>
                </c:pt>
                <c:pt idx="318">
                  <c:v>-3.0699999999999998E-2</c:v>
                </c:pt>
                <c:pt idx="319">
                  <c:v>-1.01E-2</c:v>
                </c:pt>
                <c:pt idx="320">
                  <c:v>-3.8E-3</c:v>
                </c:pt>
                <c:pt idx="321">
                  <c:v>3.2000000000000002E-3</c:v>
                </c:pt>
                <c:pt idx="322">
                  <c:v>7.4999999999999997E-3</c:v>
                </c:pt>
                <c:pt idx="323">
                  <c:v>1.9299999999999998E-2</c:v>
                </c:pt>
                <c:pt idx="324">
                  <c:v>1.5600000000000001E-2</c:v>
                </c:pt>
                <c:pt idx="325">
                  <c:v>4.9599999999999998E-2</c:v>
                </c:pt>
                <c:pt idx="326">
                  <c:v>2.3700000000000002E-2</c:v>
                </c:pt>
                <c:pt idx="327">
                  <c:v>9.1000000000000004E-3</c:v>
                </c:pt>
                <c:pt idx="328">
                  <c:v>2.52E-2</c:v>
                </c:pt>
                <c:pt idx="329">
                  <c:v>4.24E-2</c:v>
                </c:pt>
                <c:pt idx="330">
                  <c:v>3.6900000000000002E-2</c:v>
                </c:pt>
                <c:pt idx="331">
                  <c:v>3.3399999999999999E-2</c:v>
                </c:pt>
                <c:pt idx="332">
                  <c:v>1.03E-2</c:v>
                </c:pt>
                <c:pt idx="333">
                  <c:v>-2.9999999999999997E-4</c:v>
                </c:pt>
                <c:pt idx="334">
                  <c:v>-5.1000000000000004E-3</c:v>
                </c:pt>
                <c:pt idx="335">
                  <c:v>-8.3999999999999995E-3</c:v>
                </c:pt>
                <c:pt idx="336">
                  <c:v>-1.18E-2</c:v>
                </c:pt>
                <c:pt idx="337">
                  <c:v>-2.46E-2</c:v>
                </c:pt>
                <c:pt idx="338">
                  <c:v>-0.02</c:v>
                </c:pt>
                <c:pt idx="339">
                  <c:v>-2.6800000000000001E-2</c:v>
                </c:pt>
                <c:pt idx="340">
                  <c:v>-4.5400000000000003E-2</c:v>
                </c:pt>
                <c:pt idx="341">
                  <c:v>-7.0699999999999999E-2</c:v>
                </c:pt>
                <c:pt idx="342">
                  <c:v>-7.0599999999999996E-2</c:v>
                </c:pt>
                <c:pt idx="343">
                  <c:v>-6.2400000000000004E-2</c:v>
                </c:pt>
                <c:pt idx="344">
                  <c:v>-6.4000000000000001E-2</c:v>
                </c:pt>
                <c:pt idx="345">
                  <c:v>-7.0099999999999996E-2</c:v>
                </c:pt>
                <c:pt idx="346">
                  <c:v>-6.6699999999999995E-2</c:v>
                </c:pt>
                <c:pt idx="347">
                  <c:v>-6.9800000000000001E-2</c:v>
                </c:pt>
                <c:pt idx="348">
                  <c:v>-6.2400000000000004E-2</c:v>
                </c:pt>
                <c:pt idx="349">
                  <c:v>-5.91E-2</c:v>
                </c:pt>
                <c:pt idx="350">
                  <c:v>-6.08E-2</c:v>
                </c:pt>
                <c:pt idx="351">
                  <c:v>-4.9800000000000004E-2</c:v>
                </c:pt>
                <c:pt idx="352">
                  <c:v>-3.6499999999999998E-2</c:v>
                </c:pt>
                <c:pt idx="353">
                  <c:v>-2.3900000000000001E-2</c:v>
                </c:pt>
                <c:pt idx="354">
                  <c:v>-1.2999999999999999E-3</c:v>
                </c:pt>
                <c:pt idx="355">
                  <c:v>-1.1999999999999999E-3</c:v>
                </c:pt>
                <c:pt idx="356">
                  <c:v>4.0999999999999995E-3</c:v>
                </c:pt>
                <c:pt idx="357">
                  <c:v>1.8100000000000002E-2</c:v>
                </c:pt>
                <c:pt idx="358">
                  <c:v>5.0499999999999996E-2</c:v>
                </c:pt>
                <c:pt idx="359">
                  <c:v>4.5599999999999995E-2</c:v>
                </c:pt>
                <c:pt idx="360">
                  <c:v>4.3099999999999999E-2</c:v>
                </c:pt>
                <c:pt idx="361">
                  <c:v>3.6900000000000002E-2</c:v>
                </c:pt>
                <c:pt idx="362">
                  <c:v>4.1200000000000001E-2</c:v>
                </c:pt>
                <c:pt idx="363">
                  <c:v>5.0999999999999997E-2</c:v>
                </c:pt>
                <c:pt idx="364">
                  <c:v>5.28E-2</c:v>
                </c:pt>
                <c:pt idx="365">
                  <c:v>5.5099999999999996E-2</c:v>
                </c:pt>
                <c:pt idx="366">
                  <c:v>3.7400000000000003E-2</c:v>
                </c:pt>
                <c:pt idx="367">
                  <c:v>3.8800000000000001E-2</c:v>
                </c:pt>
                <c:pt idx="368">
                  <c:v>4.2099999999999999E-2</c:v>
                </c:pt>
                <c:pt idx="369">
                  <c:v>3.5400000000000001E-2</c:v>
                </c:pt>
                <c:pt idx="370">
                  <c:v>1.49E-2</c:v>
                </c:pt>
                <c:pt idx="371">
                  <c:v>2E-3</c:v>
                </c:pt>
                <c:pt idx="372">
                  <c:v>2.2200000000000001E-2</c:v>
                </c:pt>
                <c:pt idx="373">
                  <c:v>2.9100000000000001E-2</c:v>
                </c:pt>
                <c:pt idx="374">
                  <c:v>4.3899999999999995E-2</c:v>
                </c:pt>
                <c:pt idx="375">
                  <c:v>4.0399999999999998E-2</c:v>
                </c:pt>
                <c:pt idx="376">
                  <c:v>3.6200000000000003E-2</c:v>
                </c:pt>
                <c:pt idx="377">
                  <c:v>3.6299999999999999E-2</c:v>
                </c:pt>
                <c:pt idx="378">
                  <c:v>4.5199999999999997E-2</c:v>
                </c:pt>
                <c:pt idx="379">
                  <c:v>3.7400000000000003E-2</c:v>
                </c:pt>
                <c:pt idx="380">
                  <c:v>2.5699999999999997E-2</c:v>
                </c:pt>
                <c:pt idx="381">
                  <c:v>3.2199999999999999E-2</c:v>
                </c:pt>
                <c:pt idx="382">
                  <c:v>1.03E-2</c:v>
                </c:pt>
              </c:numCache>
            </c:numRef>
          </c:val>
          <c:smooth val="0"/>
          <c:extLst>
            <c:ext xmlns:c16="http://schemas.microsoft.com/office/drawing/2014/chart" uri="{C3380CC4-5D6E-409C-BE32-E72D297353CC}">
              <c16:uniqueId val="{00000000-EDD6-4FE1-8C8F-B657A83D107D}"/>
            </c:ext>
          </c:extLst>
        </c:ser>
        <c:dLbls>
          <c:showLegendKey val="0"/>
          <c:showVal val="0"/>
          <c:showCatName val="0"/>
          <c:showSerName val="0"/>
          <c:showPercent val="0"/>
          <c:showBubbleSize val="0"/>
        </c:dLbls>
        <c:marker val="1"/>
        <c:smooth val="0"/>
        <c:axId val="671300608"/>
        <c:axId val="671335168"/>
      </c:lineChart>
      <c:lineChart>
        <c:grouping val="standard"/>
        <c:varyColors val="0"/>
        <c:ser>
          <c:idx val="1"/>
          <c:order val="1"/>
          <c:tx>
            <c:strRef>
              <c:f>[3]美国朱格拉周期!$C$1</c:f>
              <c:strCache>
                <c:ptCount val="1"/>
                <c:pt idx="0">
                  <c:v>现货价:原油(布伦特):FOB欧洲,月末数据</c:v>
                </c:pt>
              </c:strCache>
            </c:strRef>
          </c:tx>
          <c:marker>
            <c:symbol val="none"/>
          </c:marker>
          <c:cat>
            <c:numRef>
              <c:f>[3]美国朱格拉周期!$A$2:$A$384</c:f>
              <c:numCache>
                <c:formatCode>General</c:formatCode>
                <c:ptCount val="383"/>
                <c:pt idx="0">
                  <c:v>31958</c:v>
                </c:pt>
                <c:pt idx="1">
                  <c:v>31989</c:v>
                </c:pt>
                <c:pt idx="2">
                  <c:v>32020</c:v>
                </c:pt>
                <c:pt idx="3">
                  <c:v>32050</c:v>
                </c:pt>
                <c:pt idx="4">
                  <c:v>32081</c:v>
                </c:pt>
                <c:pt idx="5">
                  <c:v>32111</c:v>
                </c:pt>
                <c:pt idx="6">
                  <c:v>32142</c:v>
                </c:pt>
                <c:pt idx="7">
                  <c:v>32173</c:v>
                </c:pt>
                <c:pt idx="8">
                  <c:v>32202</c:v>
                </c:pt>
                <c:pt idx="9">
                  <c:v>32233</c:v>
                </c:pt>
                <c:pt idx="10">
                  <c:v>32263</c:v>
                </c:pt>
                <c:pt idx="11">
                  <c:v>32294</c:v>
                </c:pt>
                <c:pt idx="12">
                  <c:v>32324</c:v>
                </c:pt>
                <c:pt idx="13">
                  <c:v>32355</c:v>
                </c:pt>
                <c:pt idx="14">
                  <c:v>32386</c:v>
                </c:pt>
                <c:pt idx="15">
                  <c:v>32416</c:v>
                </c:pt>
                <c:pt idx="16">
                  <c:v>32447</c:v>
                </c:pt>
                <c:pt idx="17">
                  <c:v>32477</c:v>
                </c:pt>
                <c:pt idx="18">
                  <c:v>32508</c:v>
                </c:pt>
                <c:pt idx="19">
                  <c:v>32539</c:v>
                </c:pt>
                <c:pt idx="20">
                  <c:v>32567</c:v>
                </c:pt>
                <c:pt idx="21">
                  <c:v>32598</c:v>
                </c:pt>
                <c:pt idx="22">
                  <c:v>32628</c:v>
                </c:pt>
                <c:pt idx="23">
                  <c:v>32659</c:v>
                </c:pt>
                <c:pt idx="24">
                  <c:v>32689</c:v>
                </c:pt>
                <c:pt idx="25">
                  <c:v>32720</c:v>
                </c:pt>
                <c:pt idx="26">
                  <c:v>32751</c:v>
                </c:pt>
                <c:pt idx="27">
                  <c:v>32781</c:v>
                </c:pt>
                <c:pt idx="28">
                  <c:v>32812</c:v>
                </c:pt>
                <c:pt idx="29">
                  <c:v>32842</c:v>
                </c:pt>
                <c:pt idx="30">
                  <c:v>32873</c:v>
                </c:pt>
                <c:pt idx="31">
                  <c:v>32904</c:v>
                </c:pt>
                <c:pt idx="32">
                  <c:v>32932</c:v>
                </c:pt>
                <c:pt idx="33">
                  <c:v>32963</c:v>
                </c:pt>
                <c:pt idx="34">
                  <c:v>32993</c:v>
                </c:pt>
                <c:pt idx="35">
                  <c:v>33024</c:v>
                </c:pt>
                <c:pt idx="36">
                  <c:v>33054</c:v>
                </c:pt>
                <c:pt idx="37">
                  <c:v>33085</c:v>
                </c:pt>
                <c:pt idx="38">
                  <c:v>33116</c:v>
                </c:pt>
                <c:pt idx="39">
                  <c:v>33146</c:v>
                </c:pt>
                <c:pt idx="40">
                  <c:v>33177</c:v>
                </c:pt>
                <c:pt idx="41">
                  <c:v>33207</c:v>
                </c:pt>
                <c:pt idx="42">
                  <c:v>33238</c:v>
                </c:pt>
                <c:pt idx="43">
                  <c:v>33269</c:v>
                </c:pt>
                <c:pt idx="44">
                  <c:v>33297</c:v>
                </c:pt>
                <c:pt idx="45">
                  <c:v>33328</c:v>
                </c:pt>
                <c:pt idx="46">
                  <c:v>33358</c:v>
                </c:pt>
                <c:pt idx="47">
                  <c:v>33389</c:v>
                </c:pt>
                <c:pt idx="48">
                  <c:v>33419</c:v>
                </c:pt>
                <c:pt idx="49">
                  <c:v>33450</c:v>
                </c:pt>
                <c:pt idx="50">
                  <c:v>33481</c:v>
                </c:pt>
                <c:pt idx="51">
                  <c:v>33511</c:v>
                </c:pt>
                <c:pt idx="52">
                  <c:v>33542</c:v>
                </c:pt>
                <c:pt idx="53">
                  <c:v>33572</c:v>
                </c:pt>
                <c:pt idx="54">
                  <c:v>33603</c:v>
                </c:pt>
                <c:pt idx="55">
                  <c:v>33634</c:v>
                </c:pt>
                <c:pt idx="56">
                  <c:v>33663</c:v>
                </c:pt>
                <c:pt idx="57">
                  <c:v>33694</c:v>
                </c:pt>
                <c:pt idx="58">
                  <c:v>33724</c:v>
                </c:pt>
                <c:pt idx="59">
                  <c:v>33755</c:v>
                </c:pt>
                <c:pt idx="60">
                  <c:v>33785</c:v>
                </c:pt>
                <c:pt idx="61">
                  <c:v>33816</c:v>
                </c:pt>
                <c:pt idx="62">
                  <c:v>33847</c:v>
                </c:pt>
                <c:pt idx="63">
                  <c:v>33877</c:v>
                </c:pt>
                <c:pt idx="64">
                  <c:v>33908</c:v>
                </c:pt>
                <c:pt idx="65">
                  <c:v>33938</c:v>
                </c:pt>
                <c:pt idx="66">
                  <c:v>33969</c:v>
                </c:pt>
                <c:pt idx="67">
                  <c:v>34000</c:v>
                </c:pt>
                <c:pt idx="68">
                  <c:v>34028</c:v>
                </c:pt>
                <c:pt idx="69">
                  <c:v>34059</c:v>
                </c:pt>
                <c:pt idx="70">
                  <c:v>34089</c:v>
                </c:pt>
                <c:pt idx="71">
                  <c:v>34120</c:v>
                </c:pt>
                <c:pt idx="72">
                  <c:v>34150</c:v>
                </c:pt>
                <c:pt idx="73">
                  <c:v>34181</c:v>
                </c:pt>
                <c:pt idx="74">
                  <c:v>34212</c:v>
                </c:pt>
                <c:pt idx="75">
                  <c:v>34242</c:v>
                </c:pt>
                <c:pt idx="76">
                  <c:v>34273</c:v>
                </c:pt>
                <c:pt idx="77">
                  <c:v>34303</c:v>
                </c:pt>
                <c:pt idx="78">
                  <c:v>34334</c:v>
                </c:pt>
                <c:pt idx="79">
                  <c:v>34365</c:v>
                </c:pt>
                <c:pt idx="80">
                  <c:v>34393</c:v>
                </c:pt>
                <c:pt idx="81">
                  <c:v>34424</c:v>
                </c:pt>
                <c:pt idx="82">
                  <c:v>34454</c:v>
                </c:pt>
                <c:pt idx="83">
                  <c:v>34485</c:v>
                </c:pt>
                <c:pt idx="84">
                  <c:v>34515</c:v>
                </c:pt>
                <c:pt idx="85">
                  <c:v>34546</c:v>
                </c:pt>
                <c:pt idx="86">
                  <c:v>34577</c:v>
                </c:pt>
                <c:pt idx="87">
                  <c:v>34607</c:v>
                </c:pt>
                <c:pt idx="88">
                  <c:v>34638</c:v>
                </c:pt>
                <c:pt idx="89">
                  <c:v>34668</c:v>
                </c:pt>
                <c:pt idx="90">
                  <c:v>34699</c:v>
                </c:pt>
                <c:pt idx="91">
                  <c:v>34730</c:v>
                </c:pt>
                <c:pt idx="92">
                  <c:v>34758</c:v>
                </c:pt>
                <c:pt idx="93">
                  <c:v>34789</c:v>
                </c:pt>
                <c:pt idx="94">
                  <c:v>34819</c:v>
                </c:pt>
                <c:pt idx="95">
                  <c:v>34850</c:v>
                </c:pt>
                <c:pt idx="96">
                  <c:v>34880</c:v>
                </c:pt>
                <c:pt idx="97">
                  <c:v>34911</c:v>
                </c:pt>
                <c:pt idx="98">
                  <c:v>34942</c:v>
                </c:pt>
                <c:pt idx="99">
                  <c:v>34972</c:v>
                </c:pt>
                <c:pt idx="100">
                  <c:v>35003</c:v>
                </c:pt>
                <c:pt idx="101">
                  <c:v>35033</c:v>
                </c:pt>
                <c:pt idx="102">
                  <c:v>35064</c:v>
                </c:pt>
                <c:pt idx="103">
                  <c:v>35095</c:v>
                </c:pt>
                <c:pt idx="104">
                  <c:v>35124</c:v>
                </c:pt>
                <c:pt idx="105">
                  <c:v>35155</c:v>
                </c:pt>
                <c:pt idx="106">
                  <c:v>35185</c:v>
                </c:pt>
                <c:pt idx="107">
                  <c:v>35216</c:v>
                </c:pt>
                <c:pt idx="108">
                  <c:v>35246</c:v>
                </c:pt>
                <c:pt idx="109">
                  <c:v>35277</c:v>
                </c:pt>
                <c:pt idx="110">
                  <c:v>35308</c:v>
                </c:pt>
                <c:pt idx="111">
                  <c:v>35338</c:v>
                </c:pt>
                <c:pt idx="112">
                  <c:v>35369</c:v>
                </c:pt>
                <c:pt idx="113">
                  <c:v>35399</c:v>
                </c:pt>
                <c:pt idx="114">
                  <c:v>35430</c:v>
                </c:pt>
                <c:pt idx="115">
                  <c:v>35461</c:v>
                </c:pt>
                <c:pt idx="116">
                  <c:v>35489</c:v>
                </c:pt>
                <c:pt idx="117">
                  <c:v>35520</c:v>
                </c:pt>
                <c:pt idx="118">
                  <c:v>35550</c:v>
                </c:pt>
                <c:pt idx="119">
                  <c:v>35581</c:v>
                </c:pt>
                <c:pt idx="120">
                  <c:v>35611</c:v>
                </c:pt>
                <c:pt idx="121">
                  <c:v>35642</c:v>
                </c:pt>
                <c:pt idx="122">
                  <c:v>35673</c:v>
                </c:pt>
                <c:pt idx="123">
                  <c:v>35703</c:v>
                </c:pt>
                <c:pt idx="124">
                  <c:v>35734</c:v>
                </c:pt>
                <c:pt idx="125">
                  <c:v>35764</c:v>
                </c:pt>
                <c:pt idx="126">
                  <c:v>35795</c:v>
                </c:pt>
                <c:pt idx="127">
                  <c:v>35826</c:v>
                </c:pt>
                <c:pt idx="128">
                  <c:v>35854</c:v>
                </c:pt>
                <c:pt idx="129">
                  <c:v>35885</c:v>
                </c:pt>
                <c:pt idx="130">
                  <c:v>35915</c:v>
                </c:pt>
                <c:pt idx="131">
                  <c:v>35946</c:v>
                </c:pt>
                <c:pt idx="132">
                  <c:v>35976</c:v>
                </c:pt>
                <c:pt idx="133">
                  <c:v>36007</c:v>
                </c:pt>
                <c:pt idx="134">
                  <c:v>36038</c:v>
                </c:pt>
                <c:pt idx="135">
                  <c:v>36068</c:v>
                </c:pt>
                <c:pt idx="136">
                  <c:v>36099</c:v>
                </c:pt>
                <c:pt idx="137">
                  <c:v>36129</c:v>
                </c:pt>
                <c:pt idx="138">
                  <c:v>36160</c:v>
                </c:pt>
                <c:pt idx="139">
                  <c:v>36191</c:v>
                </c:pt>
                <c:pt idx="140">
                  <c:v>36219</c:v>
                </c:pt>
                <c:pt idx="141">
                  <c:v>36250</c:v>
                </c:pt>
                <c:pt idx="142">
                  <c:v>36280</c:v>
                </c:pt>
                <c:pt idx="143">
                  <c:v>36311</c:v>
                </c:pt>
                <c:pt idx="144">
                  <c:v>36341</c:v>
                </c:pt>
                <c:pt idx="145">
                  <c:v>36372</c:v>
                </c:pt>
                <c:pt idx="146">
                  <c:v>36403</c:v>
                </c:pt>
                <c:pt idx="147">
                  <c:v>36433</c:v>
                </c:pt>
                <c:pt idx="148">
                  <c:v>36464</c:v>
                </c:pt>
                <c:pt idx="149">
                  <c:v>36494</c:v>
                </c:pt>
                <c:pt idx="150">
                  <c:v>36525</c:v>
                </c:pt>
                <c:pt idx="151">
                  <c:v>36556</c:v>
                </c:pt>
                <c:pt idx="152">
                  <c:v>36585</c:v>
                </c:pt>
                <c:pt idx="153">
                  <c:v>36616</c:v>
                </c:pt>
                <c:pt idx="154">
                  <c:v>36646</c:v>
                </c:pt>
                <c:pt idx="155">
                  <c:v>36677</c:v>
                </c:pt>
                <c:pt idx="156">
                  <c:v>36707</c:v>
                </c:pt>
                <c:pt idx="157">
                  <c:v>36738</c:v>
                </c:pt>
                <c:pt idx="158">
                  <c:v>36769</c:v>
                </c:pt>
                <c:pt idx="159">
                  <c:v>36799</c:v>
                </c:pt>
                <c:pt idx="160">
                  <c:v>36830</c:v>
                </c:pt>
                <c:pt idx="161">
                  <c:v>36860</c:v>
                </c:pt>
                <c:pt idx="162">
                  <c:v>36891</c:v>
                </c:pt>
                <c:pt idx="163">
                  <c:v>36922</c:v>
                </c:pt>
                <c:pt idx="164">
                  <c:v>36950</c:v>
                </c:pt>
                <c:pt idx="165">
                  <c:v>36981</c:v>
                </c:pt>
                <c:pt idx="166">
                  <c:v>37011</c:v>
                </c:pt>
                <c:pt idx="167">
                  <c:v>37042</c:v>
                </c:pt>
                <c:pt idx="168">
                  <c:v>37072</c:v>
                </c:pt>
                <c:pt idx="169">
                  <c:v>37103</c:v>
                </c:pt>
                <c:pt idx="170">
                  <c:v>37134</c:v>
                </c:pt>
                <c:pt idx="171">
                  <c:v>37164</c:v>
                </c:pt>
                <c:pt idx="172">
                  <c:v>37195</c:v>
                </c:pt>
                <c:pt idx="173">
                  <c:v>37225</c:v>
                </c:pt>
                <c:pt idx="174">
                  <c:v>37256</c:v>
                </c:pt>
                <c:pt idx="175">
                  <c:v>37287</c:v>
                </c:pt>
                <c:pt idx="176">
                  <c:v>37315</c:v>
                </c:pt>
                <c:pt idx="177">
                  <c:v>37346</c:v>
                </c:pt>
                <c:pt idx="178">
                  <c:v>37376</c:v>
                </c:pt>
                <c:pt idx="179">
                  <c:v>37407</c:v>
                </c:pt>
                <c:pt idx="180">
                  <c:v>37437</c:v>
                </c:pt>
                <c:pt idx="181">
                  <c:v>37468</c:v>
                </c:pt>
                <c:pt idx="182">
                  <c:v>37499</c:v>
                </c:pt>
                <c:pt idx="183">
                  <c:v>37529</c:v>
                </c:pt>
                <c:pt idx="184">
                  <c:v>37560</c:v>
                </c:pt>
                <c:pt idx="185">
                  <c:v>37590</c:v>
                </c:pt>
                <c:pt idx="186">
                  <c:v>37621</c:v>
                </c:pt>
                <c:pt idx="187">
                  <c:v>37652</c:v>
                </c:pt>
                <c:pt idx="188">
                  <c:v>37680</c:v>
                </c:pt>
                <c:pt idx="189">
                  <c:v>37711</c:v>
                </c:pt>
                <c:pt idx="190">
                  <c:v>37741</c:v>
                </c:pt>
                <c:pt idx="191">
                  <c:v>37772</c:v>
                </c:pt>
                <c:pt idx="192">
                  <c:v>37802</c:v>
                </c:pt>
                <c:pt idx="193">
                  <c:v>37833</c:v>
                </c:pt>
                <c:pt idx="194">
                  <c:v>37864</c:v>
                </c:pt>
                <c:pt idx="195">
                  <c:v>37894</c:v>
                </c:pt>
                <c:pt idx="196">
                  <c:v>37925</c:v>
                </c:pt>
                <c:pt idx="197">
                  <c:v>37955</c:v>
                </c:pt>
                <c:pt idx="198">
                  <c:v>37986</c:v>
                </c:pt>
                <c:pt idx="199">
                  <c:v>38017</c:v>
                </c:pt>
                <c:pt idx="200">
                  <c:v>38046</c:v>
                </c:pt>
                <c:pt idx="201">
                  <c:v>38077</c:v>
                </c:pt>
                <c:pt idx="202">
                  <c:v>38107</c:v>
                </c:pt>
                <c:pt idx="203">
                  <c:v>38138</c:v>
                </c:pt>
                <c:pt idx="204">
                  <c:v>38168</c:v>
                </c:pt>
                <c:pt idx="205">
                  <c:v>38199</c:v>
                </c:pt>
                <c:pt idx="206">
                  <c:v>38230</c:v>
                </c:pt>
                <c:pt idx="207">
                  <c:v>38260</c:v>
                </c:pt>
                <c:pt idx="208">
                  <c:v>38291</c:v>
                </c:pt>
                <c:pt idx="209">
                  <c:v>38321</c:v>
                </c:pt>
                <c:pt idx="210">
                  <c:v>38352</c:v>
                </c:pt>
                <c:pt idx="211">
                  <c:v>38383</c:v>
                </c:pt>
                <c:pt idx="212">
                  <c:v>38411</c:v>
                </c:pt>
                <c:pt idx="213">
                  <c:v>38442</c:v>
                </c:pt>
                <c:pt idx="214">
                  <c:v>38472</c:v>
                </c:pt>
                <c:pt idx="215">
                  <c:v>38503</c:v>
                </c:pt>
                <c:pt idx="216">
                  <c:v>38533</c:v>
                </c:pt>
                <c:pt idx="217">
                  <c:v>38564</c:v>
                </c:pt>
                <c:pt idx="218">
                  <c:v>38595</c:v>
                </c:pt>
                <c:pt idx="219">
                  <c:v>38625</c:v>
                </c:pt>
                <c:pt idx="220">
                  <c:v>38656</c:v>
                </c:pt>
                <c:pt idx="221">
                  <c:v>38686</c:v>
                </c:pt>
                <c:pt idx="222">
                  <c:v>38717</c:v>
                </c:pt>
                <c:pt idx="223">
                  <c:v>38748</c:v>
                </c:pt>
                <c:pt idx="224">
                  <c:v>38776</c:v>
                </c:pt>
                <c:pt idx="225">
                  <c:v>38807</c:v>
                </c:pt>
                <c:pt idx="226">
                  <c:v>38837</c:v>
                </c:pt>
                <c:pt idx="227">
                  <c:v>38868</c:v>
                </c:pt>
                <c:pt idx="228">
                  <c:v>38898</c:v>
                </c:pt>
                <c:pt idx="229">
                  <c:v>38929</c:v>
                </c:pt>
                <c:pt idx="230">
                  <c:v>38960</c:v>
                </c:pt>
                <c:pt idx="231">
                  <c:v>38990</c:v>
                </c:pt>
                <c:pt idx="232">
                  <c:v>39021</c:v>
                </c:pt>
                <c:pt idx="233">
                  <c:v>39051</c:v>
                </c:pt>
                <c:pt idx="234">
                  <c:v>39082</c:v>
                </c:pt>
                <c:pt idx="235">
                  <c:v>39113</c:v>
                </c:pt>
                <c:pt idx="236">
                  <c:v>39141</c:v>
                </c:pt>
                <c:pt idx="237">
                  <c:v>39172</c:v>
                </c:pt>
                <c:pt idx="238">
                  <c:v>39202</c:v>
                </c:pt>
                <c:pt idx="239">
                  <c:v>39233</c:v>
                </c:pt>
                <c:pt idx="240">
                  <c:v>39263</c:v>
                </c:pt>
                <c:pt idx="241">
                  <c:v>39294</c:v>
                </c:pt>
                <c:pt idx="242">
                  <c:v>39325</c:v>
                </c:pt>
                <c:pt idx="243">
                  <c:v>39355</c:v>
                </c:pt>
                <c:pt idx="244">
                  <c:v>39386</c:v>
                </c:pt>
                <c:pt idx="245">
                  <c:v>39416</c:v>
                </c:pt>
                <c:pt idx="246">
                  <c:v>39447</c:v>
                </c:pt>
                <c:pt idx="247">
                  <c:v>39478</c:v>
                </c:pt>
                <c:pt idx="248">
                  <c:v>39507</c:v>
                </c:pt>
                <c:pt idx="249">
                  <c:v>39538</c:v>
                </c:pt>
                <c:pt idx="250">
                  <c:v>39568</c:v>
                </c:pt>
                <c:pt idx="251">
                  <c:v>39599</c:v>
                </c:pt>
                <c:pt idx="252">
                  <c:v>39629</c:v>
                </c:pt>
                <c:pt idx="253">
                  <c:v>39660</c:v>
                </c:pt>
                <c:pt idx="254">
                  <c:v>39691</c:v>
                </c:pt>
                <c:pt idx="255">
                  <c:v>39721</c:v>
                </c:pt>
                <c:pt idx="256">
                  <c:v>39752</c:v>
                </c:pt>
                <c:pt idx="257">
                  <c:v>39782</c:v>
                </c:pt>
                <c:pt idx="258">
                  <c:v>39813</c:v>
                </c:pt>
                <c:pt idx="259">
                  <c:v>39844</c:v>
                </c:pt>
                <c:pt idx="260">
                  <c:v>39872</c:v>
                </c:pt>
                <c:pt idx="261">
                  <c:v>39903</c:v>
                </c:pt>
                <c:pt idx="262">
                  <c:v>39933</c:v>
                </c:pt>
                <c:pt idx="263">
                  <c:v>39964</c:v>
                </c:pt>
                <c:pt idx="264">
                  <c:v>39994</c:v>
                </c:pt>
                <c:pt idx="265">
                  <c:v>40025</c:v>
                </c:pt>
                <c:pt idx="266">
                  <c:v>40056</c:v>
                </c:pt>
                <c:pt idx="267">
                  <c:v>40086</c:v>
                </c:pt>
                <c:pt idx="268">
                  <c:v>40117</c:v>
                </c:pt>
                <c:pt idx="269">
                  <c:v>40147</c:v>
                </c:pt>
                <c:pt idx="270">
                  <c:v>40178</c:v>
                </c:pt>
                <c:pt idx="271">
                  <c:v>40209</c:v>
                </c:pt>
                <c:pt idx="272">
                  <c:v>40237</c:v>
                </c:pt>
                <c:pt idx="273">
                  <c:v>40268</c:v>
                </c:pt>
                <c:pt idx="274">
                  <c:v>40298</c:v>
                </c:pt>
                <c:pt idx="275">
                  <c:v>40329</c:v>
                </c:pt>
                <c:pt idx="276">
                  <c:v>40359</c:v>
                </c:pt>
                <c:pt idx="277">
                  <c:v>40390</c:v>
                </c:pt>
                <c:pt idx="278">
                  <c:v>40421</c:v>
                </c:pt>
                <c:pt idx="279">
                  <c:v>40451</c:v>
                </c:pt>
                <c:pt idx="280">
                  <c:v>40482</c:v>
                </c:pt>
                <c:pt idx="281">
                  <c:v>40512</c:v>
                </c:pt>
                <c:pt idx="282">
                  <c:v>40543</c:v>
                </c:pt>
                <c:pt idx="283">
                  <c:v>40574</c:v>
                </c:pt>
                <c:pt idx="284">
                  <c:v>40602</c:v>
                </c:pt>
                <c:pt idx="285">
                  <c:v>40633</c:v>
                </c:pt>
                <c:pt idx="286">
                  <c:v>40663</c:v>
                </c:pt>
                <c:pt idx="287">
                  <c:v>40694</c:v>
                </c:pt>
                <c:pt idx="288">
                  <c:v>40724</c:v>
                </c:pt>
                <c:pt idx="289">
                  <c:v>40755</c:v>
                </c:pt>
                <c:pt idx="290">
                  <c:v>40786</c:v>
                </c:pt>
                <c:pt idx="291">
                  <c:v>40816</c:v>
                </c:pt>
                <c:pt idx="292">
                  <c:v>40847</c:v>
                </c:pt>
                <c:pt idx="293">
                  <c:v>40877</c:v>
                </c:pt>
                <c:pt idx="294">
                  <c:v>40908</c:v>
                </c:pt>
                <c:pt idx="295">
                  <c:v>40939</c:v>
                </c:pt>
                <c:pt idx="296">
                  <c:v>40968</c:v>
                </c:pt>
                <c:pt idx="297">
                  <c:v>40999</c:v>
                </c:pt>
                <c:pt idx="298">
                  <c:v>41029</c:v>
                </c:pt>
                <c:pt idx="299">
                  <c:v>41060</c:v>
                </c:pt>
                <c:pt idx="300">
                  <c:v>41090</c:v>
                </c:pt>
                <c:pt idx="301">
                  <c:v>41121</c:v>
                </c:pt>
                <c:pt idx="302">
                  <c:v>41152</c:v>
                </c:pt>
                <c:pt idx="303">
                  <c:v>41182</c:v>
                </c:pt>
                <c:pt idx="304">
                  <c:v>41213</c:v>
                </c:pt>
                <c:pt idx="305">
                  <c:v>41243</c:v>
                </c:pt>
                <c:pt idx="306">
                  <c:v>41274</c:v>
                </c:pt>
                <c:pt idx="307">
                  <c:v>41305</c:v>
                </c:pt>
                <c:pt idx="308">
                  <c:v>41333</c:v>
                </c:pt>
                <c:pt idx="309">
                  <c:v>41364</c:v>
                </c:pt>
                <c:pt idx="310">
                  <c:v>41394</c:v>
                </c:pt>
                <c:pt idx="311">
                  <c:v>41425</c:v>
                </c:pt>
                <c:pt idx="312">
                  <c:v>41455</c:v>
                </c:pt>
                <c:pt idx="313">
                  <c:v>41486</c:v>
                </c:pt>
                <c:pt idx="314">
                  <c:v>41517</c:v>
                </c:pt>
                <c:pt idx="315">
                  <c:v>41547</c:v>
                </c:pt>
                <c:pt idx="316">
                  <c:v>41578</c:v>
                </c:pt>
                <c:pt idx="317">
                  <c:v>41608</c:v>
                </c:pt>
                <c:pt idx="318">
                  <c:v>41639</c:v>
                </c:pt>
                <c:pt idx="319">
                  <c:v>41670</c:v>
                </c:pt>
                <c:pt idx="320">
                  <c:v>41698</c:v>
                </c:pt>
                <c:pt idx="321">
                  <c:v>41729</c:v>
                </c:pt>
                <c:pt idx="322">
                  <c:v>41759</c:v>
                </c:pt>
                <c:pt idx="323">
                  <c:v>41790</c:v>
                </c:pt>
                <c:pt idx="324">
                  <c:v>41820</c:v>
                </c:pt>
                <c:pt idx="325">
                  <c:v>41851</c:v>
                </c:pt>
                <c:pt idx="326">
                  <c:v>41882</c:v>
                </c:pt>
                <c:pt idx="327">
                  <c:v>41912</c:v>
                </c:pt>
                <c:pt idx="328">
                  <c:v>41943</c:v>
                </c:pt>
                <c:pt idx="329">
                  <c:v>41973</c:v>
                </c:pt>
                <c:pt idx="330">
                  <c:v>42004</c:v>
                </c:pt>
                <c:pt idx="331">
                  <c:v>42035</c:v>
                </c:pt>
                <c:pt idx="332">
                  <c:v>42063</c:v>
                </c:pt>
                <c:pt idx="333">
                  <c:v>42094</c:v>
                </c:pt>
                <c:pt idx="334">
                  <c:v>42124</c:v>
                </c:pt>
                <c:pt idx="335">
                  <c:v>42155</c:v>
                </c:pt>
                <c:pt idx="336">
                  <c:v>42185</c:v>
                </c:pt>
                <c:pt idx="337">
                  <c:v>42216</c:v>
                </c:pt>
                <c:pt idx="338">
                  <c:v>42247</c:v>
                </c:pt>
                <c:pt idx="339">
                  <c:v>42277</c:v>
                </c:pt>
                <c:pt idx="340">
                  <c:v>42308</c:v>
                </c:pt>
                <c:pt idx="341">
                  <c:v>42338</c:v>
                </c:pt>
                <c:pt idx="342">
                  <c:v>42369</c:v>
                </c:pt>
                <c:pt idx="343">
                  <c:v>42400</c:v>
                </c:pt>
                <c:pt idx="344">
                  <c:v>42429</c:v>
                </c:pt>
                <c:pt idx="345">
                  <c:v>42460</c:v>
                </c:pt>
                <c:pt idx="346">
                  <c:v>42490</c:v>
                </c:pt>
                <c:pt idx="347">
                  <c:v>42521</c:v>
                </c:pt>
                <c:pt idx="348">
                  <c:v>42551</c:v>
                </c:pt>
                <c:pt idx="349">
                  <c:v>42582</c:v>
                </c:pt>
                <c:pt idx="350">
                  <c:v>42613</c:v>
                </c:pt>
                <c:pt idx="351">
                  <c:v>42643</c:v>
                </c:pt>
                <c:pt idx="352">
                  <c:v>42674</c:v>
                </c:pt>
                <c:pt idx="353">
                  <c:v>42704</c:v>
                </c:pt>
                <c:pt idx="354">
                  <c:v>42735</c:v>
                </c:pt>
                <c:pt idx="355">
                  <c:v>42766</c:v>
                </c:pt>
                <c:pt idx="356">
                  <c:v>42794</c:v>
                </c:pt>
                <c:pt idx="357">
                  <c:v>42825</c:v>
                </c:pt>
                <c:pt idx="358">
                  <c:v>42855</c:v>
                </c:pt>
                <c:pt idx="359">
                  <c:v>42886</c:v>
                </c:pt>
                <c:pt idx="360">
                  <c:v>42916</c:v>
                </c:pt>
                <c:pt idx="361">
                  <c:v>42947</c:v>
                </c:pt>
                <c:pt idx="362">
                  <c:v>42978</c:v>
                </c:pt>
                <c:pt idx="363">
                  <c:v>43008</c:v>
                </c:pt>
                <c:pt idx="364">
                  <c:v>43039</c:v>
                </c:pt>
                <c:pt idx="365">
                  <c:v>43069</c:v>
                </c:pt>
                <c:pt idx="366">
                  <c:v>43100</c:v>
                </c:pt>
                <c:pt idx="367">
                  <c:v>43131</c:v>
                </c:pt>
                <c:pt idx="368">
                  <c:v>43159</c:v>
                </c:pt>
                <c:pt idx="369">
                  <c:v>43190</c:v>
                </c:pt>
                <c:pt idx="370">
                  <c:v>43220</c:v>
                </c:pt>
                <c:pt idx="371">
                  <c:v>43251</c:v>
                </c:pt>
                <c:pt idx="372">
                  <c:v>43281</c:v>
                </c:pt>
                <c:pt idx="373">
                  <c:v>43312</c:v>
                </c:pt>
                <c:pt idx="374">
                  <c:v>43343</c:v>
                </c:pt>
                <c:pt idx="375">
                  <c:v>43373</c:v>
                </c:pt>
                <c:pt idx="376">
                  <c:v>43404</c:v>
                </c:pt>
                <c:pt idx="377">
                  <c:v>43434</c:v>
                </c:pt>
                <c:pt idx="378">
                  <c:v>43465</c:v>
                </c:pt>
                <c:pt idx="379">
                  <c:v>43496</c:v>
                </c:pt>
                <c:pt idx="380">
                  <c:v>43524</c:v>
                </c:pt>
                <c:pt idx="381">
                  <c:v>43555</c:v>
                </c:pt>
                <c:pt idx="382">
                  <c:v>43585</c:v>
                </c:pt>
              </c:numCache>
            </c:numRef>
          </c:cat>
          <c:val>
            <c:numRef>
              <c:f>[3]美国朱格拉周期!$C$2:$C$384</c:f>
              <c:numCache>
                <c:formatCode>General</c:formatCode>
                <c:ptCount val="383"/>
                <c:pt idx="0">
                  <c:v>19.079999999999998</c:v>
                </c:pt>
                <c:pt idx="1">
                  <c:v>20.03</c:v>
                </c:pt>
                <c:pt idx="2">
                  <c:v>18.63</c:v>
                </c:pt>
                <c:pt idx="3">
                  <c:v>18.48</c:v>
                </c:pt>
                <c:pt idx="4">
                  <c:v>18.8</c:v>
                </c:pt>
                <c:pt idx="5">
                  <c:v>17.7</c:v>
                </c:pt>
                <c:pt idx="6">
                  <c:v>17.600000000000001</c:v>
                </c:pt>
                <c:pt idx="7">
                  <c:v>16.28</c:v>
                </c:pt>
                <c:pt idx="8">
                  <c:v>14.73</c:v>
                </c:pt>
                <c:pt idx="9">
                  <c:v>15.65</c:v>
                </c:pt>
                <c:pt idx="10">
                  <c:v>16.600000000000001</c:v>
                </c:pt>
                <c:pt idx="11">
                  <c:v>16.2</c:v>
                </c:pt>
                <c:pt idx="12">
                  <c:v>14.18</c:v>
                </c:pt>
                <c:pt idx="13">
                  <c:v>15.75</c:v>
                </c:pt>
                <c:pt idx="14">
                  <c:v>14.4</c:v>
                </c:pt>
                <c:pt idx="15">
                  <c:v>11.93</c:v>
                </c:pt>
                <c:pt idx="16">
                  <c:v>12.6</c:v>
                </c:pt>
                <c:pt idx="17">
                  <c:v>14.35</c:v>
                </c:pt>
                <c:pt idx="18">
                  <c:v>16.23</c:v>
                </c:pt>
                <c:pt idx="19">
                  <c:v>16.38</c:v>
                </c:pt>
                <c:pt idx="20">
                  <c:v>17.23</c:v>
                </c:pt>
                <c:pt idx="21">
                  <c:v>20.45</c:v>
                </c:pt>
                <c:pt idx="22">
                  <c:v>20.149999999999999</c:v>
                </c:pt>
                <c:pt idx="23">
                  <c:v>18.25</c:v>
                </c:pt>
                <c:pt idx="24">
                  <c:v>18.28</c:v>
                </c:pt>
                <c:pt idx="25">
                  <c:v>16.3</c:v>
                </c:pt>
                <c:pt idx="26">
                  <c:v>17.2</c:v>
                </c:pt>
                <c:pt idx="27">
                  <c:v>18.23</c:v>
                </c:pt>
                <c:pt idx="28">
                  <c:v>18.93</c:v>
                </c:pt>
                <c:pt idx="29">
                  <c:v>18.48</c:v>
                </c:pt>
                <c:pt idx="30">
                  <c:v>21.05</c:v>
                </c:pt>
                <c:pt idx="31">
                  <c:v>20.5</c:v>
                </c:pt>
                <c:pt idx="32">
                  <c:v>19.2</c:v>
                </c:pt>
                <c:pt idx="33">
                  <c:v>17.95</c:v>
                </c:pt>
                <c:pt idx="34">
                  <c:v>16.350000000000001</c:v>
                </c:pt>
                <c:pt idx="35">
                  <c:v>15.3</c:v>
                </c:pt>
                <c:pt idx="36">
                  <c:v>15.73</c:v>
                </c:pt>
                <c:pt idx="37">
                  <c:v>19.23</c:v>
                </c:pt>
                <c:pt idx="38">
                  <c:v>27.8</c:v>
                </c:pt>
                <c:pt idx="39">
                  <c:v>41</c:v>
                </c:pt>
                <c:pt idx="40">
                  <c:v>34.299999999999997</c:v>
                </c:pt>
                <c:pt idx="41">
                  <c:v>31.2</c:v>
                </c:pt>
                <c:pt idx="42">
                  <c:v>28.35</c:v>
                </c:pt>
                <c:pt idx="43">
                  <c:v>20.7</c:v>
                </c:pt>
                <c:pt idx="44">
                  <c:v>19.5</c:v>
                </c:pt>
                <c:pt idx="45">
                  <c:v>18</c:v>
                </c:pt>
                <c:pt idx="46">
                  <c:v>19.7</c:v>
                </c:pt>
                <c:pt idx="47">
                  <c:v>19</c:v>
                </c:pt>
                <c:pt idx="48">
                  <c:v>18.48</c:v>
                </c:pt>
                <c:pt idx="49">
                  <c:v>19.649999999999999</c:v>
                </c:pt>
                <c:pt idx="50">
                  <c:v>20.53</c:v>
                </c:pt>
                <c:pt idx="51">
                  <c:v>21.43</c:v>
                </c:pt>
                <c:pt idx="52">
                  <c:v>22</c:v>
                </c:pt>
                <c:pt idx="53">
                  <c:v>20.079999999999998</c:v>
                </c:pt>
                <c:pt idx="54">
                  <c:v>17.75</c:v>
                </c:pt>
                <c:pt idx="55">
                  <c:v>18.149999999999999</c:v>
                </c:pt>
                <c:pt idx="56">
                  <c:v>17.45</c:v>
                </c:pt>
                <c:pt idx="57">
                  <c:v>19.09</c:v>
                </c:pt>
                <c:pt idx="58">
                  <c:v>19.649999999999999</c:v>
                </c:pt>
                <c:pt idx="59">
                  <c:v>20.7</c:v>
                </c:pt>
                <c:pt idx="60">
                  <c:v>20.6</c:v>
                </c:pt>
                <c:pt idx="61">
                  <c:v>20.38</c:v>
                </c:pt>
                <c:pt idx="62">
                  <c:v>19.649999999999999</c:v>
                </c:pt>
                <c:pt idx="63">
                  <c:v>20.18</c:v>
                </c:pt>
                <c:pt idx="64">
                  <c:v>19.13</c:v>
                </c:pt>
                <c:pt idx="65">
                  <c:v>19.25</c:v>
                </c:pt>
                <c:pt idx="66">
                  <c:v>17.850000000000001</c:v>
                </c:pt>
                <c:pt idx="67">
                  <c:v>18.48</c:v>
                </c:pt>
                <c:pt idx="68">
                  <c:v>18.829999999999998</c:v>
                </c:pt>
                <c:pt idx="69">
                  <c:v>18.7</c:v>
                </c:pt>
                <c:pt idx="70">
                  <c:v>18.850000000000001</c:v>
                </c:pt>
                <c:pt idx="71">
                  <c:v>18.43</c:v>
                </c:pt>
                <c:pt idx="72">
                  <c:v>17.43</c:v>
                </c:pt>
                <c:pt idx="73">
                  <c:v>16.850000000000001</c:v>
                </c:pt>
                <c:pt idx="74">
                  <c:v>16.73</c:v>
                </c:pt>
                <c:pt idx="75">
                  <c:v>17.23</c:v>
                </c:pt>
                <c:pt idx="76">
                  <c:v>15.43</c:v>
                </c:pt>
                <c:pt idx="77">
                  <c:v>14.23</c:v>
                </c:pt>
                <c:pt idx="78">
                  <c:v>13.18</c:v>
                </c:pt>
                <c:pt idx="79">
                  <c:v>14.83</c:v>
                </c:pt>
                <c:pt idx="80">
                  <c:v>13.59</c:v>
                </c:pt>
                <c:pt idx="81">
                  <c:v>13.25</c:v>
                </c:pt>
                <c:pt idx="82">
                  <c:v>15.35</c:v>
                </c:pt>
                <c:pt idx="83">
                  <c:v>16.18</c:v>
                </c:pt>
                <c:pt idx="84">
                  <c:v>17.45</c:v>
                </c:pt>
                <c:pt idx="85">
                  <c:v>18.48</c:v>
                </c:pt>
                <c:pt idx="86">
                  <c:v>16.03</c:v>
                </c:pt>
                <c:pt idx="87">
                  <c:v>16.73</c:v>
                </c:pt>
                <c:pt idx="88">
                  <c:v>17.18</c:v>
                </c:pt>
                <c:pt idx="89">
                  <c:v>16.95</c:v>
                </c:pt>
                <c:pt idx="90">
                  <c:v>16.23</c:v>
                </c:pt>
                <c:pt idx="91">
                  <c:v>16.8</c:v>
                </c:pt>
                <c:pt idx="92">
                  <c:v>17.23</c:v>
                </c:pt>
                <c:pt idx="93">
                  <c:v>17.98</c:v>
                </c:pt>
                <c:pt idx="94">
                  <c:v>18.98</c:v>
                </c:pt>
                <c:pt idx="95">
                  <c:v>17.579999999999998</c:v>
                </c:pt>
                <c:pt idx="96">
                  <c:v>16.579999999999998</c:v>
                </c:pt>
                <c:pt idx="97">
                  <c:v>15.78</c:v>
                </c:pt>
                <c:pt idx="98">
                  <c:v>16.2</c:v>
                </c:pt>
                <c:pt idx="99">
                  <c:v>16.579999999999998</c:v>
                </c:pt>
                <c:pt idx="100">
                  <c:v>16.579999999999998</c:v>
                </c:pt>
                <c:pt idx="101">
                  <c:v>17.13</c:v>
                </c:pt>
                <c:pt idx="102">
                  <c:v>18.649999999999999</c:v>
                </c:pt>
                <c:pt idx="103">
                  <c:v>16.63</c:v>
                </c:pt>
                <c:pt idx="104">
                  <c:v>18.8</c:v>
                </c:pt>
                <c:pt idx="105">
                  <c:v>20.329999999999998</c:v>
                </c:pt>
                <c:pt idx="106">
                  <c:v>19.5</c:v>
                </c:pt>
                <c:pt idx="107">
                  <c:v>18.100000000000001</c:v>
                </c:pt>
                <c:pt idx="108">
                  <c:v>19.28</c:v>
                </c:pt>
                <c:pt idx="109">
                  <c:v>19</c:v>
                </c:pt>
                <c:pt idx="110">
                  <c:v>20.98</c:v>
                </c:pt>
                <c:pt idx="111">
                  <c:v>24.15</c:v>
                </c:pt>
                <c:pt idx="112">
                  <c:v>22.8</c:v>
                </c:pt>
                <c:pt idx="113">
                  <c:v>23.17</c:v>
                </c:pt>
                <c:pt idx="114">
                  <c:v>23.9</c:v>
                </c:pt>
                <c:pt idx="115">
                  <c:v>23.28</c:v>
                </c:pt>
                <c:pt idx="116">
                  <c:v>19.440000000000001</c:v>
                </c:pt>
                <c:pt idx="117">
                  <c:v>18.53</c:v>
                </c:pt>
                <c:pt idx="118">
                  <c:v>18.25</c:v>
                </c:pt>
                <c:pt idx="119">
                  <c:v>18.989999999999998</c:v>
                </c:pt>
                <c:pt idx="120">
                  <c:v>18.22</c:v>
                </c:pt>
                <c:pt idx="121">
                  <c:v>18.940000000000001</c:v>
                </c:pt>
                <c:pt idx="122">
                  <c:v>17.98</c:v>
                </c:pt>
                <c:pt idx="123">
                  <c:v>19.96</c:v>
                </c:pt>
                <c:pt idx="124">
                  <c:v>19.420000000000002</c:v>
                </c:pt>
                <c:pt idx="125">
                  <c:v>18.96</c:v>
                </c:pt>
                <c:pt idx="126">
                  <c:v>15.86</c:v>
                </c:pt>
                <c:pt idx="127">
                  <c:v>15.59</c:v>
                </c:pt>
                <c:pt idx="128">
                  <c:v>13.53</c:v>
                </c:pt>
                <c:pt idx="129">
                  <c:v>13.87</c:v>
                </c:pt>
                <c:pt idx="130">
                  <c:v>13.79</c:v>
                </c:pt>
                <c:pt idx="131">
                  <c:v>14.03</c:v>
                </c:pt>
                <c:pt idx="132">
                  <c:v>11.84</c:v>
                </c:pt>
                <c:pt idx="133">
                  <c:v>12.63</c:v>
                </c:pt>
                <c:pt idx="134">
                  <c:v>12.06</c:v>
                </c:pt>
                <c:pt idx="135">
                  <c:v>14.71</c:v>
                </c:pt>
                <c:pt idx="136">
                  <c:v>12</c:v>
                </c:pt>
                <c:pt idx="137">
                  <c:v>9.91</c:v>
                </c:pt>
                <c:pt idx="138">
                  <c:v>10.54</c:v>
                </c:pt>
                <c:pt idx="139">
                  <c:v>11.34</c:v>
                </c:pt>
                <c:pt idx="140">
                  <c:v>10.58</c:v>
                </c:pt>
                <c:pt idx="141">
                  <c:v>15.02</c:v>
                </c:pt>
                <c:pt idx="142">
                  <c:v>16.45</c:v>
                </c:pt>
                <c:pt idx="143">
                  <c:v>14.75</c:v>
                </c:pt>
                <c:pt idx="144">
                  <c:v>16.97</c:v>
                </c:pt>
                <c:pt idx="145">
                  <c:v>19.97</c:v>
                </c:pt>
                <c:pt idx="146">
                  <c:v>21.08</c:v>
                </c:pt>
                <c:pt idx="147">
                  <c:v>22.98</c:v>
                </c:pt>
                <c:pt idx="148">
                  <c:v>21.11</c:v>
                </c:pt>
                <c:pt idx="149">
                  <c:v>25.2</c:v>
                </c:pt>
                <c:pt idx="150">
                  <c:v>24.93</c:v>
                </c:pt>
                <c:pt idx="151">
                  <c:v>27.08</c:v>
                </c:pt>
                <c:pt idx="152">
                  <c:v>29.01</c:v>
                </c:pt>
                <c:pt idx="153">
                  <c:v>23.98</c:v>
                </c:pt>
                <c:pt idx="154">
                  <c:v>23.79</c:v>
                </c:pt>
                <c:pt idx="155">
                  <c:v>29.64</c:v>
                </c:pt>
                <c:pt idx="156">
                  <c:v>31.58</c:v>
                </c:pt>
                <c:pt idx="157">
                  <c:v>25.3</c:v>
                </c:pt>
                <c:pt idx="158">
                  <c:v>35.08</c:v>
                </c:pt>
                <c:pt idx="159">
                  <c:v>28.42</c:v>
                </c:pt>
                <c:pt idx="160">
                  <c:v>30.15</c:v>
                </c:pt>
                <c:pt idx="161">
                  <c:v>32.53</c:v>
                </c:pt>
                <c:pt idx="162">
                  <c:v>22.58</c:v>
                </c:pt>
                <c:pt idx="163">
                  <c:v>26.59</c:v>
                </c:pt>
                <c:pt idx="164">
                  <c:v>25.16</c:v>
                </c:pt>
                <c:pt idx="165">
                  <c:v>23.5</c:v>
                </c:pt>
                <c:pt idx="166">
                  <c:v>27.21</c:v>
                </c:pt>
                <c:pt idx="167">
                  <c:v>28.55</c:v>
                </c:pt>
                <c:pt idx="168">
                  <c:v>26.21</c:v>
                </c:pt>
                <c:pt idx="169">
                  <c:v>24.35</c:v>
                </c:pt>
                <c:pt idx="170">
                  <c:v>26.8</c:v>
                </c:pt>
                <c:pt idx="171">
                  <c:v>21.87</c:v>
                </c:pt>
                <c:pt idx="172">
                  <c:v>19.63</c:v>
                </c:pt>
                <c:pt idx="173">
                  <c:v>18.920000000000002</c:v>
                </c:pt>
                <c:pt idx="174">
                  <c:v>19.350000000000001</c:v>
                </c:pt>
                <c:pt idx="175">
                  <c:v>19.07</c:v>
                </c:pt>
                <c:pt idx="176">
                  <c:v>20.73</c:v>
                </c:pt>
                <c:pt idx="177">
                  <c:v>25.34</c:v>
                </c:pt>
                <c:pt idx="178">
                  <c:v>26.98</c:v>
                </c:pt>
                <c:pt idx="179">
                  <c:v>23.87</c:v>
                </c:pt>
                <c:pt idx="180">
                  <c:v>25.33</c:v>
                </c:pt>
                <c:pt idx="181">
                  <c:v>26.28</c:v>
                </c:pt>
                <c:pt idx="182">
                  <c:v>27.56</c:v>
                </c:pt>
                <c:pt idx="183">
                  <c:v>29.11</c:v>
                </c:pt>
                <c:pt idx="184">
                  <c:v>25.51</c:v>
                </c:pt>
                <c:pt idx="185">
                  <c:v>25.74</c:v>
                </c:pt>
                <c:pt idx="186">
                  <c:v>30.12</c:v>
                </c:pt>
                <c:pt idx="187">
                  <c:v>31.57</c:v>
                </c:pt>
                <c:pt idx="188">
                  <c:v>34</c:v>
                </c:pt>
                <c:pt idx="189">
                  <c:v>28.05</c:v>
                </c:pt>
                <c:pt idx="190">
                  <c:v>23.6</c:v>
                </c:pt>
                <c:pt idx="191">
                  <c:v>26.58</c:v>
                </c:pt>
                <c:pt idx="192">
                  <c:v>28.88</c:v>
                </c:pt>
                <c:pt idx="193">
                  <c:v>28.68</c:v>
                </c:pt>
                <c:pt idx="194">
                  <c:v>30.38</c:v>
                </c:pt>
                <c:pt idx="195">
                  <c:v>28.09</c:v>
                </c:pt>
                <c:pt idx="196">
                  <c:v>27.88</c:v>
                </c:pt>
                <c:pt idx="197">
                  <c:v>28.95</c:v>
                </c:pt>
                <c:pt idx="198">
                  <c:v>30.3</c:v>
                </c:pt>
                <c:pt idx="199">
                  <c:v>29.53</c:v>
                </c:pt>
                <c:pt idx="200">
                  <c:v>32.94</c:v>
                </c:pt>
                <c:pt idx="201">
                  <c:v>32.29</c:v>
                </c:pt>
                <c:pt idx="202">
                  <c:v>35.229999999999997</c:v>
                </c:pt>
                <c:pt idx="203">
                  <c:v>37</c:v>
                </c:pt>
                <c:pt idx="204">
                  <c:v>33.22</c:v>
                </c:pt>
                <c:pt idx="205">
                  <c:v>41.47</c:v>
                </c:pt>
                <c:pt idx="206">
                  <c:v>39.799999999999997</c:v>
                </c:pt>
                <c:pt idx="207">
                  <c:v>47.76</c:v>
                </c:pt>
                <c:pt idx="208">
                  <c:v>48.16</c:v>
                </c:pt>
                <c:pt idx="209">
                  <c:v>44.23</c:v>
                </c:pt>
                <c:pt idx="210">
                  <c:v>40.380000000000003</c:v>
                </c:pt>
                <c:pt idx="211">
                  <c:v>44.51</c:v>
                </c:pt>
                <c:pt idx="212">
                  <c:v>50.13</c:v>
                </c:pt>
                <c:pt idx="213">
                  <c:v>53.22</c:v>
                </c:pt>
                <c:pt idx="214">
                  <c:v>50.61</c:v>
                </c:pt>
                <c:pt idx="215">
                  <c:v>49.3</c:v>
                </c:pt>
                <c:pt idx="216">
                  <c:v>55.36</c:v>
                </c:pt>
                <c:pt idx="217">
                  <c:v>59.77</c:v>
                </c:pt>
                <c:pt idx="218">
                  <c:v>66.8</c:v>
                </c:pt>
                <c:pt idx="219">
                  <c:v>61.7</c:v>
                </c:pt>
                <c:pt idx="220">
                  <c:v>58.47</c:v>
                </c:pt>
                <c:pt idx="221">
                  <c:v>53.25</c:v>
                </c:pt>
                <c:pt idx="222">
                  <c:v>58.34</c:v>
                </c:pt>
                <c:pt idx="223">
                  <c:v>63.19</c:v>
                </c:pt>
                <c:pt idx="224">
                  <c:v>59.78</c:v>
                </c:pt>
                <c:pt idx="225">
                  <c:v>66.06</c:v>
                </c:pt>
                <c:pt idx="226">
                  <c:v>72.150000000000006</c:v>
                </c:pt>
                <c:pt idx="227">
                  <c:v>67.569999999999993</c:v>
                </c:pt>
                <c:pt idx="228">
                  <c:v>73.2</c:v>
                </c:pt>
                <c:pt idx="229">
                  <c:v>74.75</c:v>
                </c:pt>
                <c:pt idx="230">
                  <c:v>67.66</c:v>
                </c:pt>
                <c:pt idx="231">
                  <c:v>59.09</c:v>
                </c:pt>
                <c:pt idx="232">
                  <c:v>56.13</c:v>
                </c:pt>
                <c:pt idx="233">
                  <c:v>64.36</c:v>
                </c:pt>
                <c:pt idx="234">
                  <c:v>58.96</c:v>
                </c:pt>
                <c:pt idx="235">
                  <c:v>56.52</c:v>
                </c:pt>
                <c:pt idx="236">
                  <c:v>59.39</c:v>
                </c:pt>
                <c:pt idx="237">
                  <c:v>68.47</c:v>
                </c:pt>
                <c:pt idx="238">
                  <c:v>67.23</c:v>
                </c:pt>
                <c:pt idx="239">
                  <c:v>68.180000000000007</c:v>
                </c:pt>
                <c:pt idx="240">
                  <c:v>72.22</c:v>
                </c:pt>
                <c:pt idx="241">
                  <c:v>77.010000000000005</c:v>
                </c:pt>
                <c:pt idx="242">
                  <c:v>72.290000000000006</c:v>
                </c:pt>
                <c:pt idx="243">
                  <c:v>80.97</c:v>
                </c:pt>
                <c:pt idx="244">
                  <c:v>89.87</c:v>
                </c:pt>
                <c:pt idx="245">
                  <c:v>88.71</c:v>
                </c:pt>
                <c:pt idx="246">
                  <c:v>93.68</c:v>
                </c:pt>
                <c:pt idx="247">
                  <c:v>91.58</c:v>
                </c:pt>
                <c:pt idx="248">
                  <c:v>100.9</c:v>
                </c:pt>
                <c:pt idx="249">
                  <c:v>102.33</c:v>
                </c:pt>
                <c:pt idx="250">
                  <c:v>111.12</c:v>
                </c:pt>
                <c:pt idx="251">
                  <c:v>127.85</c:v>
                </c:pt>
                <c:pt idx="252">
                  <c:v>138.4</c:v>
                </c:pt>
                <c:pt idx="253">
                  <c:v>124.1</c:v>
                </c:pt>
                <c:pt idx="254">
                  <c:v>113.49</c:v>
                </c:pt>
                <c:pt idx="255">
                  <c:v>93.52</c:v>
                </c:pt>
                <c:pt idx="256">
                  <c:v>60</c:v>
                </c:pt>
                <c:pt idx="257">
                  <c:v>47.72</c:v>
                </c:pt>
                <c:pt idx="258">
                  <c:v>35.82</c:v>
                </c:pt>
                <c:pt idx="259">
                  <c:v>44.17</c:v>
                </c:pt>
                <c:pt idx="260">
                  <c:v>44.41</c:v>
                </c:pt>
                <c:pt idx="261">
                  <c:v>46.13</c:v>
                </c:pt>
                <c:pt idx="262">
                  <c:v>50.3</c:v>
                </c:pt>
                <c:pt idx="263">
                  <c:v>64.98</c:v>
                </c:pt>
                <c:pt idx="264">
                  <c:v>68.11</c:v>
                </c:pt>
                <c:pt idx="265">
                  <c:v>70.08</c:v>
                </c:pt>
                <c:pt idx="266">
                  <c:v>69.02</c:v>
                </c:pt>
                <c:pt idx="267">
                  <c:v>65.819999999999993</c:v>
                </c:pt>
                <c:pt idx="268">
                  <c:v>74.91</c:v>
                </c:pt>
                <c:pt idx="269">
                  <c:v>77.77</c:v>
                </c:pt>
                <c:pt idx="270">
                  <c:v>77.91</c:v>
                </c:pt>
                <c:pt idx="271">
                  <c:v>71.2</c:v>
                </c:pt>
                <c:pt idx="272">
                  <c:v>76.36</c:v>
                </c:pt>
                <c:pt idx="273">
                  <c:v>80.37</c:v>
                </c:pt>
                <c:pt idx="274">
                  <c:v>86.19</c:v>
                </c:pt>
                <c:pt idx="275">
                  <c:v>73</c:v>
                </c:pt>
                <c:pt idx="276">
                  <c:v>74.94</c:v>
                </c:pt>
                <c:pt idx="277">
                  <c:v>77.5</c:v>
                </c:pt>
                <c:pt idx="278">
                  <c:v>75.510000000000005</c:v>
                </c:pt>
                <c:pt idx="279">
                  <c:v>80.77</c:v>
                </c:pt>
                <c:pt idx="280">
                  <c:v>82.47</c:v>
                </c:pt>
                <c:pt idx="281">
                  <c:v>86.02</c:v>
                </c:pt>
                <c:pt idx="282">
                  <c:v>93.23</c:v>
                </c:pt>
                <c:pt idx="283">
                  <c:v>98.97</c:v>
                </c:pt>
                <c:pt idx="284">
                  <c:v>112.27</c:v>
                </c:pt>
                <c:pt idx="285">
                  <c:v>116.94</c:v>
                </c:pt>
                <c:pt idx="286">
                  <c:v>126.59</c:v>
                </c:pt>
                <c:pt idx="287">
                  <c:v>117.18</c:v>
                </c:pt>
                <c:pt idx="288">
                  <c:v>111.71</c:v>
                </c:pt>
                <c:pt idx="289">
                  <c:v>115.93</c:v>
                </c:pt>
                <c:pt idx="290">
                  <c:v>116.48</c:v>
                </c:pt>
                <c:pt idx="291">
                  <c:v>105.42</c:v>
                </c:pt>
                <c:pt idx="292">
                  <c:v>108.43</c:v>
                </c:pt>
                <c:pt idx="293">
                  <c:v>111.22</c:v>
                </c:pt>
                <c:pt idx="294">
                  <c:v>108.09</c:v>
                </c:pt>
                <c:pt idx="295">
                  <c:v>110.26</c:v>
                </c:pt>
                <c:pt idx="296">
                  <c:v>122.23</c:v>
                </c:pt>
                <c:pt idx="297">
                  <c:v>123.41</c:v>
                </c:pt>
                <c:pt idx="298">
                  <c:v>118.66</c:v>
                </c:pt>
                <c:pt idx="299">
                  <c:v>103.86</c:v>
                </c:pt>
                <c:pt idx="300">
                  <c:v>94.17</c:v>
                </c:pt>
                <c:pt idx="301">
                  <c:v>105.93</c:v>
                </c:pt>
                <c:pt idx="302">
                  <c:v>113.93</c:v>
                </c:pt>
                <c:pt idx="303">
                  <c:v>111.36</c:v>
                </c:pt>
                <c:pt idx="304">
                  <c:v>109.89</c:v>
                </c:pt>
                <c:pt idx="305">
                  <c:v>110.84</c:v>
                </c:pt>
                <c:pt idx="306">
                  <c:v>110.8</c:v>
                </c:pt>
                <c:pt idx="307">
                  <c:v>115.55</c:v>
                </c:pt>
                <c:pt idx="308">
                  <c:v>112.2</c:v>
                </c:pt>
                <c:pt idx="309">
                  <c:v>108.45</c:v>
                </c:pt>
                <c:pt idx="310">
                  <c:v>101.53</c:v>
                </c:pt>
                <c:pt idx="311">
                  <c:v>100.43</c:v>
                </c:pt>
                <c:pt idx="312">
                  <c:v>102.49</c:v>
                </c:pt>
                <c:pt idx="313">
                  <c:v>107.89</c:v>
                </c:pt>
                <c:pt idx="314">
                  <c:v>115.97</c:v>
                </c:pt>
                <c:pt idx="315">
                  <c:v>107.85</c:v>
                </c:pt>
                <c:pt idx="316">
                  <c:v>107.53</c:v>
                </c:pt>
                <c:pt idx="317">
                  <c:v>111.07</c:v>
                </c:pt>
                <c:pt idx="318">
                  <c:v>109.95</c:v>
                </c:pt>
                <c:pt idx="319">
                  <c:v>108.16</c:v>
                </c:pt>
                <c:pt idx="320">
                  <c:v>108.98</c:v>
                </c:pt>
                <c:pt idx="321">
                  <c:v>105.95</c:v>
                </c:pt>
                <c:pt idx="322">
                  <c:v>108.63</c:v>
                </c:pt>
                <c:pt idx="323">
                  <c:v>109.21</c:v>
                </c:pt>
                <c:pt idx="324">
                  <c:v>111.03</c:v>
                </c:pt>
                <c:pt idx="325">
                  <c:v>104.94</c:v>
                </c:pt>
                <c:pt idx="326">
                  <c:v>101.12</c:v>
                </c:pt>
                <c:pt idx="327">
                  <c:v>94.67</c:v>
                </c:pt>
                <c:pt idx="328">
                  <c:v>84.17</c:v>
                </c:pt>
                <c:pt idx="329">
                  <c:v>71.89</c:v>
                </c:pt>
                <c:pt idx="330">
                  <c:v>55.27</c:v>
                </c:pt>
                <c:pt idx="331">
                  <c:v>47.52</c:v>
                </c:pt>
                <c:pt idx="332">
                  <c:v>61.89</c:v>
                </c:pt>
                <c:pt idx="333">
                  <c:v>53.69</c:v>
                </c:pt>
                <c:pt idx="334">
                  <c:v>63.9</c:v>
                </c:pt>
                <c:pt idx="335">
                  <c:v>63.16</c:v>
                </c:pt>
                <c:pt idx="336">
                  <c:v>60.31</c:v>
                </c:pt>
                <c:pt idx="337">
                  <c:v>53.29</c:v>
                </c:pt>
                <c:pt idx="338">
                  <c:v>47.97</c:v>
                </c:pt>
                <c:pt idx="339">
                  <c:v>47.29</c:v>
                </c:pt>
                <c:pt idx="340">
                  <c:v>48</c:v>
                </c:pt>
                <c:pt idx="341">
                  <c:v>43.73</c:v>
                </c:pt>
                <c:pt idx="342">
                  <c:v>36.61</c:v>
                </c:pt>
                <c:pt idx="343">
                  <c:v>33.14</c:v>
                </c:pt>
                <c:pt idx="344">
                  <c:v>35.92</c:v>
                </c:pt>
                <c:pt idx="345">
                  <c:v>36.75</c:v>
                </c:pt>
                <c:pt idx="346">
                  <c:v>45.64</c:v>
                </c:pt>
                <c:pt idx="347">
                  <c:v>49.26</c:v>
                </c:pt>
                <c:pt idx="348">
                  <c:v>48.05</c:v>
                </c:pt>
                <c:pt idx="349">
                  <c:v>40.76</c:v>
                </c:pt>
                <c:pt idx="350">
                  <c:v>47.94</c:v>
                </c:pt>
                <c:pt idx="351">
                  <c:v>48.24</c:v>
                </c:pt>
                <c:pt idx="352">
                  <c:v>46.2</c:v>
                </c:pt>
                <c:pt idx="353">
                  <c:v>47.95</c:v>
                </c:pt>
                <c:pt idx="354">
                  <c:v>54.96</c:v>
                </c:pt>
                <c:pt idx="355">
                  <c:v>55.25</c:v>
                </c:pt>
                <c:pt idx="356">
                  <c:v>53.36</c:v>
                </c:pt>
                <c:pt idx="357">
                  <c:v>52.2</c:v>
                </c:pt>
                <c:pt idx="358">
                  <c:v>49.46</c:v>
                </c:pt>
                <c:pt idx="359">
                  <c:v>49.4</c:v>
                </c:pt>
                <c:pt idx="360">
                  <c:v>47.08</c:v>
                </c:pt>
                <c:pt idx="361">
                  <c:v>51.99</c:v>
                </c:pt>
                <c:pt idx="362">
                  <c:v>52.69</c:v>
                </c:pt>
                <c:pt idx="363">
                  <c:v>57.02</c:v>
                </c:pt>
                <c:pt idx="364">
                  <c:v>61.35</c:v>
                </c:pt>
                <c:pt idx="365">
                  <c:v>63.53</c:v>
                </c:pt>
                <c:pt idx="366">
                  <c:v>66.73</c:v>
                </c:pt>
                <c:pt idx="367">
                  <c:v>67.78</c:v>
                </c:pt>
                <c:pt idx="368">
                  <c:v>66.08</c:v>
                </c:pt>
                <c:pt idx="369">
                  <c:v>69.02</c:v>
                </c:pt>
                <c:pt idx="370">
                  <c:v>75.92</c:v>
                </c:pt>
                <c:pt idx="371">
                  <c:v>76.45</c:v>
                </c:pt>
                <c:pt idx="372">
                  <c:v>77.44</c:v>
                </c:pt>
                <c:pt idx="373">
                  <c:v>74.16</c:v>
                </c:pt>
                <c:pt idx="374">
                  <c:v>76.94</c:v>
                </c:pt>
                <c:pt idx="375">
                  <c:v>82.72</c:v>
                </c:pt>
                <c:pt idx="376">
                  <c:v>74.84</c:v>
                </c:pt>
                <c:pt idx="377">
                  <c:v>57.71</c:v>
                </c:pt>
                <c:pt idx="378">
                  <c:v>50.57</c:v>
                </c:pt>
                <c:pt idx="379">
                  <c:v>62.46</c:v>
                </c:pt>
                <c:pt idx="380">
                  <c:v>65.03</c:v>
                </c:pt>
                <c:pt idx="381">
                  <c:v>67.930000000000007</c:v>
                </c:pt>
                <c:pt idx="382">
                  <c:v>72.19</c:v>
                </c:pt>
              </c:numCache>
            </c:numRef>
          </c:val>
          <c:smooth val="0"/>
          <c:extLst>
            <c:ext xmlns:c16="http://schemas.microsoft.com/office/drawing/2014/chart" uri="{C3380CC4-5D6E-409C-BE32-E72D297353CC}">
              <c16:uniqueId val="{00000001-EDD6-4FE1-8C8F-B657A83D107D}"/>
            </c:ext>
          </c:extLst>
        </c:ser>
        <c:dLbls>
          <c:showLegendKey val="0"/>
          <c:showVal val="0"/>
          <c:showCatName val="0"/>
          <c:showSerName val="0"/>
          <c:showPercent val="0"/>
          <c:showBubbleSize val="0"/>
        </c:dLbls>
        <c:marker val="1"/>
        <c:smooth val="0"/>
        <c:axId val="671383552"/>
        <c:axId val="680941056"/>
      </c:lineChart>
      <c:catAx>
        <c:axId val="671300608"/>
        <c:scaling>
          <c:orientation val="minMax"/>
        </c:scaling>
        <c:delete val="0"/>
        <c:axPos val="b"/>
        <c:numFmt formatCode="General" sourceLinked="1"/>
        <c:majorTickMark val="none"/>
        <c:minorTickMark val="none"/>
        <c:tickLblPos val="low"/>
        <c:txPr>
          <a:bodyPr rot="0" vert="horz"/>
          <a:lstStyle/>
          <a:p>
            <a:pPr>
              <a:defRPr/>
            </a:pPr>
            <a:endParaRPr lang="zh-CN"/>
          </a:p>
        </c:txPr>
        <c:crossAx val="671335168"/>
        <c:crosses val="autoZero"/>
        <c:auto val="1"/>
        <c:lblAlgn val="ctr"/>
        <c:lblOffset val="100"/>
        <c:noMultiLvlLbl val="1"/>
      </c:catAx>
      <c:valAx>
        <c:axId val="671335168"/>
        <c:scaling>
          <c:orientation val="minMax"/>
        </c:scaling>
        <c:delete val="0"/>
        <c:axPos val="l"/>
        <c:numFmt formatCode="General" sourceLinked="1"/>
        <c:majorTickMark val="none"/>
        <c:minorTickMark val="none"/>
        <c:tickLblPos val="nextTo"/>
        <c:crossAx val="671300608"/>
        <c:crosses val="autoZero"/>
        <c:crossBetween val="between"/>
      </c:valAx>
      <c:valAx>
        <c:axId val="680941056"/>
        <c:scaling>
          <c:orientation val="minMax"/>
        </c:scaling>
        <c:delete val="0"/>
        <c:axPos val="r"/>
        <c:numFmt formatCode="General" sourceLinked="1"/>
        <c:majorTickMark val="out"/>
        <c:minorTickMark val="none"/>
        <c:tickLblPos val="nextTo"/>
        <c:crossAx val="671383552"/>
        <c:crosses val="max"/>
        <c:crossBetween val="between"/>
      </c:valAx>
      <c:catAx>
        <c:axId val="671383552"/>
        <c:scaling>
          <c:orientation val="minMax"/>
        </c:scaling>
        <c:delete val="1"/>
        <c:axPos val="b"/>
        <c:numFmt formatCode="General" sourceLinked="1"/>
        <c:majorTickMark val="out"/>
        <c:minorTickMark val="none"/>
        <c:tickLblPos val="nextTo"/>
        <c:crossAx val="680941056"/>
        <c:crosses val="autoZero"/>
        <c:auto val="1"/>
        <c:lblAlgn val="ctr"/>
        <c:lblOffset val="100"/>
        <c:noMultiLvlLbl val="1"/>
      </c:catAx>
    </c:plotArea>
    <c:legend>
      <c:legendPos val="b"/>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[4]中美朱格拉周期叠加!$G$1</c:f>
              <c:strCache>
                <c:ptCount val="1"/>
                <c:pt idx="0">
                  <c:v>美国:企业设备产出指数:同比:季调；调整值</c:v>
                </c:pt>
              </c:strCache>
            </c:strRef>
          </c:tx>
          <c:marker>
            <c:symbol val="none"/>
          </c:marker>
          <c:cat>
            <c:numRef>
              <c:f>[4]中美朱格拉周期叠加!$F$61:$F$383</c:f>
              <c:numCache>
                <c:formatCode>General</c:formatCode>
                <c:ptCount val="323"/>
                <c:pt idx="0">
                  <c:v>33785</c:v>
                </c:pt>
                <c:pt idx="1">
                  <c:v>33816</c:v>
                </c:pt>
                <c:pt idx="2">
                  <c:v>33847</c:v>
                </c:pt>
                <c:pt idx="3">
                  <c:v>33877</c:v>
                </c:pt>
                <c:pt idx="4">
                  <c:v>33908</c:v>
                </c:pt>
                <c:pt idx="5">
                  <c:v>33938</c:v>
                </c:pt>
                <c:pt idx="6">
                  <c:v>33969</c:v>
                </c:pt>
                <c:pt idx="7">
                  <c:v>34000</c:v>
                </c:pt>
                <c:pt idx="8">
                  <c:v>34028</c:v>
                </c:pt>
                <c:pt idx="9">
                  <c:v>34059</c:v>
                </c:pt>
                <c:pt idx="10">
                  <c:v>34089</c:v>
                </c:pt>
                <c:pt idx="11">
                  <c:v>34120</c:v>
                </c:pt>
                <c:pt idx="12">
                  <c:v>34150</c:v>
                </c:pt>
                <c:pt idx="13">
                  <c:v>34181</c:v>
                </c:pt>
                <c:pt idx="14">
                  <c:v>34212</c:v>
                </c:pt>
                <c:pt idx="15">
                  <c:v>34242</c:v>
                </c:pt>
                <c:pt idx="16">
                  <c:v>34273</c:v>
                </c:pt>
                <c:pt idx="17">
                  <c:v>34303</c:v>
                </c:pt>
                <c:pt idx="18">
                  <c:v>34334</c:v>
                </c:pt>
                <c:pt idx="19">
                  <c:v>34365</c:v>
                </c:pt>
                <c:pt idx="20">
                  <c:v>34393</c:v>
                </c:pt>
                <c:pt idx="21">
                  <c:v>34424</c:v>
                </c:pt>
                <c:pt idx="22">
                  <c:v>34454</c:v>
                </c:pt>
                <c:pt idx="23">
                  <c:v>34485</c:v>
                </c:pt>
                <c:pt idx="24">
                  <c:v>34515</c:v>
                </c:pt>
                <c:pt idx="25">
                  <c:v>34546</c:v>
                </c:pt>
                <c:pt idx="26">
                  <c:v>34577</c:v>
                </c:pt>
                <c:pt idx="27">
                  <c:v>34607</c:v>
                </c:pt>
                <c:pt idx="28">
                  <c:v>34638</c:v>
                </c:pt>
                <c:pt idx="29">
                  <c:v>34668</c:v>
                </c:pt>
                <c:pt idx="30">
                  <c:v>34699</c:v>
                </c:pt>
                <c:pt idx="31">
                  <c:v>34730</c:v>
                </c:pt>
                <c:pt idx="32">
                  <c:v>34758</c:v>
                </c:pt>
                <c:pt idx="33">
                  <c:v>34789</c:v>
                </c:pt>
                <c:pt idx="34">
                  <c:v>34819</c:v>
                </c:pt>
                <c:pt idx="35">
                  <c:v>34850</c:v>
                </c:pt>
                <c:pt idx="36">
                  <c:v>34880</c:v>
                </c:pt>
                <c:pt idx="37">
                  <c:v>34911</c:v>
                </c:pt>
                <c:pt idx="38">
                  <c:v>34942</c:v>
                </c:pt>
                <c:pt idx="39">
                  <c:v>34972</c:v>
                </c:pt>
                <c:pt idx="40">
                  <c:v>35003</c:v>
                </c:pt>
                <c:pt idx="41">
                  <c:v>35033</c:v>
                </c:pt>
                <c:pt idx="42">
                  <c:v>35064</c:v>
                </c:pt>
                <c:pt idx="43">
                  <c:v>35095</c:v>
                </c:pt>
                <c:pt idx="44">
                  <c:v>35124</c:v>
                </c:pt>
                <c:pt idx="45">
                  <c:v>35155</c:v>
                </c:pt>
                <c:pt idx="46">
                  <c:v>35185</c:v>
                </c:pt>
                <c:pt idx="47">
                  <c:v>35216</c:v>
                </c:pt>
                <c:pt idx="48">
                  <c:v>35246</c:v>
                </c:pt>
                <c:pt idx="49">
                  <c:v>35277</c:v>
                </c:pt>
                <c:pt idx="50">
                  <c:v>35308</c:v>
                </c:pt>
                <c:pt idx="51">
                  <c:v>35338</c:v>
                </c:pt>
                <c:pt idx="52">
                  <c:v>35369</c:v>
                </c:pt>
                <c:pt idx="53">
                  <c:v>35399</c:v>
                </c:pt>
                <c:pt idx="54">
                  <c:v>35430</c:v>
                </c:pt>
                <c:pt idx="55">
                  <c:v>35461</c:v>
                </c:pt>
                <c:pt idx="56">
                  <c:v>35489</c:v>
                </c:pt>
                <c:pt idx="57">
                  <c:v>35520</c:v>
                </c:pt>
                <c:pt idx="58">
                  <c:v>35550</c:v>
                </c:pt>
                <c:pt idx="59">
                  <c:v>35581</c:v>
                </c:pt>
                <c:pt idx="60">
                  <c:v>35611</c:v>
                </c:pt>
                <c:pt idx="61">
                  <c:v>35642</c:v>
                </c:pt>
                <c:pt idx="62">
                  <c:v>35673</c:v>
                </c:pt>
                <c:pt idx="63">
                  <c:v>35703</c:v>
                </c:pt>
                <c:pt idx="64">
                  <c:v>35734</c:v>
                </c:pt>
                <c:pt idx="65">
                  <c:v>35764</c:v>
                </c:pt>
                <c:pt idx="66">
                  <c:v>35795</c:v>
                </c:pt>
                <c:pt idx="67">
                  <c:v>35826</c:v>
                </c:pt>
                <c:pt idx="68">
                  <c:v>35854</c:v>
                </c:pt>
                <c:pt idx="69">
                  <c:v>35885</c:v>
                </c:pt>
                <c:pt idx="70">
                  <c:v>35915</c:v>
                </c:pt>
                <c:pt idx="71">
                  <c:v>35946</c:v>
                </c:pt>
                <c:pt idx="72">
                  <c:v>35976</c:v>
                </c:pt>
                <c:pt idx="73">
                  <c:v>36007</c:v>
                </c:pt>
                <c:pt idx="74">
                  <c:v>36038</c:v>
                </c:pt>
                <c:pt idx="75">
                  <c:v>36068</c:v>
                </c:pt>
                <c:pt idx="76">
                  <c:v>36099</c:v>
                </c:pt>
                <c:pt idx="77">
                  <c:v>36129</c:v>
                </c:pt>
                <c:pt idx="78">
                  <c:v>36160</c:v>
                </c:pt>
                <c:pt idx="79">
                  <c:v>36191</c:v>
                </c:pt>
                <c:pt idx="80">
                  <c:v>36219</c:v>
                </c:pt>
                <c:pt idx="81">
                  <c:v>36250</c:v>
                </c:pt>
                <c:pt idx="82">
                  <c:v>36280</c:v>
                </c:pt>
                <c:pt idx="83">
                  <c:v>36311</c:v>
                </c:pt>
                <c:pt idx="84">
                  <c:v>36341</c:v>
                </c:pt>
                <c:pt idx="85">
                  <c:v>36372</c:v>
                </c:pt>
                <c:pt idx="86">
                  <c:v>36403</c:v>
                </c:pt>
                <c:pt idx="87">
                  <c:v>36433</c:v>
                </c:pt>
                <c:pt idx="88">
                  <c:v>36464</c:v>
                </c:pt>
                <c:pt idx="89">
                  <c:v>36494</c:v>
                </c:pt>
                <c:pt idx="90">
                  <c:v>36525</c:v>
                </c:pt>
                <c:pt idx="91">
                  <c:v>36556</c:v>
                </c:pt>
                <c:pt idx="92">
                  <c:v>36585</c:v>
                </c:pt>
                <c:pt idx="93">
                  <c:v>36616</c:v>
                </c:pt>
                <c:pt idx="94">
                  <c:v>36646</c:v>
                </c:pt>
                <c:pt idx="95">
                  <c:v>36677</c:v>
                </c:pt>
                <c:pt idx="96">
                  <c:v>36707</c:v>
                </c:pt>
                <c:pt idx="97">
                  <c:v>36738</c:v>
                </c:pt>
                <c:pt idx="98">
                  <c:v>36769</c:v>
                </c:pt>
                <c:pt idx="99">
                  <c:v>36799</c:v>
                </c:pt>
                <c:pt idx="100">
                  <c:v>36830</c:v>
                </c:pt>
                <c:pt idx="101">
                  <c:v>36860</c:v>
                </c:pt>
                <c:pt idx="102">
                  <c:v>36891</c:v>
                </c:pt>
                <c:pt idx="103">
                  <c:v>36922</c:v>
                </c:pt>
                <c:pt idx="104">
                  <c:v>36950</c:v>
                </c:pt>
                <c:pt idx="105">
                  <c:v>36981</c:v>
                </c:pt>
                <c:pt idx="106">
                  <c:v>37011</c:v>
                </c:pt>
                <c:pt idx="107">
                  <c:v>37042</c:v>
                </c:pt>
                <c:pt idx="108">
                  <c:v>37072</c:v>
                </c:pt>
                <c:pt idx="109">
                  <c:v>37103</c:v>
                </c:pt>
                <c:pt idx="110">
                  <c:v>37134</c:v>
                </c:pt>
                <c:pt idx="111">
                  <c:v>37164</c:v>
                </c:pt>
                <c:pt idx="112">
                  <c:v>37195</c:v>
                </c:pt>
                <c:pt idx="113">
                  <c:v>37225</c:v>
                </c:pt>
                <c:pt idx="114">
                  <c:v>37256</c:v>
                </c:pt>
                <c:pt idx="115">
                  <c:v>37287</c:v>
                </c:pt>
                <c:pt idx="116">
                  <c:v>37315</c:v>
                </c:pt>
                <c:pt idx="117">
                  <c:v>37346</c:v>
                </c:pt>
                <c:pt idx="118">
                  <c:v>37376</c:v>
                </c:pt>
                <c:pt idx="119">
                  <c:v>37407</c:v>
                </c:pt>
                <c:pt idx="120">
                  <c:v>37437</c:v>
                </c:pt>
                <c:pt idx="121">
                  <c:v>37468</c:v>
                </c:pt>
                <c:pt idx="122">
                  <c:v>37499</c:v>
                </c:pt>
                <c:pt idx="123">
                  <c:v>37529</c:v>
                </c:pt>
                <c:pt idx="124">
                  <c:v>37560</c:v>
                </c:pt>
                <c:pt idx="125">
                  <c:v>37590</c:v>
                </c:pt>
                <c:pt idx="126">
                  <c:v>37621</c:v>
                </c:pt>
                <c:pt idx="127">
                  <c:v>37652</c:v>
                </c:pt>
                <c:pt idx="128">
                  <c:v>37680</c:v>
                </c:pt>
                <c:pt idx="129">
                  <c:v>37711</c:v>
                </c:pt>
                <c:pt idx="130">
                  <c:v>37741</c:v>
                </c:pt>
                <c:pt idx="131">
                  <c:v>37772</c:v>
                </c:pt>
                <c:pt idx="132">
                  <c:v>37802</c:v>
                </c:pt>
                <c:pt idx="133">
                  <c:v>37833</c:v>
                </c:pt>
                <c:pt idx="134">
                  <c:v>37864</c:v>
                </c:pt>
                <c:pt idx="135">
                  <c:v>37894</c:v>
                </c:pt>
                <c:pt idx="136">
                  <c:v>37925</c:v>
                </c:pt>
                <c:pt idx="137">
                  <c:v>37955</c:v>
                </c:pt>
                <c:pt idx="138">
                  <c:v>37986</c:v>
                </c:pt>
                <c:pt idx="139">
                  <c:v>38017</c:v>
                </c:pt>
                <c:pt idx="140">
                  <c:v>38046</c:v>
                </c:pt>
                <c:pt idx="141">
                  <c:v>38077</c:v>
                </c:pt>
                <c:pt idx="142">
                  <c:v>38107</c:v>
                </c:pt>
                <c:pt idx="143">
                  <c:v>38138</c:v>
                </c:pt>
                <c:pt idx="144">
                  <c:v>38168</c:v>
                </c:pt>
                <c:pt idx="145">
                  <c:v>38199</c:v>
                </c:pt>
                <c:pt idx="146">
                  <c:v>38230</c:v>
                </c:pt>
                <c:pt idx="147">
                  <c:v>38260</c:v>
                </c:pt>
                <c:pt idx="148">
                  <c:v>38291</c:v>
                </c:pt>
                <c:pt idx="149">
                  <c:v>38321</c:v>
                </c:pt>
                <c:pt idx="150">
                  <c:v>38352</c:v>
                </c:pt>
                <c:pt idx="151">
                  <c:v>38383</c:v>
                </c:pt>
                <c:pt idx="152">
                  <c:v>38411</c:v>
                </c:pt>
                <c:pt idx="153">
                  <c:v>38442</c:v>
                </c:pt>
                <c:pt idx="154">
                  <c:v>38472</c:v>
                </c:pt>
                <c:pt idx="155">
                  <c:v>38503</c:v>
                </c:pt>
                <c:pt idx="156">
                  <c:v>38533</c:v>
                </c:pt>
                <c:pt idx="157">
                  <c:v>38564</c:v>
                </c:pt>
                <c:pt idx="158">
                  <c:v>38595</c:v>
                </c:pt>
                <c:pt idx="159">
                  <c:v>38625</c:v>
                </c:pt>
                <c:pt idx="160">
                  <c:v>38656</c:v>
                </c:pt>
                <c:pt idx="161">
                  <c:v>38686</c:v>
                </c:pt>
                <c:pt idx="162">
                  <c:v>38717</c:v>
                </c:pt>
                <c:pt idx="163">
                  <c:v>38748</c:v>
                </c:pt>
                <c:pt idx="164">
                  <c:v>38776</c:v>
                </c:pt>
                <c:pt idx="165">
                  <c:v>38807</c:v>
                </c:pt>
                <c:pt idx="166">
                  <c:v>38837</c:v>
                </c:pt>
                <c:pt idx="167">
                  <c:v>38868</c:v>
                </c:pt>
                <c:pt idx="168">
                  <c:v>38898</c:v>
                </c:pt>
                <c:pt idx="169">
                  <c:v>38929</c:v>
                </c:pt>
                <c:pt idx="170">
                  <c:v>38960</c:v>
                </c:pt>
                <c:pt idx="171">
                  <c:v>38990</c:v>
                </c:pt>
                <c:pt idx="172">
                  <c:v>39021</c:v>
                </c:pt>
                <c:pt idx="173">
                  <c:v>39051</c:v>
                </c:pt>
                <c:pt idx="174">
                  <c:v>39082</c:v>
                </c:pt>
                <c:pt idx="175">
                  <c:v>39113</c:v>
                </c:pt>
                <c:pt idx="176">
                  <c:v>39141</c:v>
                </c:pt>
                <c:pt idx="177">
                  <c:v>39172</c:v>
                </c:pt>
                <c:pt idx="178">
                  <c:v>39202</c:v>
                </c:pt>
                <c:pt idx="179">
                  <c:v>39233</c:v>
                </c:pt>
                <c:pt idx="180">
                  <c:v>39263</c:v>
                </c:pt>
                <c:pt idx="181">
                  <c:v>39294</c:v>
                </c:pt>
                <c:pt idx="182">
                  <c:v>39325</c:v>
                </c:pt>
                <c:pt idx="183">
                  <c:v>39355</c:v>
                </c:pt>
                <c:pt idx="184">
                  <c:v>39386</c:v>
                </c:pt>
                <c:pt idx="185">
                  <c:v>39416</c:v>
                </c:pt>
                <c:pt idx="186">
                  <c:v>39447</c:v>
                </c:pt>
                <c:pt idx="187">
                  <c:v>39478</c:v>
                </c:pt>
                <c:pt idx="188">
                  <c:v>39507</c:v>
                </c:pt>
                <c:pt idx="189">
                  <c:v>39538</c:v>
                </c:pt>
                <c:pt idx="190">
                  <c:v>39568</c:v>
                </c:pt>
                <c:pt idx="191">
                  <c:v>39599</c:v>
                </c:pt>
                <c:pt idx="192">
                  <c:v>39629</c:v>
                </c:pt>
                <c:pt idx="193">
                  <c:v>39660</c:v>
                </c:pt>
                <c:pt idx="194">
                  <c:v>39691</c:v>
                </c:pt>
                <c:pt idx="195">
                  <c:v>39721</c:v>
                </c:pt>
                <c:pt idx="196">
                  <c:v>39752</c:v>
                </c:pt>
                <c:pt idx="197">
                  <c:v>39782</c:v>
                </c:pt>
                <c:pt idx="198">
                  <c:v>39813</c:v>
                </c:pt>
                <c:pt idx="199">
                  <c:v>39844</c:v>
                </c:pt>
                <c:pt idx="200">
                  <c:v>39872</c:v>
                </c:pt>
                <c:pt idx="201">
                  <c:v>39903</c:v>
                </c:pt>
                <c:pt idx="202">
                  <c:v>39933</c:v>
                </c:pt>
                <c:pt idx="203">
                  <c:v>39964</c:v>
                </c:pt>
                <c:pt idx="204">
                  <c:v>39994</c:v>
                </c:pt>
                <c:pt idx="205">
                  <c:v>40025</c:v>
                </c:pt>
                <c:pt idx="206">
                  <c:v>40056</c:v>
                </c:pt>
                <c:pt idx="207">
                  <c:v>40086</c:v>
                </c:pt>
                <c:pt idx="208">
                  <c:v>40117</c:v>
                </c:pt>
                <c:pt idx="209">
                  <c:v>40147</c:v>
                </c:pt>
                <c:pt idx="210">
                  <c:v>40178</c:v>
                </c:pt>
                <c:pt idx="211">
                  <c:v>40209</c:v>
                </c:pt>
                <c:pt idx="212">
                  <c:v>40237</c:v>
                </c:pt>
                <c:pt idx="213">
                  <c:v>40268</c:v>
                </c:pt>
                <c:pt idx="214">
                  <c:v>40298</c:v>
                </c:pt>
                <c:pt idx="215">
                  <c:v>40329</c:v>
                </c:pt>
                <c:pt idx="216">
                  <c:v>40359</c:v>
                </c:pt>
                <c:pt idx="217">
                  <c:v>40390</c:v>
                </c:pt>
                <c:pt idx="218">
                  <c:v>40421</c:v>
                </c:pt>
                <c:pt idx="219">
                  <c:v>40451</c:v>
                </c:pt>
                <c:pt idx="220">
                  <c:v>40482</c:v>
                </c:pt>
                <c:pt idx="221">
                  <c:v>40512</c:v>
                </c:pt>
                <c:pt idx="222">
                  <c:v>40543</c:v>
                </c:pt>
                <c:pt idx="223">
                  <c:v>40574</c:v>
                </c:pt>
                <c:pt idx="224">
                  <c:v>40602</c:v>
                </c:pt>
                <c:pt idx="225">
                  <c:v>40633</c:v>
                </c:pt>
                <c:pt idx="226">
                  <c:v>40663</c:v>
                </c:pt>
                <c:pt idx="227">
                  <c:v>40694</c:v>
                </c:pt>
                <c:pt idx="228">
                  <c:v>40724</c:v>
                </c:pt>
                <c:pt idx="229">
                  <c:v>40755</c:v>
                </c:pt>
                <c:pt idx="230">
                  <c:v>40786</c:v>
                </c:pt>
                <c:pt idx="231">
                  <c:v>40816</c:v>
                </c:pt>
                <c:pt idx="232">
                  <c:v>40847</c:v>
                </c:pt>
                <c:pt idx="233">
                  <c:v>40877</c:v>
                </c:pt>
                <c:pt idx="234">
                  <c:v>40908</c:v>
                </c:pt>
                <c:pt idx="235">
                  <c:v>40939</c:v>
                </c:pt>
                <c:pt idx="236">
                  <c:v>40968</c:v>
                </c:pt>
                <c:pt idx="237">
                  <c:v>40999</c:v>
                </c:pt>
                <c:pt idx="238">
                  <c:v>41029</c:v>
                </c:pt>
                <c:pt idx="239">
                  <c:v>41060</c:v>
                </c:pt>
                <c:pt idx="240">
                  <c:v>41090</c:v>
                </c:pt>
                <c:pt idx="241">
                  <c:v>41121</c:v>
                </c:pt>
                <c:pt idx="242">
                  <c:v>41152</c:v>
                </c:pt>
                <c:pt idx="243">
                  <c:v>41182</c:v>
                </c:pt>
                <c:pt idx="244">
                  <c:v>41213</c:v>
                </c:pt>
                <c:pt idx="245">
                  <c:v>41243</c:v>
                </c:pt>
                <c:pt idx="246">
                  <c:v>41274</c:v>
                </c:pt>
                <c:pt idx="247">
                  <c:v>41305</c:v>
                </c:pt>
                <c:pt idx="248">
                  <c:v>41333</c:v>
                </c:pt>
                <c:pt idx="249">
                  <c:v>41364</c:v>
                </c:pt>
                <c:pt idx="250">
                  <c:v>41394</c:v>
                </c:pt>
                <c:pt idx="251">
                  <c:v>41425</c:v>
                </c:pt>
                <c:pt idx="252">
                  <c:v>41455</c:v>
                </c:pt>
                <c:pt idx="253">
                  <c:v>41486</c:v>
                </c:pt>
                <c:pt idx="254">
                  <c:v>41517</c:v>
                </c:pt>
                <c:pt idx="255">
                  <c:v>41547</c:v>
                </c:pt>
                <c:pt idx="256">
                  <c:v>41578</c:v>
                </c:pt>
                <c:pt idx="257">
                  <c:v>41608</c:v>
                </c:pt>
                <c:pt idx="258">
                  <c:v>41639</c:v>
                </c:pt>
                <c:pt idx="259">
                  <c:v>41670</c:v>
                </c:pt>
                <c:pt idx="260">
                  <c:v>41698</c:v>
                </c:pt>
                <c:pt idx="261">
                  <c:v>41729</c:v>
                </c:pt>
                <c:pt idx="262">
                  <c:v>41759</c:v>
                </c:pt>
                <c:pt idx="263">
                  <c:v>41790</c:v>
                </c:pt>
                <c:pt idx="264">
                  <c:v>41820</c:v>
                </c:pt>
                <c:pt idx="265">
                  <c:v>41851</c:v>
                </c:pt>
                <c:pt idx="266">
                  <c:v>41882</c:v>
                </c:pt>
                <c:pt idx="267">
                  <c:v>41912</c:v>
                </c:pt>
                <c:pt idx="268">
                  <c:v>41943</c:v>
                </c:pt>
                <c:pt idx="269">
                  <c:v>41973</c:v>
                </c:pt>
                <c:pt idx="270">
                  <c:v>42004</c:v>
                </c:pt>
                <c:pt idx="271">
                  <c:v>42035</c:v>
                </c:pt>
                <c:pt idx="272">
                  <c:v>42063</c:v>
                </c:pt>
                <c:pt idx="273">
                  <c:v>42094</c:v>
                </c:pt>
                <c:pt idx="274">
                  <c:v>42124</c:v>
                </c:pt>
                <c:pt idx="275">
                  <c:v>42155</c:v>
                </c:pt>
                <c:pt idx="276">
                  <c:v>42185</c:v>
                </c:pt>
                <c:pt idx="277">
                  <c:v>42216</c:v>
                </c:pt>
                <c:pt idx="278">
                  <c:v>42247</c:v>
                </c:pt>
                <c:pt idx="279">
                  <c:v>42277</c:v>
                </c:pt>
                <c:pt idx="280">
                  <c:v>42308</c:v>
                </c:pt>
                <c:pt idx="281">
                  <c:v>42338</c:v>
                </c:pt>
                <c:pt idx="282">
                  <c:v>42369</c:v>
                </c:pt>
                <c:pt idx="283">
                  <c:v>42400</c:v>
                </c:pt>
                <c:pt idx="284">
                  <c:v>42429</c:v>
                </c:pt>
                <c:pt idx="285">
                  <c:v>42460</c:v>
                </c:pt>
                <c:pt idx="286">
                  <c:v>42490</c:v>
                </c:pt>
                <c:pt idx="287">
                  <c:v>42521</c:v>
                </c:pt>
                <c:pt idx="288">
                  <c:v>42551</c:v>
                </c:pt>
                <c:pt idx="289">
                  <c:v>42582</c:v>
                </c:pt>
                <c:pt idx="290">
                  <c:v>42613</c:v>
                </c:pt>
                <c:pt idx="291">
                  <c:v>42643</c:v>
                </c:pt>
                <c:pt idx="292">
                  <c:v>42674</c:v>
                </c:pt>
                <c:pt idx="293">
                  <c:v>42704</c:v>
                </c:pt>
                <c:pt idx="294">
                  <c:v>42735</c:v>
                </c:pt>
                <c:pt idx="295">
                  <c:v>42766</c:v>
                </c:pt>
                <c:pt idx="296">
                  <c:v>42794</c:v>
                </c:pt>
                <c:pt idx="297">
                  <c:v>42825</c:v>
                </c:pt>
                <c:pt idx="298">
                  <c:v>42855</c:v>
                </c:pt>
                <c:pt idx="299">
                  <c:v>42886</c:v>
                </c:pt>
                <c:pt idx="300">
                  <c:v>42916</c:v>
                </c:pt>
                <c:pt idx="301">
                  <c:v>42947</c:v>
                </c:pt>
                <c:pt idx="302">
                  <c:v>42978</c:v>
                </c:pt>
                <c:pt idx="303">
                  <c:v>43008</c:v>
                </c:pt>
                <c:pt idx="304">
                  <c:v>43039</c:v>
                </c:pt>
                <c:pt idx="305">
                  <c:v>43069</c:v>
                </c:pt>
                <c:pt idx="306">
                  <c:v>43100</c:v>
                </c:pt>
                <c:pt idx="307">
                  <c:v>43131</c:v>
                </c:pt>
                <c:pt idx="308">
                  <c:v>43159</c:v>
                </c:pt>
                <c:pt idx="309">
                  <c:v>43190</c:v>
                </c:pt>
                <c:pt idx="310">
                  <c:v>43220</c:v>
                </c:pt>
                <c:pt idx="311">
                  <c:v>43251</c:v>
                </c:pt>
                <c:pt idx="312">
                  <c:v>43281</c:v>
                </c:pt>
                <c:pt idx="313">
                  <c:v>43312</c:v>
                </c:pt>
                <c:pt idx="314">
                  <c:v>43343</c:v>
                </c:pt>
                <c:pt idx="315">
                  <c:v>43373</c:v>
                </c:pt>
                <c:pt idx="316">
                  <c:v>43404</c:v>
                </c:pt>
                <c:pt idx="317">
                  <c:v>43434</c:v>
                </c:pt>
                <c:pt idx="318">
                  <c:v>43465</c:v>
                </c:pt>
                <c:pt idx="319">
                  <c:v>43496</c:v>
                </c:pt>
                <c:pt idx="320">
                  <c:v>43524</c:v>
                </c:pt>
                <c:pt idx="321">
                  <c:v>43555</c:v>
                </c:pt>
                <c:pt idx="322">
                  <c:v>43585</c:v>
                </c:pt>
              </c:numCache>
            </c:numRef>
          </c:cat>
          <c:val>
            <c:numRef>
              <c:f>[4]中美朱格拉周期叠加!$G$61:$G$383</c:f>
              <c:numCache>
                <c:formatCode>General</c:formatCode>
                <c:ptCount val="323"/>
                <c:pt idx="0">
                  <c:v>6.0417454729166327E-2</c:v>
                </c:pt>
                <c:pt idx="1">
                  <c:v>0.19610420222307287</c:v>
                </c:pt>
                <c:pt idx="2">
                  <c:v>0.13815465381421699</c:v>
                </c:pt>
                <c:pt idx="3">
                  <c:v>-1.5906340736156006E-2</c:v>
                </c:pt>
                <c:pt idx="4">
                  <c:v>0.23002588909654939</c:v>
                </c:pt>
                <c:pt idx="5">
                  <c:v>0.314830106280241</c:v>
                </c:pt>
                <c:pt idx="6">
                  <c:v>0.32472393161833835</c:v>
                </c:pt>
                <c:pt idx="7">
                  <c:v>0.77842649355108828</c:v>
                </c:pt>
                <c:pt idx="8">
                  <c:v>0.35581881125235859</c:v>
                </c:pt>
                <c:pt idx="9">
                  <c:v>0.30634968456187184</c:v>
                </c:pt>
                <c:pt idx="10">
                  <c:v>0.24274652167410329</c:v>
                </c:pt>
                <c:pt idx="11">
                  <c:v>0.12119381037747869</c:v>
                </c:pt>
                <c:pt idx="12">
                  <c:v>-2.2973358834796974E-2</c:v>
                </c:pt>
                <c:pt idx="13">
                  <c:v>-0.13180543755386784</c:v>
                </c:pt>
                <c:pt idx="14">
                  <c:v>-0.16431372080761625</c:v>
                </c:pt>
                <c:pt idx="15">
                  <c:v>2.225555699650511E-2</c:v>
                </c:pt>
                <c:pt idx="16">
                  <c:v>0.19469079860334465</c:v>
                </c:pt>
                <c:pt idx="17">
                  <c:v>0.19751760584280112</c:v>
                </c:pt>
                <c:pt idx="18">
                  <c:v>0.24133311805437496</c:v>
                </c:pt>
                <c:pt idx="19">
                  <c:v>0.21730525651899568</c:v>
                </c:pt>
                <c:pt idx="20">
                  <c:v>0.13532784657476052</c:v>
                </c:pt>
                <c:pt idx="21">
                  <c:v>0.24415992529383143</c:v>
                </c:pt>
                <c:pt idx="22">
                  <c:v>0.23285269633600586</c:v>
                </c:pt>
                <c:pt idx="23">
                  <c:v>0.24274652167410329</c:v>
                </c:pt>
                <c:pt idx="24">
                  <c:v>0.44910345015441933</c:v>
                </c:pt>
                <c:pt idx="25">
                  <c:v>0.61305827004288971</c:v>
                </c:pt>
                <c:pt idx="26">
                  <c:v>0.73602438495924238</c:v>
                </c:pt>
                <c:pt idx="27">
                  <c:v>0.56217573973267487</c:v>
                </c:pt>
                <c:pt idx="28">
                  <c:v>0.52260043838028525</c:v>
                </c:pt>
                <c:pt idx="29">
                  <c:v>0.58761700488778223</c:v>
                </c:pt>
                <c:pt idx="30">
                  <c:v>0.64697995691636634</c:v>
                </c:pt>
                <c:pt idx="31">
                  <c:v>0.65687378225446369</c:v>
                </c:pt>
                <c:pt idx="32">
                  <c:v>0.84344306005858516</c:v>
                </c:pt>
                <c:pt idx="33">
                  <c:v>0.77842649355108828</c:v>
                </c:pt>
                <c:pt idx="34">
                  <c:v>0.68796866188848405</c:v>
                </c:pt>
                <c:pt idx="35">
                  <c:v>0.74591821029733962</c:v>
                </c:pt>
                <c:pt idx="36">
                  <c:v>0.85051007815722601</c:v>
                </c:pt>
                <c:pt idx="37">
                  <c:v>0.63849953519799707</c:v>
                </c:pt>
                <c:pt idx="38">
                  <c:v>0.9310740844817329</c:v>
                </c:pt>
                <c:pt idx="39">
                  <c:v>0.98337001841167615</c:v>
                </c:pt>
                <c:pt idx="40">
                  <c:v>0.68514185464902744</c:v>
                </c:pt>
                <c:pt idx="41">
                  <c:v>0.57206956507077211</c:v>
                </c:pt>
                <c:pt idx="42">
                  <c:v>0.50139938408436235</c:v>
                </c:pt>
                <c:pt idx="43">
                  <c:v>0.16783612982850901</c:v>
                </c:pt>
                <c:pt idx="44">
                  <c:v>0.53673447457756729</c:v>
                </c:pt>
                <c:pt idx="45">
                  <c:v>0.39822091984420432</c:v>
                </c:pt>
                <c:pt idx="46">
                  <c:v>0.77277287907217551</c:v>
                </c:pt>
                <c:pt idx="47">
                  <c:v>0.90704622294635373</c:v>
                </c:pt>
                <c:pt idx="48">
                  <c:v>0.96640917497493772</c:v>
                </c:pt>
                <c:pt idx="49">
                  <c:v>1.1925537541314486</c:v>
                </c:pt>
                <c:pt idx="50">
                  <c:v>1.0158783016654245</c:v>
                </c:pt>
                <c:pt idx="51">
                  <c:v>0.97488959669330699</c:v>
                </c:pt>
                <c:pt idx="52">
                  <c:v>1.0102246871865117</c:v>
                </c:pt>
                <c:pt idx="53">
                  <c:v>1.1840733324130797</c:v>
                </c:pt>
                <c:pt idx="54">
                  <c:v>1.3946704717525802</c:v>
                </c:pt>
                <c:pt idx="55">
                  <c:v>1.673110984839034</c:v>
                </c:pt>
                <c:pt idx="56">
                  <c:v>1.4907819178940973</c:v>
                </c:pt>
                <c:pt idx="57">
                  <c:v>1.7989039069948434</c:v>
                </c:pt>
                <c:pt idx="58">
                  <c:v>1.4681674599784464</c:v>
                </c:pt>
                <c:pt idx="59">
                  <c:v>1.4497932129219795</c:v>
                </c:pt>
                <c:pt idx="60">
                  <c:v>1.4144581224287747</c:v>
                </c:pt>
                <c:pt idx="61">
                  <c:v>1.2335424591035664</c:v>
                </c:pt>
                <c:pt idx="62">
                  <c:v>1.5572118880213222</c:v>
                </c:pt>
                <c:pt idx="63">
                  <c:v>1.555798484401594</c:v>
                </c:pt>
                <c:pt idx="64">
                  <c:v>1.7550883947832692</c:v>
                </c:pt>
                <c:pt idx="65">
                  <c:v>1.845546226445874</c:v>
                </c:pt>
                <c:pt idx="66">
                  <c:v>1.6208150509090913</c:v>
                </c:pt>
                <c:pt idx="67">
                  <c:v>1.7607420092621822</c:v>
                </c:pt>
                <c:pt idx="68">
                  <c:v>1.5515582735424096</c:v>
                </c:pt>
                <c:pt idx="69">
                  <c:v>1.3296539052450835</c:v>
                </c:pt>
                <c:pt idx="70">
                  <c:v>1.3027992364702476</c:v>
                </c:pt>
                <c:pt idx="71">
                  <c:v>1.193967157751177</c:v>
                </c:pt>
                <c:pt idx="72">
                  <c:v>0.969235982214394</c:v>
                </c:pt>
                <c:pt idx="73">
                  <c:v>0.83354923472048781</c:v>
                </c:pt>
                <c:pt idx="74">
                  <c:v>0.91835345190417916</c:v>
                </c:pt>
                <c:pt idx="75">
                  <c:v>0.79680074060755468</c:v>
                </c:pt>
                <c:pt idx="76">
                  <c:v>0.82930902386130323</c:v>
                </c:pt>
                <c:pt idx="77">
                  <c:v>0.51694682390137259</c:v>
                </c:pt>
                <c:pt idx="78">
                  <c:v>0.45758387187278854</c:v>
                </c:pt>
                <c:pt idx="79">
                  <c:v>0.30210947370268731</c:v>
                </c:pt>
                <c:pt idx="80">
                  <c:v>0.35723221487208684</c:v>
                </c:pt>
                <c:pt idx="81">
                  <c:v>0.2936290519843181</c:v>
                </c:pt>
                <c:pt idx="82">
                  <c:v>0.29786926284350274</c:v>
                </c:pt>
                <c:pt idx="83">
                  <c:v>0.4137683596612145</c:v>
                </c:pt>
                <c:pt idx="84">
                  <c:v>0.3544054076326304</c:v>
                </c:pt>
                <c:pt idx="85">
                  <c:v>0.62295209538098695</c:v>
                </c:pt>
                <c:pt idx="86">
                  <c:v>0.16924953344823723</c:v>
                </c:pt>
                <c:pt idx="87">
                  <c:v>0.16359591896932441</c:v>
                </c:pt>
                <c:pt idx="88">
                  <c:v>9.0098930743458441E-2</c:v>
                </c:pt>
                <c:pt idx="89">
                  <c:v>9.2925737982914799E-2</c:v>
                </c:pt>
                <c:pt idx="90">
                  <c:v>0.17914335878633458</c:v>
                </c:pt>
                <c:pt idx="91">
                  <c:v>0.41094155242175801</c:v>
                </c:pt>
                <c:pt idx="92">
                  <c:v>0.41518176328094275</c:v>
                </c:pt>
                <c:pt idx="93">
                  <c:v>0.57630977592995658</c:v>
                </c:pt>
                <c:pt idx="94">
                  <c:v>0.71623673428304779</c:v>
                </c:pt>
                <c:pt idx="95">
                  <c:v>0.60033763746533597</c:v>
                </c:pt>
                <c:pt idx="96">
                  <c:v>0.66111399311364827</c:v>
                </c:pt>
                <c:pt idx="97">
                  <c:v>0.64273974605718176</c:v>
                </c:pt>
                <c:pt idx="98">
                  <c:v>0.51553342028164428</c:v>
                </c:pt>
                <c:pt idx="99">
                  <c:v>0.74733161391706804</c:v>
                </c:pt>
                <c:pt idx="100">
                  <c:v>0.56217573973267487</c:v>
                </c:pt>
                <c:pt idx="101">
                  <c:v>0.53249426371838271</c:v>
                </c:pt>
                <c:pt idx="102">
                  <c:v>0.27949501578703628</c:v>
                </c:pt>
                <c:pt idx="103">
                  <c:v>5.2947135597668053E-3</c:v>
                </c:pt>
                <c:pt idx="104">
                  <c:v>-0.18551477510353911</c:v>
                </c:pt>
                <c:pt idx="105">
                  <c:v>-0.37915107100630152</c:v>
                </c:pt>
                <c:pt idx="106">
                  <c:v>-0.87949595239008171</c:v>
                </c:pt>
                <c:pt idx="107">
                  <c:v>-1.2116458030262069</c:v>
                </c:pt>
                <c:pt idx="108">
                  <c:v>-1.3487459541398417</c:v>
                </c:pt>
                <c:pt idx="109">
                  <c:v>-1.5819575513949933</c:v>
                </c:pt>
                <c:pt idx="110">
                  <c:v>-1.7713536364385711</c:v>
                </c:pt>
                <c:pt idx="111">
                  <c:v>-2.1275313486100758</c:v>
                </c:pt>
                <c:pt idx="112">
                  <c:v>-2.31975424089311</c:v>
                </c:pt>
                <c:pt idx="113">
                  <c:v>-2.3522625241468584</c:v>
                </c:pt>
                <c:pt idx="114">
                  <c:v>-2.3254078553720228</c:v>
                </c:pt>
                <c:pt idx="115">
                  <c:v>-2.315514030033925</c:v>
                </c:pt>
                <c:pt idx="116">
                  <c:v>-2.2999665902169149</c:v>
                </c:pt>
                <c:pt idx="117">
                  <c:v>-2.1939613187373008</c:v>
                </c:pt>
                <c:pt idx="118">
                  <c:v>-1.9762971612991591</c:v>
                </c:pt>
                <c:pt idx="119">
                  <c:v>-1.6611081540997723</c:v>
                </c:pt>
                <c:pt idx="120">
                  <c:v>-1.4434439966616306</c:v>
                </c:pt>
                <c:pt idx="121">
                  <c:v>-1.4547512256194561</c:v>
                </c:pt>
                <c:pt idx="122">
                  <c:v>-1.0674786338139315</c:v>
                </c:pt>
                <c:pt idx="123">
                  <c:v>-0.91059083202410207</c:v>
                </c:pt>
                <c:pt idx="124">
                  <c:v>-0.68303284924786301</c:v>
                </c:pt>
                <c:pt idx="125">
                  <c:v>-0.58550799948661769</c:v>
                </c:pt>
                <c:pt idx="126">
                  <c:v>-0.58833480672607408</c:v>
                </c:pt>
                <c:pt idx="127">
                  <c:v>-0.53321206555667455</c:v>
                </c:pt>
                <c:pt idx="128">
                  <c:v>-0.45971507733080852</c:v>
                </c:pt>
                <c:pt idx="129">
                  <c:v>-0.48656974610564419</c:v>
                </c:pt>
                <c:pt idx="130">
                  <c:v>-0.55017290899341276</c:v>
                </c:pt>
                <c:pt idx="131">
                  <c:v>-0.67172562029003746</c:v>
                </c:pt>
                <c:pt idx="132">
                  <c:v>-0.75794324109345723</c:v>
                </c:pt>
                <c:pt idx="133">
                  <c:v>-0.69858028906487302</c:v>
                </c:pt>
                <c:pt idx="134">
                  <c:v>-0.71271432526215506</c:v>
                </c:pt>
                <c:pt idx="135">
                  <c:v>-0.54734610175395648</c:v>
                </c:pt>
                <c:pt idx="136">
                  <c:v>-0.51625122211993624</c:v>
                </c:pt>
                <c:pt idx="137">
                  <c:v>-0.26042516694913337</c:v>
                </c:pt>
                <c:pt idx="138">
                  <c:v>-0.23922411265321045</c:v>
                </c:pt>
                <c:pt idx="139">
                  <c:v>-0.21802305835728761</c:v>
                </c:pt>
                <c:pt idx="140">
                  <c:v>-4.2761009510991745E-2</c:v>
                </c:pt>
                <c:pt idx="141">
                  <c:v>-0.11060438325794493</c:v>
                </c:pt>
                <c:pt idx="142">
                  <c:v>5.476384025025359E-2</c:v>
                </c:pt>
                <c:pt idx="143">
                  <c:v>0.23285269633600586</c:v>
                </c:pt>
                <c:pt idx="144">
                  <c:v>0.17914335878633458</c:v>
                </c:pt>
                <c:pt idx="145">
                  <c:v>0.57348296869050031</c:v>
                </c:pt>
                <c:pt idx="146">
                  <c:v>0.40246113070338901</c:v>
                </c:pt>
                <c:pt idx="147">
                  <c:v>0.29928266646323087</c:v>
                </c:pt>
                <c:pt idx="148">
                  <c:v>0.47030450445034228</c:v>
                </c:pt>
                <c:pt idx="149">
                  <c:v>0.10423296694074037</c:v>
                </c:pt>
                <c:pt idx="150">
                  <c:v>0.29786926284350274</c:v>
                </c:pt>
                <c:pt idx="151">
                  <c:v>0.45334366101360385</c:v>
                </c:pt>
                <c:pt idx="152">
                  <c:v>0.45617046825306029</c:v>
                </c:pt>
                <c:pt idx="153">
                  <c:v>0.4349694139571374</c:v>
                </c:pt>
                <c:pt idx="154">
                  <c:v>0.60740465556397694</c:v>
                </c:pt>
                <c:pt idx="155">
                  <c:v>0.5960974266061515</c:v>
                </c:pt>
                <c:pt idx="156">
                  <c:v>0.59044381212723873</c:v>
                </c:pt>
                <c:pt idx="157">
                  <c:v>0.31624350989996924</c:v>
                </c:pt>
                <c:pt idx="158">
                  <c:v>0.43638281757686564</c:v>
                </c:pt>
                <c:pt idx="159">
                  <c:v>5.2947135597668053E-3</c:v>
                </c:pt>
                <c:pt idx="160">
                  <c:v>0.60881805918370513</c:v>
                </c:pt>
                <c:pt idx="161">
                  <c:v>0.90139260846744096</c:v>
                </c:pt>
                <c:pt idx="162">
                  <c:v>0.69079546912794032</c:v>
                </c:pt>
                <c:pt idx="163">
                  <c:v>0.70210269808576575</c:v>
                </c:pt>
                <c:pt idx="164">
                  <c:v>0.61871188452180237</c:v>
                </c:pt>
                <c:pt idx="165">
                  <c:v>0.78832031888918552</c:v>
                </c:pt>
                <c:pt idx="166">
                  <c:v>0.91694004828445119</c:v>
                </c:pt>
                <c:pt idx="167">
                  <c:v>0.71340992704359152</c:v>
                </c:pt>
                <c:pt idx="168">
                  <c:v>0.86605751797423614</c:v>
                </c:pt>
                <c:pt idx="169">
                  <c:v>1.0399061632008038</c:v>
                </c:pt>
                <c:pt idx="170">
                  <c:v>0.99750405460895808</c:v>
                </c:pt>
                <c:pt idx="171">
                  <c:v>1.4582736346403489</c:v>
                </c:pt>
                <c:pt idx="172">
                  <c:v>0.67807483655038658</c:v>
                </c:pt>
                <c:pt idx="173">
                  <c:v>0.42648899223876818</c:v>
                </c:pt>
                <c:pt idx="174">
                  <c:v>0.70916971618440661</c:v>
                </c:pt>
                <c:pt idx="175">
                  <c:v>0.13674125019448885</c:v>
                </c:pt>
                <c:pt idx="176">
                  <c:v>0.22295887099790851</c:v>
                </c:pt>
                <c:pt idx="177">
                  <c:v>0.41800857052039903</c:v>
                </c:pt>
                <c:pt idx="178">
                  <c:v>0.29221564836458996</c:v>
                </c:pt>
                <c:pt idx="179">
                  <c:v>0.28232182302649256</c:v>
                </c:pt>
                <c:pt idx="180">
                  <c:v>0.11695359951829408</c:v>
                </c:pt>
                <c:pt idx="181">
                  <c:v>-8.7989925342293829E-2</c:v>
                </c:pt>
                <c:pt idx="182">
                  <c:v>-0.17562094976544179</c:v>
                </c:pt>
                <c:pt idx="183">
                  <c:v>7.1724683686991794E-2</c:v>
                </c:pt>
                <c:pt idx="184">
                  <c:v>-4.5991117783305323E-3</c:v>
                </c:pt>
                <c:pt idx="185">
                  <c:v>0.18197016602579094</c:v>
                </c:pt>
                <c:pt idx="186">
                  <c:v>0.16642272620878087</c:v>
                </c:pt>
                <c:pt idx="187">
                  <c:v>0.55934893249321838</c:v>
                </c:pt>
                <c:pt idx="188">
                  <c:v>0.50281278770409066</c:v>
                </c:pt>
                <c:pt idx="189">
                  <c:v>0.14380826829312973</c:v>
                </c:pt>
                <c:pt idx="190">
                  <c:v>-0.30989429363962012</c:v>
                </c:pt>
                <c:pt idx="191">
                  <c:v>-0.213782847498103</c:v>
                </c:pt>
                <c:pt idx="192">
                  <c:v>-0.19964881130082107</c:v>
                </c:pt>
                <c:pt idx="193">
                  <c:v>-0.25901176332940518</c:v>
                </c:pt>
                <c:pt idx="194">
                  <c:v>-0.71554113250161133</c:v>
                </c:pt>
                <c:pt idx="195">
                  <c:v>-2.1063302943141529</c:v>
                </c:pt>
                <c:pt idx="196">
                  <c:v>-2.4215193015135394</c:v>
                </c:pt>
                <c:pt idx="197">
                  <c:v>-2.3748769820625095</c:v>
                </c:pt>
                <c:pt idx="198">
                  <c:v>-2.4017316508373452</c:v>
                </c:pt>
                <c:pt idx="199">
                  <c:v>-3.1084334607014417</c:v>
                </c:pt>
                <c:pt idx="200">
                  <c:v>-3.2412934009558918</c:v>
                </c:pt>
                <c:pt idx="201">
                  <c:v>-3.5084266850845198</c:v>
                </c:pt>
                <c:pt idx="202">
                  <c:v>-3.5564824081552788</c:v>
                </c:pt>
                <c:pt idx="203">
                  <c:v>-3.8547105719179275</c:v>
                </c:pt>
                <c:pt idx="204">
                  <c:v>-3.9310343673832491</c:v>
                </c:pt>
                <c:pt idx="205">
                  <c:v>-3.8080682524668967</c:v>
                </c:pt>
                <c:pt idx="206">
                  <c:v>-3.2851089131674658</c:v>
                </c:pt>
                <c:pt idx="207">
                  <c:v>-2.232123216469962</c:v>
                </c:pt>
                <c:pt idx="208">
                  <c:v>-1.7798340581569405</c:v>
                </c:pt>
                <c:pt idx="209">
                  <c:v>-2.0144590590318203</c:v>
                </c:pt>
                <c:pt idx="210">
                  <c:v>-1.8886661368760111</c:v>
                </c:pt>
                <c:pt idx="211">
                  <c:v>-0.97278059129214234</c:v>
                </c:pt>
                <c:pt idx="212">
                  <c:v>-0.95864655509486041</c:v>
                </c:pt>
                <c:pt idx="213">
                  <c:v>-0.24487772713212325</c:v>
                </c:pt>
                <c:pt idx="214">
                  <c:v>0.31624350989996924</c:v>
                </c:pt>
                <c:pt idx="215">
                  <c:v>1.0370793559613474</c:v>
                </c:pt>
                <c:pt idx="216">
                  <c:v>1.2985590256110631</c:v>
                </c:pt>
                <c:pt idx="217">
                  <c:v>1.5289438156267585</c:v>
                </c:pt>
                <c:pt idx="218">
                  <c:v>1.356508574019919</c:v>
                </c:pt>
                <c:pt idx="219">
                  <c:v>1.4059777007104057</c:v>
                </c:pt>
                <c:pt idx="220">
                  <c:v>1.2264754410049252</c:v>
                </c:pt>
                <c:pt idx="221">
                  <c:v>1.4102179115695901</c:v>
                </c:pt>
                <c:pt idx="222">
                  <c:v>1.1911403505117204</c:v>
                </c:pt>
                <c:pt idx="223">
                  <c:v>0.97206278945385072</c:v>
                </c:pt>
                <c:pt idx="224">
                  <c:v>0.9946772473695018</c:v>
                </c:pt>
                <c:pt idx="225">
                  <c:v>0.58337679402859755</c:v>
                </c:pt>
                <c:pt idx="226">
                  <c:v>0.22437227461763665</c:v>
                </c:pt>
                <c:pt idx="227">
                  <c:v>9.5349244189514067E-3</c:v>
                </c:pt>
                <c:pt idx="228">
                  <c:v>-8.6576521722565691E-2</c:v>
                </c:pt>
                <c:pt idx="229">
                  <c:v>-0.23498390179402587</c:v>
                </c:pt>
                <c:pt idx="230">
                  <c:v>-0.10353736515930401</c:v>
                </c:pt>
                <c:pt idx="231">
                  <c:v>-6.5375467426642783E-2</c:v>
                </c:pt>
                <c:pt idx="232">
                  <c:v>0.285148630265949</c:v>
                </c:pt>
                <c:pt idx="233">
                  <c:v>0.23143929271627772</c:v>
                </c:pt>
                <c:pt idx="234">
                  <c:v>0.38408688364692251</c:v>
                </c:pt>
                <c:pt idx="235">
                  <c:v>0.65828718587419177</c:v>
                </c:pt>
                <c:pt idx="236">
                  <c:v>0.73885119219869888</c:v>
                </c:pt>
                <c:pt idx="237">
                  <c:v>0.91835345190417916</c:v>
                </c:pt>
                <c:pt idx="238">
                  <c:v>1.2151682120470997</c:v>
                </c:pt>
                <c:pt idx="239">
                  <c:v>1.1826599287933512</c:v>
                </c:pt>
                <c:pt idx="240">
                  <c:v>1.3960838753723086</c:v>
                </c:pt>
                <c:pt idx="241">
                  <c:v>1.0667608319756396</c:v>
                </c:pt>
                <c:pt idx="242">
                  <c:v>0.98761022927086062</c:v>
                </c:pt>
                <c:pt idx="243">
                  <c:v>0.86464411435450805</c:v>
                </c:pt>
                <c:pt idx="244">
                  <c:v>0.40670134156257354</c:v>
                </c:pt>
                <c:pt idx="245">
                  <c:v>0.55228191439457741</c:v>
                </c:pt>
                <c:pt idx="246">
                  <c:v>0.47878492616871143</c:v>
                </c:pt>
                <c:pt idx="247">
                  <c:v>-0.10071055791984763</c:v>
                </c:pt>
                <c:pt idx="248">
                  <c:v>-5.9721852947730053E-2</c:v>
                </c:pt>
                <c:pt idx="249">
                  <c:v>-0.11767140135658589</c:v>
                </c:pt>
                <c:pt idx="250">
                  <c:v>-0.36925724566820417</c:v>
                </c:pt>
                <c:pt idx="251">
                  <c:v>-0.5233182402185772</c:v>
                </c:pt>
                <c:pt idx="252">
                  <c:v>-0.70282049992405771</c:v>
                </c:pt>
                <c:pt idx="253">
                  <c:v>-0.83850724741796412</c:v>
                </c:pt>
                <c:pt idx="254">
                  <c:v>-0.69575348182541674</c:v>
                </c:pt>
                <c:pt idx="255">
                  <c:v>-0.56713375243015107</c:v>
                </c:pt>
                <c:pt idx="256">
                  <c:v>-0.47526251714781864</c:v>
                </c:pt>
                <c:pt idx="257">
                  <c:v>-0.69434007820568844</c:v>
                </c:pt>
                <c:pt idx="258">
                  <c:v>-0.93037848270029655</c:v>
                </c:pt>
                <c:pt idx="259">
                  <c:v>-0.63921733703628891</c:v>
                </c:pt>
                <c:pt idx="260">
                  <c:v>-0.55017290899341276</c:v>
                </c:pt>
                <c:pt idx="261">
                  <c:v>-0.45123465561243936</c:v>
                </c:pt>
                <c:pt idx="262">
                  <c:v>-0.39045829996412706</c:v>
                </c:pt>
                <c:pt idx="263">
                  <c:v>-0.22367667283620038</c:v>
                </c:pt>
                <c:pt idx="264">
                  <c:v>-0.27597260676614344</c:v>
                </c:pt>
                <c:pt idx="265">
                  <c:v>0.20458462394144197</c:v>
                </c:pt>
                <c:pt idx="266">
                  <c:v>-0.16148691356815983</c:v>
                </c:pt>
                <c:pt idx="267">
                  <c:v>-0.36784384204847598</c:v>
                </c:pt>
                <c:pt idx="268">
                  <c:v>-0.140285859272237</c:v>
                </c:pt>
                <c:pt idx="269">
                  <c:v>0.10281956332101214</c:v>
                </c:pt>
                <c:pt idx="270">
                  <c:v>2.5082364235961579E-2</c:v>
                </c:pt>
                <c:pt idx="271">
                  <c:v>-2.4386762454525208E-2</c:v>
                </c:pt>
                <c:pt idx="272">
                  <c:v>-0.35088299861173766</c:v>
                </c:pt>
                <c:pt idx="273">
                  <c:v>-0.50070378230292611</c:v>
                </c:pt>
                <c:pt idx="274">
                  <c:v>-0.56854715604987938</c:v>
                </c:pt>
                <c:pt idx="275">
                  <c:v>-0.61518947550090963</c:v>
                </c:pt>
                <c:pt idx="276">
                  <c:v>-0.66324519857166819</c:v>
                </c:pt>
                <c:pt idx="277">
                  <c:v>-0.84416086189687689</c:v>
                </c:pt>
                <c:pt idx="278">
                  <c:v>-0.77914429538938013</c:v>
                </c:pt>
                <c:pt idx="279">
                  <c:v>-0.87525574153089725</c:v>
                </c:pt>
                <c:pt idx="280">
                  <c:v>-1.1381488148003411</c:v>
                </c:pt>
                <c:pt idx="281">
                  <c:v>-1.4957399305915737</c:v>
                </c:pt>
                <c:pt idx="282">
                  <c:v>-1.4943265269718455</c:v>
                </c:pt>
                <c:pt idx="283">
                  <c:v>-1.3784274301541337</c:v>
                </c:pt>
                <c:pt idx="284">
                  <c:v>-1.4010418880697848</c:v>
                </c:pt>
                <c:pt idx="285">
                  <c:v>-1.4872595088732046</c:v>
                </c:pt>
                <c:pt idx="286">
                  <c:v>-1.439203785802446</c:v>
                </c:pt>
                <c:pt idx="287">
                  <c:v>-1.48301929801402</c:v>
                </c:pt>
                <c:pt idx="288">
                  <c:v>-1.3784274301541337</c:v>
                </c:pt>
                <c:pt idx="289">
                  <c:v>-1.3317851107031033</c:v>
                </c:pt>
                <c:pt idx="290">
                  <c:v>-1.3558129722384826</c:v>
                </c:pt>
                <c:pt idx="291">
                  <c:v>-1.2003385740683814</c:v>
                </c:pt>
                <c:pt idx="292">
                  <c:v>-1.0123558926445317</c:v>
                </c:pt>
                <c:pt idx="293">
                  <c:v>-0.83426703655877965</c:v>
                </c:pt>
                <c:pt idx="294">
                  <c:v>-0.51483781850020804</c:v>
                </c:pt>
                <c:pt idx="295">
                  <c:v>-0.51342441488047985</c:v>
                </c:pt>
                <c:pt idx="296">
                  <c:v>-0.43851402303488562</c:v>
                </c:pt>
                <c:pt idx="297">
                  <c:v>-0.24063751627293864</c:v>
                </c:pt>
                <c:pt idx="298">
                  <c:v>0.21730525651899568</c:v>
                </c:pt>
                <c:pt idx="299">
                  <c:v>0.14804847915231423</c:v>
                </c:pt>
                <c:pt idx="300">
                  <c:v>0.11271338865910947</c:v>
                </c:pt>
                <c:pt idx="301">
                  <c:v>2.5082364235961579E-2</c:v>
                </c:pt>
                <c:pt idx="302">
                  <c:v>8.5858719884273835E-2</c:v>
                </c:pt>
                <c:pt idx="303">
                  <c:v>0.22437227461763665</c:v>
                </c:pt>
                <c:pt idx="304">
                  <c:v>0.24981353977274418</c:v>
                </c:pt>
                <c:pt idx="305">
                  <c:v>0.28232182302649256</c:v>
                </c:pt>
                <c:pt idx="306">
                  <c:v>3.2149382334602544E-2</c:v>
                </c:pt>
                <c:pt idx="307">
                  <c:v>5.1937033010797225E-2</c:v>
                </c:pt>
                <c:pt idx="308">
                  <c:v>9.8579352461827544E-2</c:v>
                </c:pt>
                <c:pt idx="309">
                  <c:v>3.8813099400386701E-3</c:v>
                </c:pt>
                <c:pt idx="310">
                  <c:v>-0.28586643210424084</c:v>
                </c:pt>
                <c:pt idx="311">
                  <c:v>-0.46819549904917762</c:v>
                </c:pt>
                <c:pt idx="312">
                  <c:v>-0.18268796786408276</c:v>
                </c:pt>
                <c:pt idx="313">
                  <c:v>-8.5163118102837471E-2</c:v>
                </c:pt>
                <c:pt idx="314">
                  <c:v>0.12402061761693495</c:v>
                </c:pt>
                <c:pt idx="315">
                  <c:v>7.4551490926448263E-2</c:v>
                </c:pt>
                <c:pt idx="316">
                  <c:v>1.5188538897864241E-2</c:v>
                </c:pt>
                <c:pt idx="317">
                  <c:v>1.6601942517592377E-2</c:v>
                </c:pt>
                <c:pt idx="318">
                  <c:v>0.14239486467340148</c:v>
                </c:pt>
                <c:pt idx="319">
                  <c:v>3.2149382334602544E-2</c:v>
                </c:pt>
                <c:pt idx="320">
                  <c:v>-0.13321884117359606</c:v>
                </c:pt>
                <c:pt idx="321">
                  <c:v>-4.1347605891263517E-2</c:v>
                </c:pt>
                <c:pt idx="322">
                  <c:v>-0.35088299861173766</c:v>
                </c:pt>
              </c:numCache>
            </c:numRef>
          </c:val>
          <c:smooth val="0"/>
          <c:extLst>
            <c:ext xmlns:c16="http://schemas.microsoft.com/office/drawing/2014/chart" uri="{C3380CC4-5D6E-409C-BE32-E72D297353CC}">
              <c16:uniqueId val="{00000000-A082-4973-98CE-B6A5F3A0EAE7}"/>
            </c:ext>
          </c:extLst>
        </c:ser>
        <c:ser>
          <c:idx val="1"/>
          <c:order val="1"/>
          <c:tx>
            <c:strRef>
              <c:f>[4]中美朱格拉周期叠加!$H$1</c:f>
              <c:strCache>
                <c:ptCount val="1"/>
                <c:pt idx="0">
                  <c:v>5000户工业企业景气扩散指数:设备能力利用水平；调整值</c:v>
                </c:pt>
              </c:strCache>
            </c:strRef>
          </c:tx>
          <c:marker>
            <c:symbol val="none"/>
          </c:marker>
          <c:cat>
            <c:numRef>
              <c:f>[4]中美朱格拉周期叠加!$F$61:$F$383</c:f>
              <c:numCache>
                <c:formatCode>General</c:formatCode>
                <c:ptCount val="323"/>
                <c:pt idx="0">
                  <c:v>33785</c:v>
                </c:pt>
                <c:pt idx="1">
                  <c:v>33816</c:v>
                </c:pt>
                <c:pt idx="2">
                  <c:v>33847</c:v>
                </c:pt>
                <c:pt idx="3">
                  <c:v>33877</c:v>
                </c:pt>
                <c:pt idx="4">
                  <c:v>33908</c:v>
                </c:pt>
                <c:pt idx="5">
                  <c:v>33938</c:v>
                </c:pt>
                <c:pt idx="6">
                  <c:v>33969</c:v>
                </c:pt>
                <c:pt idx="7">
                  <c:v>34000</c:v>
                </c:pt>
                <c:pt idx="8">
                  <c:v>34028</c:v>
                </c:pt>
                <c:pt idx="9">
                  <c:v>34059</c:v>
                </c:pt>
                <c:pt idx="10">
                  <c:v>34089</c:v>
                </c:pt>
                <c:pt idx="11">
                  <c:v>34120</c:v>
                </c:pt>
                <c:pt idx="12">
                  <c:v>34150</c:v>
                </c:pt>
                <c:pt idx="13">
                  <c:v>34181</c:v>
                </c:pt>
                <c:pt idx="14">
                  <c:v>34212</c:v>
                </c:pt>
                <c:pt idx="15">
                  <c:v>34242</c:v>
                </c:pt>
                <c:pt idx="16">
                  <c:v>34273</c:v>
                </c:pt>
                <c:pt idx="17">
                  <c:v>34303</c:v>
                </c:pt>
                <c:pt idx="18">
                  <c:v>34334</c:v>
                </c:pt>
                <c:pt idx="19">
                  <c:v>34365</c:v>
                </c:pt>
                <c:pt idx="20">
                  <c:v>34393</c:v>
                </c:pt>
                <c:pt idx="21">
                  <c:v>34424</c:v>
                </c:pt>
                <c:pt idx="22">
                  <c:v>34454</c:v>
                </c:pt>
                <c:pt idx="23">
                  <c:v>34485</c:v>
                </c:pt>
                <c:pt idx="24">
                  <c:v>34515</c:v>
                </c:pt>
                <c:pt idx="25">
                  <c:v>34546</c:v>
                </c:pt>
                <c:pt idx="26">
                  <c:v>34577</c:v>
                </c:pt>
                <c:pt idx="27">
                  <c:v>34607</c:v>
                </c:pt>
                <c:pt idx="28">
                  <c:v>34638</c:v>
                </c:pt>
                <c:pt idx="29">
                  <c:v>34668</c:v>
                </c:pt>
                <c:pt idx="30">
                  <c:v>34699</c:v>
                </c:pt>
                <c:pt idx="31">
                  <c:v>34730</c:v>
                </c:pt>
                <c:pt idx="32">
                  <c:v>34758</c:v>
                </c:pt>
                <c:pt idx="33">
                  <c:v>34789</c:v>
                </c:pt>
                <c:pt idx="34">
                  <c:v>34819</c:v>
                </c:pt>
                <c:pt idx="35">
                  <c:v>34850</c:v>
                </c:pt>
                <c:pt idx="36">
                  <c:v>34880</c:v>
                </c:pt>
                <c:pt idx="37">
                  <c:v>34911</c:v>
                </c:pt>
                <c:pt idx="38">
                  <c:v>34942</c:v>
                </c:pt>
                <c:pt idx="39">
                  <c:v>34972</c:v>
                </c:pt>
                <c:pt idx="40">
                  <c:v>35003</c:v>
                </c:pt>
                <c:pt idx="41">
                  <c:v>35033</c:v>
                </c:pt>
                <c:pt idx="42">
                  <c:v>35064</c:v>
                </c:pt>
                <c:pt idx="43">
                  <c:v>35095</c:v>
                </c:pt>
                <c:pt idx="44">
                  <c:v>35124</c:v>
                </c:pt>
                <c:pt idx="45">
                  <c:v>35155</c:v>
                </c:pt>
                <c:pt idx="46">
                  <c:v>35185</c:v>
                </c:pt>
                <c:pt idx="47">
                  <c:v>35216</c:v>
                </c:pt>
                <c:pt idx="48">
                  <c:v>35246</c:v>
                </c:pt>
                <c:pt idx="49">
                  <c:v>35277</c:v>
                </c:pt>
                <c:pt idx="50">
                  <c:v>35308</c:v>
                </c:pt>
                <c:pt idx="51">
                  <c:v>35338</c:v>
                </c:pt>
                <c:pt idx="52">
                  <c:v>35369</c:v>
                </c:pt>
                <c:pt idx="53">
                  <c:v>35399</c:v>
                </c:pt>
                <c:pt idx="54">
                  <c:v>35430</c:v>
                </c:pt>
                <c:pt idx="55">
                  <c:v>35461</c:v>
                </c:pt>
                <c:pt idx="56">
                  <c:v>35489</c:v>
                </c:pt>
                <c:pt idx="57">
                  <c:v>35520</c:v>
                </c:pt>
                <c:pt idx="58">
                  <c:v>35550</c:v>
                </c:pt>
                <c:pt idx="59">
                  <c:v>35581</c:v>
                </c:pt>
                <c:pt idx="60">
                  <c:v>35611</c:v>
                </c:pt>
                <c:pt idx="61">
                  <c:v>35642</c:v>
                </c:pt>
                <c:pt idx="62">
                  <c:v>35673</c:v>
                </c:pt>
                <c:pt idx="63">
                  <c:v>35703</c:v>
                </c:pt>
                <c:pt idx="64">
                  <c:v>35734</c:v>
                </c:pt>
                <c:pt idx="65">
                  <c:v>35764</c:v>
                </c:pt>
                <c:pt idx="66">
                  <c:v>35795</c:v>
                </c:pt>
                <c:pt idx="67">
                  <c:v>35826</c:v>
                </c:pt>
                <c:pt idx="68">
                  <c:v>35854</c:v>
                </c:pt>
                <c:pt idx="69">
                  <c:v>35885</c:v>
                </c:pt>
                <c:pt idx="70">
                  <c:v>35915</c:v>
                </c:pt>
                <c:pt idx="71">
                  <c:v>35946</c:v>
                </c:pt>
                <c:pt idx="72">
                  <c:v>35976</c:v>
                </c:pt>
                <c:pt idx="73">
                  <c:v>36007</c:v>
                </c:pt>
                <c:pt idx="74">
                  <c:v>36038</c:v>
                </c:pt>
                <c:pt idx="75">
                  <c:v>36068</c:v>
                </c:pt>
                <c:pt idx="76">
                  <c:v>36099</c:v>
                </c:pt>
                <c:pt idx="77">
                  <c:v>36129</c:v>
                </c:pt>
                <c:pt idx="78">
                  <c:v>36160</c:v>
                </c:pt>
                <c:pt idx="79">
                  <c:v>36191</c:v>
                </c:pt>
                <c:pt idx="80">
                  <c:v>36219</c:v>
                </c:pt>
                <c:pt idx="81">
                  <c:v>36250</c:v>
                </c:pt>
                <c:pt idx="82">
                  <c:v>36280</c:v>
                </c:pt>
                <c:pt idx="83">
                  <c:v>36311</c:v>
                </c:pt>
                <c:pt idx="84">
                  <c:v>36341</c:v>
                </c:pt>
                <c:pt idx="85">
                  <c:v>36372</c:v>
                </c:pt>
                <c:pt idx="86">
                  <c:v>36403</c:v>
                </c:pt>
                <c:pt idx="87">
                  <c:v>36433</c:v>
                </c:pt>
                <c:pt idx="88">
                  <c:v>36464</c:v>
                </c:pt>
                <c:pt idx="89">
                  <c:v>36494</c:v>
                </c:pt>
                <c:pt idx="90">
                  <c:v>36525</c:v>
                </c:pt>
                <c:pt idx="91">
                  <c:v>36556</c:v>
                </c:pt>
                <c:pt idx="92">
                  <c:v>36585</c:v>
                </c:pt>
                <c:pt idx="93">
                  <c:v>36616</c:v>
                </c:pt>
                <c:pt idx="94">
                  <c:v>36646</c:v>
                </c:pt>
                <c:pt idx="95">
                  <c:v>36677</c:v>
                </c:pt>
                <c:pt idx="96">
                  <c:v>36707</c:v>
                </c:pt>
                <c:pt idx="97">
                  <c:v>36738</c:v>
                </c:pt>
                <c:pt idx="98">
                  <c:v>36769</c:v>
                </c:pt>
                <c:pt idx="99">
                  <c:v>36799</c:v>
                </c:pt>
                <c:pt idx="100">
                  <c:v>36830</c:v>
                </c:pt>
                <c:pt idx="101">
                  <c:v>36860</c:v>
                </c:pt>
                <c:pt idx="102">
                  <c:v>36891</c:v>
                </c:pt>
                <c:pt idx="103">
                  <c:v>36922</c:v>
                </c:pt>
                <c:pt idx="104">
                  <c:v>36950</c:v>
                </c:pt>
                <c:pt idx="105">
                  <c:v>36981</c:v>
                </c:pt>
                <c:pt idx="106">
                  <c:v>37011</c:v>
                </c:pt>
                <c:pt idx="107">
                  <c:v>37042</c:v>
                </c:pt>
                <c:pt idx="108">
                  <c:v>37072</c:v>
                </c:pt>
                <c:pt idx="109">
                  <c:v>37103</c:v>
                </c:pt>
                <c:pt idx="110">
                  <c:v>37134</c:v>
                </c:pt>
                <c:pt idx="111">
                  <c:v>37164</c:v>
                </c:pt>
                <c:pt idx="112">
                  <c:v>37195</c:v>
                </c:pt>
                <c:pt idx="113">
                  <c:v>37225</c:v>
                </c:pt>
                <c:pt idx="114">
                  <c:v>37256</c:v>
                </c:pt>
                <c:pt idx="115">
                  <c:v>37287</c:v>
                </c:pt>
                <c:pt idx="116">
                  <c:v>37315</c:v>
                </c:pt>
                <c:pt idx="117">
                  <c:v>37346</c:v>
                </c:pt>
                <c:pt idx="118">
                  <c:v>37376</c:v>
                </c:pt>
                <c:pt idx="119">
                  <c:v>37407</c:v>
                </c:pt>
                <c:pt idx="120">
                  <c:v>37437</c:v>
                </c:pt>
                <c:pt idx="121">
                  <c:v>37468</c:v>
                </c:pt>
                <c:pt idx="122">
                  <c:v>37499</c:v>
                </c:pt>
                <c:pt idx="123">
                  <c:v>37529</c:v>
                </c:pt>
                <c:pt idx="124">
                  <c:v>37560</c:v>
                </c:pt>
                <c:pt idx="125">
                  <c:v>37590</c:v>
                </c:pt>
                <c:pt idx="126">
                  <c:v>37621</c:v>
                </c:pt>
                <c:pt idx="127">
                  <c:v>37652</c:v>
                </c:pt>
                <c:pt idx="128">
                  <c:v>37680</c:v>
                </c:pt>
                <c:pt idx="129">
                  <c:v>37711</c:v>
                </c:pt>
                <c:pt idx="130">
                  <c:v>37741</c:v>
                </c:pt>
                <c:pt idx="131">
                  <c:v>37772</c:v>
                </c:pt>
                <c:pt idx="132">
                  <c:v>37802</c:v>
                </c:pt>
                <c:pt idx="133">
                  <c:v>37833</c:v>
                </c:pt>
                <c:pt idx="134">
                  <c:v>37864</c:v>
                </c:pt>
                <c:pt idx="135">
                  <c:v>37894</c:v>
                </c:pt>
                <c:pt idx="136">
                  <c:v>37925</c:v>
                </c:pt>
                <c:pt idx="137">
                  <c:v>37955</c:v>
                </c:pt>
                <c:pt idx="138">
                  <c:v>37986</c:v>
                </c:pt>
                <c:pt idx="139">
                  <c:v>38017</c:v>
                </c:pt>
                <c:pt idx="140">
                  <c:v>38046</c:v>
                </c:pt>
                <c:pt idx="141">
                  <c:v>38077</c:v>
                </c:pt>
                <c:pt idx="142">
                  <c:v>38107</c:v>
                </c:pt>
                <c:pt idx="143">
                  <c:v>38138</c:v>
                </c:pt>
                <c:pt idx="144">
                  <c:v>38168</c:v>
                </c:pt>
                <c:pt idx="145">
                  <c:v>38199</c:v>
                </c:pt>
                <c:pt idx="146">
                  <c:v>38230</c:v>
                </c:pt>
                <c:pt idx="147">
                  <c:v>38260</c:v>
                </c:pt>
                <c:pt idx="148">
                  <c:v>38291</c:v>
                </c:pt>
                <c:pt idx="149">
                  <c:v>38321</c:v>
                </c:pt>
                <c:pt idx="150">
                  <c:v>38352</c:v>
                </c:pt>
                <c:pt idx="151">
                  <c:v>38383</c:v>
                </c:pt>
                <c:pt idx="152">
                  <c:v>38411</c:v>
                </c:pt>
                <c:pt idx="153">
                  <c:v>38442</c:v>
                </c:pt>
                <c:pt idx="154">
                  <c:v>38472</c:v>
                </c:pt>
                <c:pt idx="155">
                  <c:v>38503</c:v>
                </c:pt>
                <c:pt idx="156">
                  <c:v>38533</c:v>
                </c:pt>
                <c:pt idx="157">
                  <c:v>38564</c:v>
                </c:pt>
                <c:pt idx="158">
                  <c:v>38595</c:v>
                </c:pt>
                <c:pt idx="159">
                  <c:v>38625</c:v>
                </c:pt>
                <c:pt idx="160">
                  <c:v>38656</c:v>
                </c:pt>
                <c:pt idx="161">
                  <c:v>38686</c:v>
                </c:pt>
                <c:pt idx="162">
                  <c:v>38717</c:v>
                </c:pt>
                <c:pt idx="163">
                  <c:v>38748</c:v>
                </c:pt>
                <c:pt idx="164">
                  <c:v>38776</c:v>
                </c:pt>
                <c:pt idx="165">
                  <c:v>38807</c:v>
                </c:pt>
                <c:pt idx="166">
                  <c:v>38837</c:v>
                </c:pt>
                <c:pt idx="167">
                  <c:v>38868</c:v>
                </c:pt>
                <c:pt idx="168">
                  <c:v>38898</c:v>
                </c:pt>
                <c:pt idx="169">
                  <c:v>38929</c:v>
                </c:pt>
                <c:pt idx="170">
                  <c:v>38960</c:v>
                </c:pt>
                <c:pt idx="171">
                  <c:v>38990</c:v>
                </c:pt>
                <c:pt idx="172">
                  <c:v>39021</c:v>
                </c:pt>
                <c:pt idx="173">
                  <c:v>39051</c:v>
                </c:pt>
                <c:pt idx="174">
                  <c:v>39082</c:v>
                </c:pt>
                <c:pt idx="175">
                  <c:v>39113</c:v>
                </c:pt>
                <c:pt idx="176">
                  <c:v>39141</c:v>
                </c:pt>
                <c:pt idx="177">
                  <c:v>39172</c:v>
                </c:pt>
                <c:pt idx="178">
                  <c:v>39202</c:v>
                </c:pt>
                <c:pt idx="179">
                  <c:v>39233</c:v>
                </c:pt>
                <c:pt idx="180">
                  <c:v>39263</c:v>
                </c:pt>
                <c:pt idx="181">
                  <c:v>39294</c:v>
                </c:pt>
                <c:pt idx="182">
                  <c:v>39325</c:v>
                </c:pt>
                <c:pt idx="183">
                  <c:v>39355</c:v>
                </c:pt>
                <c:pt idx="184">
                  <c:v>39386</c:v>
                </c:pt>
                <c:pt idx="185">
                  <c:v>39416</c:v>
                </c:pt>
                <c:pt idx="186">
                  <c:v>39447</c:v>
                </c:pt>
                <c:pt idx="187">
                  <c:v>39478</c:v>
                </c:pt>
                <c:pt idx="188">
                  <c:v>39507</c:v>
                </c:pt>
                <c:pt idx="189">
                  <c:v>39538</c:v>
                </c:pt>
                <c:pt idx="190">
                  <c:v>39568</c:v>
                </c:pt>
                <c:pt idx="191">
                  <c:v>39599</c:v>
                </c:pt>
                <c:pt idx="192">
                  <c:v>39629</c:v>
                </c:pt>
                <c:pt idx="193">
                  <c:v>39660</c:v>
                </c:pt>
                <c:pt idx="194">
                  <c:v>39691</c:v>
                </c:pt>
                <c:pt idx="195">
                  <c:v>39721</c:v>
                </c:pt>
                <c:pt idx="196">
                  <c:v>39752</c:v>
                </c:pt>
                <c:pt idx="197">
                  <c:v>39782</c:v>
                </c:pt>
                <c:pt idx="198">
                  <c:v>39813</c:v>
                </c:pt>
                <c:pt idx="199">
                  <c:v>39844</c:v>
                </c:pt>
                <c:pt idx="200">
                  <c:v>39872</c:v>
                </c:pt>
                <c:pt idx="201">
                  <c:v>39903</c:v>
                </c:pt>
                <c:pt idx="202">
                  <c:v>39933</c:v>
                </c:pt>
                <c:pt idx="203">
                  <c:v>39964</c:v>
                </c:pt>
                <c:pt idx="204">
                  <c:v>39994</c:v>
                </c:pt>
                <c:pt idx="205">
                  <c:v>40025</c:v>
                </c:pt>
                <c:pt idx="206">
                  <c:v>40056</c:v>
                </c:pt>
                <c:pt idx="207">
                  <c:v>40086</c:v>
                </c:pt>
                <c:pt idx="208">
                  <c:v>40117</c:v>
                </c:pt>
                <c:pt idx="209">
                  <c:v>40147</c:v>
                </c:pt>
                <c:pt idx="210">
                  <c:v>40178</c:v>
                </c:pt>
                <c:pt idx="211">
                  <c:v>40209</c:v>
                </c:pt>
                <c:pt idx="212">
                  <c:v>40237</c:v>
                </c:pt>
                <c:pt idx="213">
                  <c:v>40268</c:v>
                </c:pt>
                <c:pt idx="214">
                  <c:v>40298</c:v>
                </c:pt>
                <c:pt idx="215">
                  <c:v>40329</c:v>
                </c:pt>
                <c:pt idx="216">
                  <c:v>40359</c:v>
                </c:pt>
                <c:pt idx="217">
                  <c:v>40390</c:v>
                </c:pt>
                <c:pt idx="218">
                  <c:v>40421</c:v>
                </c:pt>
                <c:pt idx="219">
                  <c:v>40451</c:v>
                </c:pt>
                <c:pt idx="220">
                  <c:v>40482</c:v>
                </c:pt>
                <c:pt idx="221">
                  <c:v>40512</c:v>
                </c:pt>
                <c:pt idx="222">
                  <c:v>40543</c:v>
                </c:pt>
                <c:pt idx="223">
                  <c:v>40574</c:v>
                </c:pt>
                <c:pt idx="224">
                  <c:v>40602</c:v>
                </c:pt>
                <c:pt idx="225">
                  <c:v>40633</c:v>
                </c:pt>
                <c:pt idx="226">
                  <c:v>40663</c:v>
                </c:pt>
                <c:pt idx="227">
                  <c:v>40694</c:v>
                </c:pt>
                <c:pt idx="228">
                  <c:v>40724</c:v>
                </c:pt>
                <c:pt idx="229">
                  <c:v>40755</c:v>
                </c:pt>
                <c:pt idx="230">
                  <c:v>40786</c:v>
                </c:pt>
                <c:pt idx="231">
                  <c:v>40816</c:v>
                </c:pt>
                <c:pt idx="232">
                  <c:v>40847</c:v>
                </c:pt>
                <c:pt idx="233">
                  <c:v>40877</c:v>
                </c:pt>
                <c:pt idx="234">
                  <c:v>40908</c:v>
                </c:pt>
                <c:pt idx="235">
                  <c:v>40939</c:v>
                </c:pt>
                <c:pt idx="236">
                  <c:v>40968</c:v>
                </c:pt>
                <c:pt idx="237">
                  <c:v>40999</c:v>
                </c:pt>
                <c:pt idx="238">
                  <c:v>41029</c:v>
                </c:pt>
                <c:pt idx="239">
                  <c:v>41060</c:v>
                </c:pt>
                <c:pt idx="240">
                  <c:v>41090</c:v>
                </c:pt>
                <c:pt idx="241">
                  <c:v>41121</c:v>
                </c:pt>
                <c:pt idx="242">
                  <c:v>41152</c:v>
                </c:pt>
                <c:pt idx="243">
                  <c:v>41182</c:v>
                </c:pt>
                <c:pt idx="244">
                  <c:v>41213</c:v>
                </c:pt>
                <c:pt idx="245">
                  <c:v>41243</c:v>
                </c:pt>
                <c:pt idx="246">
                  <c:v>41274</c:v>
                </c:pt>
                <c:pt idx="247">
                  <c:v>41305</c:v>
                </c:pt>
                <c:pt idx="248">
                  <c:v>41333</c:v>
                </c:pt>
                <c:pt idx="249">
                  <c:v>41364</c:v>
                </c:pt>
                <c:pt idx="250">
                  <c:v>41394</c:v>
                </c:pt>
                <c:pt idx="251">
                  <c:v>41425</c:v>
                </c:pt>
                <c:pt idx="252">
                  <c:v>41455</c:v>
                </c:pt>
                <c:pt idx="253">
                  <c:v>41486</c:v>
                </c:pt>
                <c:pt idx="254">
                  <c:v>41517</c:v>
                </c:pt>
                <c:pt idx="255">
                  <c:v>41547</c:v>
                </c:pt>
                <c:pt idx="256">
                  <c:v>41578</c:v>
                </c:pt>
                <c:pt idx="257">
                  <c:v>41608</c:v>
                </c:pt>
                <c:pt idx="258">
                  <c:v>41639</c:v>
                </c:pt>
                <c:pt idx="259">
                  <c:v>41670</c:v>
                </c:pt>
                <c:pt idx="260">
                  <c:v>41698</c:v>
                </c:pt>
                <c:pt idx="261">
                  <c:v>41729</c:v>
                </c:pt>
                <c:pt idx="262">
                  <c:v>41759</c:v>
                </c:pt>
                <c:pt idx="263">
                  <c:v>41790</c:v>
                </c:pt>
                <c:pt idx="264">
                  <c:v>41820</c:v>
                </c:pt>
                <c:pt idx="265">
                  <c:v>41851</c:v>
                </c:pt>
                <c:pt idx="266">
                  <c:v>41882</c:v>
                </c:pt>
                <c:pt idx="267">
                  <c:v>41912</c:v>
                </c:pt>
                <c:pt idx="268">
                  <c:v>41943</c:v>
                </c:pt>
                <c:pt idx="269">
                  <c:v>41973</c:v>
                </c:pt>
                <c:pt idx="270">
                  <c:v>42004</c:v>
                </c:pt>
                <c:pt idx="271">
                  <c:v>42035</c:v>
                </c:pt>
                <c:pt idx="272">
                  <c:v>42063</c:v>
                </c:pt>
                <c:pt idx="273">
                  <c:v>42094</c:v>
                </c:pt>
                <c:pt idx="274">
                  <c:v>42124</c:v>
                </c:pt>
                <c:pt idx="275">
                  <c:v>42155</c:v>
                </c:pt>
                <c:pt idx="276">
                  <c:v>42185</c:v>
                </c:pt>
                <c:pt idx="277">
                  <c:v>42216</c:v>
                </c:pt>
                <c:pt idx="278">
                  <c:v>42247</c:v>
                </c:pt>
                <c:pt idx="279">
                  <c:v>42277</c:v>
                </c:pt>
                <c:pt idx="280">
                  <c:v>42308</c:v>
                </c:pt>
                <c:pt idx="281">
                  <c:v>42338</c:v>
                </c:pt>
                <c:pt idx="282">
                  <c:v>42369</c:v>
                </c:pt>
                <c:pt idx="283">
                  <c:v>42400</c:v>
                </c:pt>
                <c:pt idx="284">
                  <c:v>42429</c:v>
                </c:pt>
                <c:pt idx="285">
                  <c:v>42460</c:v>
                </c:pt>
                <c:pt idx="286">
                  <c:v>42490</c:v>
                </c:pt>
                <c:pt idx="287">
                  <c:v>42521</c:v>
                </c:pt>
                <c:pt idx="288">
                  <c:v>42551</c:v>
                </c:pt>
                <c:pt idx="289">
                  <c:v>42582</c:v>
                </c:pt>
                <c:pt idx="290">
                  <c:v>42613</c:v>
                </c:pt>
                <c:pt idx="291">
                  <c:v>42643</c:v>
                </c:pt>
                <c:pt idx="292">
                  <c:v>42674</c:v>
                </c:pt>
                <c:pt idx="293">
                  <c:v>42704</c:v>
                </c:pt>
                <c:pt idx="294">
                  <c:v>42735</c:v>
                </c:pt>
                <c:pt idx="295">
                  <c:v>42766</c:v>
                </c:pt>
                <c:pt idx="296">
                  <c:v>42794</c:v>
                </c:pt>
                <c:pt idx="297">
                  <c:v>42825</c:v>
                </c:pt>
                <c:pt idx="298">
                  <c:v>42855</c:v>
                </c:pt>
                <c:pt idx="299">
                  <c:v>42886</c:v>
                </c:pt>
                <c:pt idx="300">
                  <c:v>42916</c:v>
                </c:pt>
                <c:pt idx="301">
                  <c:v>42947</c:v>
                </c:pt>
                <c:pt idx="302">
                  <c:v>42978</c:v>
                </c:pt>
                <c:pt idx="303">
                  <c:v>43008</c:v>
                </c:pt>
                <c:pt idx="304">
                  <c:v>43039</c:v>
                </c:pt>
                <c:pt idx="305">
                  <c:v>43069</c:v>
                </c:pt>
                <c:pt idx="306">
                  <c:v>43100</c:v>
                </c:pt>
                <c:pt idx="307">
                  <c:v>43131</c:v>
                </c:pt>
                <c:pt idx="308">
                  <c:v>43159</c:v>
                </c:pt>
                <c:pt idx="309">
                  <c:v>43190</c:v>
                </c:pt>
                <c:pt idx="310">
                  <c:v>43220</c:v>
                </c:pt>
                <c:pt idx="311">
                  <c:v>43251</c:v>
                </c:pt>
                <c:pt idx="312">
                  <c:v>43281</c:v>
                </c:pt>
                <c:pt idx="313">
                  <c:v>43312</c:v>
                </c:pt>
                <c:pt idx="314">
                  <c:v>43343</c:v>
                </c:pt>
                <c:pt idx="315">
                  <c:v>43373</c:v>
                </c:pt>
                <c:pt idx="316">
                  <c:v>43404</c:v>
                </c:pt>
                <c:pt idx="317">
                  <c:v>43434</c:v>
                </c:pt>
                <c:pt idx="318">
                  <c:v>43465</c:v>
                </c:pt>
                <c:pt idx="319">
                  <c:v>43496</c:v>
                </c:pt>
                <c:pt idx="320">
                  <c:v>43524</c:v>
                </c:pt>
                <c:pt idx="321">
                  <c:v>43555</c:v>
                </c:pt>
                <c:pt idx="322">
                  <c:v>43585</c:v>
                </c:pt>
              </c:numCache>
            </c:numRef>
          </c:cat>
          <c:val>
            <c:numRef>
              <c:f>[4]中美朱格拉周期叠加!$H$61:$H$383</c:f>
              <c:numCache>
                <c:formatCode>General</c:formatCode>
                <c:ptCount val="323"/>
                <c:pt idx="0">
                  <c:v>-0.29703185642535634</c:v>
                </c:pt>
                <c:pt idx="3">
                  <c:v>-8.7482931961454791E-2</c:v>
                </c:pt>
                <c:pt idx="6">
                  <c:v>-8.7482931961454791E-2</c:v>
                </c:pt>
                <c:pt idx="9">
                  <c:v>-0.12446215392567229</c:v>
                </c:pt>
                <c:pt idx="12">
                  <c:v>-0.21074700517551434</c:v>
                </c:pt>
                <c:pt idx="15">
                  <c:v>-0.34633748571098089</c:v>
                </c:pt>
                <c:pt idx="18">
                  <c:v>-0.55588641017488072</c:v>
                </c:pt>
                <c:pt idx="21">
                  <c:v>-0.88869940785284185</c:v>
                </c:pt>
                <c:pt idx="24">
                  <c:v>-0.753108927317377</c:v>
                </c:pt>
                <c:pt idx="27">
                  <c:v>-0.74078251999597</c:v>
                </c:pt>
                <c:pt idx="30">
                  <c:v>-0.86404659321002952</c:v>
                </c:pt>
                <c:pt idx="33">
                  <c:v>-0.95033144445987161</c:v>
                </c:pt>
                <c:pt idx="36">
                  <c:v>-0.82706737124581209</c:v>
                </c:pt>
                <c:pt idx="39">
                  <c:v>-1.0612691103525258</c:v>
                </c:pt>
                <c:pt idx="42">
                  <c:v>-1.0489427030311189</c:v>
                </c:pt>
                <c:pt idx="45">
                  <c:v>-1.4926933666017344</c:v>
                </c:pt>
                <c:pt idx="48">
                  <c:v>-1.7145686983870412</c:v>
                </c:pt>
                <c:pt idx="51">
                  <c:v>-1.4926933666017344</c:v>
                </c:pt>
                <c:pt idx="54">
                  <c:v>-1.4803669592803272</c:v>
                </c:pt>
                <c:pt idx="57">
                  <c:v>-1.8378327716011007</c:v>
                </c:pt>
                <c:pt idx="60">
                  <c:v>-1.5296725885659519</c:v>
                </c:pt>
                <c:pt idx="63">
                  <c:v>-1.5296725885659519</c:v>
                </c:pt>
                <c:pt idx="66">
                  <c:v>-1.8131799569582885</c:v>
                </c:pt>
                <c:pt idx="69">
                  <c:v>-2.0720345107078137</c:v>
                </c:pt>
                <c:pt idx="72">
                  <c:v>-1.9117912155295365</c:v>
                </c:pt>
                <c:pt idx="75">
                  <c:v>-1.8871384008867242</c:v>
                </c:pt>
                <c:pt idx="78">
                  <c:v>-1.5913046251729817</c:v>
                </c:pt>
                <c:pt idx="81">
                  <c:v>-1.5666518105301692</c:v>
                </c:pt>
                <c:pt idx="84">
                  <c:v>-1.295470849459238</c:v>
                </c:pt>
                <c:pt idx="87">
                  <c:v>-1.5296725885659519</c:v>
                </c:pt>
                <c:pt idx="90">
                  <c:v>-1.2461652201736153</c:v>
                </c:pt>
                <c:pt idx="93">
                  <c:v>-1.5543254032087641</c:v>
                </c:pt>
                <c:pt idx="96">
                  <c:v>-1.0735955176739311</c:v>
                </c:pt>
                <c:pt idx="99">
                  <c:v>-0.83939377856721908</c:v>
                </c:pt>
                <c:pt idx="102">
                  <c:v>-0.69147689071034724</c:v>
                </c:pt>
                <c:pt idx="105">
                  <c:v>-0.69147689071034724</c:v>
                </c:pt>
                <c:pt idx="108">
                  <c:v>-0.44494874428222819</c:v>
                </c:pt>
                <c:pt idx="111">
                  <c:v>-0.62984485410331748</c:v>
                </c:pt>
                <c:pt idx="114">
                  <c:v>-0.51890718821066317</c:v>
                </c:pt>
                <c:pt idx="117">
                  <c:v>-0.44494874428222819</c:v>
                </c:pt>
                <c:pt idx="120">
                  <c:v>-6.2830117318642534E-2</c:v>
                </c:pt>
                <c:pt idx="123">
                  <c:v>0.41789976821618863</c:v>
                </c:pt>
                <c:pt idx="126">
                  <c:v>0.56581665607306042</c:v>
                </c:pt>
                <c:pt idx="129">
                  <c:v>0.51651102678743588</c:v>
                </c:pt>
                <c:pt idx="132">
                  <c:v>0.66442791464430773</c:v>
                </c:pt>
                <c:pt idx="135">
                  <c:v>0.72605995125133749</c:v>
                </c:pt>
                <c:pt idx="138">
                  <c:v>0.89862965375102155</c:v>
                </c:pt>
                <c:pt idx="141">
                  <c:v>0.62744869268009018</c:v>
                </c:pt>
                <c:pt idx="144">
                  <c:v>0.9356088757152391</c:v>
                </c:pt>
                <c:pt idx="147">
                  <c:v>0.84932402446539701</c:v>
                </c:pt>
                <c:pt idx="150">
                  <c:v>0.99724091232226886</c:v>
                </c:pt>
                <c:pt idx="153">
                  <c:v>0.83699761714399179</c:v>
                </c:pt>
                <c:pt idx="156">
                  <c:v>1.1574842075005458</c:v>
                </c:pt>
                <c:pt idx="159">
                  <c:v>1.2067898367861705</c:v>
                </c:pt>
                <c:pt idx="162">
                  <c:v>1.2191162441075756</c:v>
                </c:pt>
                <c:pt idx="165">
                  <c:v>1.1205049855363285</c:v>
                </c:pt>
                <c:pt idx="168">
                  <c:v>1.4409915758928824</c:v>
                </c:pt>
                <c:pt idx="171">
                  <c:v>1.3423803173216353</c:v>
                </c:pt>
                <c:pt idx="174">
                  <c:v>1.5149500198213193</c:v>
                </c:pt>
                <c:pt idx="177">
                  <c:v>1.2684218733932002</c:v>
                </c:pt>
                <c:pt idx="180">
                  <c:v>1.5396028344641315</c:v>
                </c:pt>
                <c:pt idx="183">
                  <c:v>1.5149500198213193</c:v>
                </c:pt>
                <c:pt idx="186">
                  <c:v>1.6135612783925666</c:v>
                </c:pt>
                <c:pt idx="189">
                  <c:v>1.0859910450363917</c:v>
                </c:pt>
                <c:pt idx="192">
                  <c:v>1.3473108802501983</c:v>
                </c:pt>
                <c:pt idx="195">
                  <c:v>1.0218937269650812</c:v>
                </c:pt>
                <c:pt idx="198">
                  <c:v>-0.10720518367570389</c:v>
                </c:pt>
                <c:pt idx="201">
                  <c:v>-0.65942823167469111</c:v>
                </c:pt>
                <c:pt idx="204">
                  <c:v>-0.28717073056823184</c:v>
                </c:pt>
                <c:pt idx="207">
                  <c:v>3.5781141252604759E-2</c:v>
                </c:pt>
                <c:pt idx="210">
                  <c:v>0.6373098185372148</c:v>
                </c:pt>
                <c:pt idx="213">
                  <c:v>0.75317804735843041</c:v>
                </c:pt>
                <c:pt idx="216">
                  <c:v>1.1550189260362651</c:v>
                </c:pt>
                <c:pt idx="219">
                  <c:v>1.1550189260362651</c:v>
                </c:pt>
                <c:pt idx="222">
                  <c:v>1.1944634294647634</c:v>
                </c:pt>
                <c:pt idx="225">
                  <c:v>1.0268242898936426</c:v>
                </c:pt>
                <c:pt idx="228">
                  <c:v>1.184602303607639</c:v>
                </c:pt>
                <c:pt idx="231">
                  <c:v>0.98491450500086364</c:v>
                </c:pt>
                <c:pt idx="234">
                  <c:v>0.8468587430011163</c:v>
                </c:pt>
                <c:pt idx="237">
                  <c:v>0.35626773160915887</c:v>
                </c:pt>
                <c:pt idx="240">
                  <c:v>0.47953180482321839</c:v>
                </c:pt>
                <c:pt idx="243">
                  <c:v>0.18369802910947655</c:v>
                </c:pt>
                <c:pt idx="246">
                  <c:v>0.25765647303791156</c:v>
                </c:pt>
                <c:pt idx="249">
                  <c:v>8.5086770538227524E-2</c:v>
                </c:pt>
                <c:pt idx="252">
                  <c:v>0.40557336089478341</c:v>
                </c:pt>
                <c:pt idx="255">
                  <c:v>0.20835084375228707</c:v>
                </c:pt>
                <c:pt idx="258">
                  <c:v>0.5534902487516552</c:v>
                </c:pt>
                <c:pt idx="261">
                  <c:v>6.0433955895417016E-2</c:v>
                </c:pt>
                <c:pt idx="264">
                  <c:v>0.40557336089478341</c:v>
                </c:pt>
                <c:pt idx="267">
                  <c:v>0.40557336089478341</c:v>
                </c:pt>
                <c:pt idx="270">
                  <c:v>0.35626773160915887</c:v>
                </c:pt>
                <c:pt idx="273">
                  <c:v>1.1128326609792497E-2</c:v>
                </c:pt>
                <c:pt idx="276">
                  <c:v>6.0433955895417016E-2</c:v>
                </c:pt>
                <c:pt idx="279">
                  <c:v>-0.43262233696082114</c:v>
                </c:pt>
                <c:pt idx="282">
                  <c:v>-0.50658078088925795</c:v>
                </c:pt>
                <c:pt idx="285">
                  <c:v>-0.92567862981705928</c:v>
                </c:pt>
                <c:pt idx="288">
                  <c:v>-0.53123359553207017</c:v>
                </c:pt>
                <c:pt idx="291">
                  <c:v>-0.30935826374676162</c:v>
                </c:pt>
                <c:pt idx="294">
                  <c:v>0.28230928768072383</c:v>
                </c:pt>
                <c:pt idx="297">
                  <c:v>-6.2830117318642534E-2</c:v>
                </c:pt>
                <c:pt idx="300">
                  <c:v>0.52883743410884299</c:v>
                </c:pt>
                <c:pt idx="303">
                  <c:v>0.57814306339446575</c:v>
                </c:pt>
                <c:pt idx="306">
                  <c:v>1.1944634294647634</c:v>
                </c:pt>
                <c:pt idx="309">
                  <c:v>0.60279587803727797</c:v>
                </c:pt>
                <c:pt idx="312">
                  <c:v>1.1698106148219529</c:v>
                </c:pt>
                <c:pt idx="315">
                  <c:v>0.87397683910820934</c:v>
                </c:pt>
                <c:pt idx="318">
                  <c:v>1.1451578001791407</c:v>
                </c:pt>
              </c:numCache>
            </c:numRef>
          </c:val>
          <c:smooth val="0"/>
          <c:extLst>
            <c:ext xmlns:c16="http://schemas.microsoft.com/office/drawing/2014/chart" uri="{C3380CC4-5D6E-409C-BE32-E72D297353CC}">
              <c16:uniqueId val="{00000001-A082-4973-98CE-B6A5F3A0EAE7}"/>
            </c:ext>
          </c:extLst>
        </c:ser>
        <c:dLbls>
          <c:showLegendKey val="0"/>
          <c:showVal val="0"/>
          <c:showCatName val="0"/>
          <c:showSerName val="0"/>
          <c:showPercent val="0"/>
          <c:showBubbleSize val="0"/>
        </c:dLbls>
        <c:marker val="1"/>
        <c:smooth val="0"/>
        <c:axId val="485656064"/>
        <c:axId val="485657600"/>
      </c:lineChart>
      <c:lineChart>
        <c:grouping val="standard"/>
        <c:varyColors val="0"/>
        <c:ser>
          <c:idx val="2"/>
          <c:order val="2"/>
          <c:tx>
            <c:strRef>
              <c:f>[4]中美朱格拉周期叠加!$I$1</c:f>
              <c:strCache>
                <c:ptCount val="1"/>
                <c:pt idx="0">
                  <c:v>现货价:原油(布伦特):FOB欧洲,月末数据</c:v>
                </c:pt>
              </c:strCache>
            </c:strRef>
          </c:tx>
          <c:marker>
            <c:symbol val="none"/>
          </c:marker>
          <c:cat>
            <c:numRef>
              <c:f>[4]中美朱格拉周期叠加!$F$61:$F$383</c:f>
              <c:numCache>
                <c:formatCode>General</c:formatCode>
                <c:ptCount val="323"/>
                <c:pt idx="0">
                  <c:v>33785</c:v>
                </c:pt>
                <c:pt idx="1">
                  <c:v>33816</c:v>
                </c:pt>
                <c:pt idx="2">
                  <c:v>33847</c:v>
                </c:pt>
                <c:pt idx="3">
                  <c:v>33877</c:v>
                </c:pt>
                <c:pt idx="4">
                  <c:v>33908</c:v>
                </c:pt>
                <c:pt idx="5">
                  <c:v>33938</c:v>
                </c:pt>
                <c:pt idx="6">
                  <c:v>33969</c:v>
                </c:pt>
                <c:pt idx="7">
                  <c:v>34000</c:v>
                </c:pt>
                <c:pt idx="8">
                  <c:v>34028</c:v>
                </c:pt>
                <c:pt idx="9">
                  <c:v>34059</c:v>
                </c:pt>
                <c:pt idx="10">
                  <c:v>34089</c:v>
                </c:pt>
                <c:pt idx="11">
                  <c:v>34120</c:v>
                </c:pt>
                <c:pt idx="12">
                  <c:v>34150</c:v>
                </c:pt>
                <c:pt idx="13">
                  <c:v>34181</c:v>
                </c:pt>
                <c:pt idx="14">
                  <c:v>34212</c:v>
                </c:pt>
                <c:pt idx="15">
                  <c:v>34242</c:v>
                </c:pt>
                <c:pt idx="16">
                  <c:v>34273</c:v>
                </c:pt>
                <c:pt idx="17">
                  <c:v>34303</c:v>
                </c:pt>
                <c:pt idx="18">
                  <c:v>34334</c:v>
                </c:pt>
                <c:pt idx="19">
                  <c:v>34365</c:v>
                </c:pt>
                <c:pt idx="20">
                  <c:v>34393</c:v>
                </c:pt>
                <c:pt idx="21">
                  <c:v>34424</c:v>
                </c:pt>
                <c:pt idx="22">
                  <c:v>34454</c:v>
                </c:pt>
                <c:pt idx="23">
                  <c:v>34485</c:v>
                </c:pt>
                <c:pt idx="24">
                  <c:v>34515</c:v>
                </c:pt>
                <c:pt idx="25">
                  <c:v>34546</c:v>
                </c:pt>
                <c:pt idx="26">
                  <c:v>34577</c:v>
                </c:pt>
                <c:pt idx="27">
                  <c:v>34607</c:v>
                </c:pt>
                <c:pt idx="28">
                  <c:v>34638</c:v>
                </c:pt>
                <c:pt idx="29">
                  <c:v>34668</c:v>
                </c:pt>
                <c:pt idx="30">
                  <c:v>34699</c:v>
                </c:pt>
                <c:pt idx="31">
                  <c:v>34730</c:v>
                </c:pt>
                <c:pt idx="32">
                  <c:v>34758</c:v>
                </c:pt>
                <c:pt idx="33">
                  <c:v>34789</c:v>
                </c:pt>
                <c:pt idx="34">
                  <c:v>34819</c:v>
                </c:pt>
                <c:pt idx="35">
                  <c:v>34850</c:v>
                </c:pt>
                <c:pt idx="36">
                  <c:v>34880</c:v>
                </c:pt>
                <c:pt idx="37">
                  <c:v>34911</c:v>
                </c:pt>
                <c:pt idx="38">
                  <c:v>34942</c:v>
                </c:pt>
                <c:pt idx="39">
                  <c:v>34972</c:v>
                </c:pt>
                <c:pt idx="40">
                  <c:v>35003</c:v>
                </c:pt>
                <c:pt idx="41">
                  <c:v>35033</c:v>
                </c:pt>
                <c:pt idx="42">
                  <c:v>35064</c:v>
                </c:pt>
                <c:pt idx="43">
                  <c:v>35095</c:v>
                </c:pt>
                <c:pt idx="44">
                  <c:v>35124</c:v>
                </c:pt>
                <c:pt idx="45">
                  <c:v>35155</c:v>
                </c:pt>
                <c:pt idx="46">
                  <c:v>35185</c:v>
                </c:pt>
                <c:pt idx="47">
                  <c:v>35216</c:v>
                </c:pt>
                <c:pt idx="48">
                  <c:v>35246</c:v>
                </c:pt>
                <c:pt idx="49">
                  <c:v>35277</c:v>
                </c:pt>
                <c:pt idx="50">
                  <c:v>35308</c:v>
                </c:pt>
                <c:pt idx="51">
                  <c:v>35338</c:v>
                </c:pt>
                <c:pt idx="52">
                  <c:v>35369</c:v>
                </c:pt>
                <c:pt idx="53">
                  <c:v>35399</c:v>
                </c:pt>
                <c:pt idx="54">
                  <c:v>35430</c:v>
                </c:pt>
                <c:pt idx="55">
                  <c:v>35461</c:v>
                </c:pt>
                <c:pt idx="56">
                  <c:v>35489</c:v>
                </c:pt>
                <c:pt idx="57">
                  <c:v>35520</c:v>
                </c:pt>
                <c:pt idx="58">
                  <c:v>35550</c:v>
                </c:pt>
                <c:pt idx="59">
                  <c:v>35581</c:v>
                </c:pt>
                <c:pt idx="60">
                  <c:v>35611</c:v>
                </c:pt>
                <c:pt idx="61">
                  <c:v>35642</c:v>
                </c:pt>
                <c:pt idx="62">
                  <c:v>35673</c:v>
                </c:pt>
                <c:pt idx="63">
                  <c:v>35703</c:v>
                </c:pt>
                <c:pt idx="64">
                  <c:v>35734</c:v>
                </c:pt>
                <c:pt idx="65">
                  <c:v>35764</c:v>
                </c:pt>
                <c:pt idx="66">
                  <c:v>35795</c:v>
                </c:pt>
                <c:pt idx="67">
                  <c:v>35826</c:v>
                </c:pt>
                <c:pt idx="68">
                  <c:v>35854</c:v>
                </c:pt>
                <c:pt idx="69">
                  <c:v>35885</c:v>
                </c:pt>
                <c:pt idx="70">
                  <c:v>35915</c:v>
                </c:pt>
                <c:pt idx="71">
                  <c:v>35946</c:v>
                </c:pt>
                <c:pt idx="72">
                  <c:v>35976</c:v>
                </c:pt>
                <c:pt idx="73">
                  <c:v>36007</c:v>
                </c:pt>
                <c:pt idx="74">
                  <c:v>36038</c:v>
                </c:pt>
                <c:pt idx="75">
                  <c:v>36068</c:v>
                </c:pt>
                <c:pt idx="76">
                  <c:v>36099</c:v>
                </c:pt>
                <c:pt idx="77">
                  <c:v>36129</c:v>
                </c:pt>
                <c:pt idx="78">
                  <c:v>36160</c:v>
                </c:pt>
                <c:pt idx="79">
                  <c:v>36191</c:v>
                </c:pt>
                <c:pt idx="80">
                  <c:v>36219</c:v>
                </c:pt>
                <c:pt idx="81">
                  <c:v>36250</c:v>
                </c:pt>
                <c:pt idx="82">
                  <c:v>36280</c:v>
                </c:pt>
                <c:pt idx="83">
                  <c:v>36311</c:v>
                </c:pt>
                <c:pt idx="84">
                  <c:v>36341</c:v>
                </c:pt>
                <c:pt idx="85">
                  <c:v>36372</c:v>
                </c:pt>
                <c:pt idx="86">
                  <c:v>36403</c:v>
                </c:pt>
                <c:pt idx="87">
                  <c:v>36433</c:v>
                </c:pt>
                <c:pt idx="88">
                  <c:v>36464</c:v>
                </c:pt>
                <c:pt idx="89">
                  <c:v>36494</c:v>
                </c:pt>
                <c:pt idx="90">
                  <c:v>36525</c:v>
                </c:pt>
                <c:pt idx="91">
                  <c:v>36556</c:v>
                </c:pt>
                <c:pt idx="92">
                  <c:v>36585</c:v>
                </c:pt>
                <c:pt idx="93">
                  <c:v>36616</c:v>
                </c:pt>
                <c:pt idx="94">
                  <c:v>36646</c:v>
                </c:pt>
                <c:pt idx="95">
                  <c:v>36677</c:v>
                </c:pt>
                <c:pt idx="96">
                  <c:v>36707</c:v>
                </c:pt>
                <c:pt idx="97">
                  <c:v>36738</c:v>
                </c:pt>
                <c:pt idx="98">
                  <c:v>36769</c:v>
                </c:pt>
                <c:pt idx="99">
                  <c:v>36799</c:v>
                </c:pt>
                <c:pt idx="100">
                  <c:v>36830</c:v>
                </c:pt>
                <c:pt idx="101">
                  <c:v>36860</c:v>
                </c:pt>
                <c:pt idx="102">
                  <c:v>36891</c:v>
                </c:pt>
                <c:pt idx="103">
                  <c:v>36922</c:v>
                </c:pt>
                <c:pt idx="104">
                  <c:v>36950</c:v>
                </c:pt>
                <c:pt idx="105">
                  <c:v>36981</c:v>
                </c:pt>
                <c:pt idx="106">
                  <c:v>37011</c:v>
                </c:pt>
                <c:pt idx="107">
                  <c:v>37042</c:v>
                </c:pt>
                <c:pt idx="108">
                  <c:v>37072</c:v>
                </c:pt>
                <c:pt idx="109">
                  <c:v>37103</c:v>
                </c:pt>
                <c:pt idx="110">
                  <c:v>37134</c:v>
                </c:pt>
                <c:pt idx="111">
                  <c:v>37164</c:v>
                </c:pt>
                <c:pt idx="112">
                  <c:v>37195</c:v>
                </c:pt>
                <c:pt idx="113">
                  <c:v>37225</c:v>
                </c:pt>
                <c:pt idx="114">
                  <c:v>37256</c:v>
                </c:pt>
                <c:pt idx="115">
                  <c:v>37287</c:v>
                </c:pt>
                <c:pt idx="116">
                  <c:v>37315</c:v>
                </c:pt>
                <c:pt idx="117">
                  <c:v>37346</c:v>
                </c:pt>
                <c:pt idx="118">
                  <c:v>37376</c:v>
                </c:pt>
                <c:pt idx="119">
                  <c:v>37407</c:v>
                </c:pt>
                <c:pt idx="120">
                  <c:v>37437</c:v>
                </c:pt>
                <c:pt idx="121">
                  <c:v>37468</c:v>
                </c:pt>
                <c:pt idx="122">
                  <c:v>37499</c:v>
                </c:pt>
                <c:pt idx="123">
                  <c:v>37529</c:v>
                </c:pt>
                <c:pt idx="124">
                  <c:v>37560</c:v>
                </c:pt>
                <c:pt idx="125">
                  <c:v>37590</c:v>
                </c:pt>
                <c:pt idx="126">
                  <c:v>37621</c:v>
                </c:pt>
                <c:pt idx="127">
                  <c:v>37652</c:v>
                </c:pt>
                <c:pt idx="128">
                  <c:v>37680</c:v>
                </c:pt>
                <c:pt idx="129">
                  <c:v>37711</c:v>
                </c:pt>
                <c:pt idx="130">
                  <c:v>37741</c:v>
                </c:pt>
                <c:pt idx="131">
                  <c:v>37772</c:v>
                </c:pt>
                <c:pt idx="132">
                  <c:v>37802</c:v>
                </c:pt>
                <c:pt idx="133">
                  <c:v>37833</c:v>
                </c:pt>
                <c:pt idx="134">
                  <c:v>37864</c:v>
                </c:pt>
                <c:pt idx="135">
                  <c:v>37894</c:v>
                </c:pt>
                <c:pt idx="136">
                  <c:v>37925</c:v>
                </c:pt>
                <c:pt idx="137">
                  <c:v>37955</c:v>
                </c:pt>
                <c:pt idx="138">
                  <c:v>37986</c:v>
                </c:pt>
                <c:pt idx="139">
                  <c:v>38017</c:v>
                </c:pt>
                <c:pt idx="140">
                  <c:v>38046</c:v>
                </c:pt>
                <c:pt idx="141">
                  <c:v>38077</c:v>
                </c:pt>
                <c:pt idx="142">
                  <c:v>38107</c:v>
                </c:pt>
                <c:pt idx="143">
                  <c:v>38138</c:v>
                </c:pt>
                <c:pt idx="144">
                  <c:v>38168</c:v>
                </c:pt>
                <c:pt idx="145">
                  <c:v>38199</c:v>
                </c:pt>
                <c:pt idx="146">
                  <c:v>38230</c:v>
                </c:pt>
                <c:pt idx="147">
                  <c:v>38260</c:v>
                </c:pt>
                <c:pt idx="148">
                  <c:v>38291</c:v>
                </c:pt>
                <c:pt idx="149">
                  <c:v>38321</c:v>
                </c:pt>
                <c:pt idx="150">
                  <c:v>38352</c:v>
                </c:pt>
                <c:pt idx="151">
                  <c:v>38383</c:v>
                </c:pt>
                <c:pt idx="152">
                  <c:v>38411</c:v>
                </c:pt>
                <c:pt idx="153">
                  <c:v>38442</c:v>
                </c:pt>
                <c:pt idx="154">
                  <c:v>38472</c:v>
                </c:pt>
                <c:pt idx="155">
                  <c:v>38503</c:v>
                </c:pt>
                <c:pt idx="156">
                  <c:v>38533</c:v>
                </c:pt>
                <c:pt idx="157">
                  <c:v>38564</c:v>
                </c:pt>
                <c:pt idx="158">
                  <c:v>38595</c:v>
                </c:pt>
                <c:pt idx="159">
                  <c:v>38625</c:v>
                </c:pt>
                <c:pt idx="160">
                  <c:v>38656</c:v>
                </c:pt>
                <c:pt idx="161">
                  <c:v>38686</c:v>
                </c:pt>
                <c:pt idx="162">
                  <c:v>38717</c:v>
                </c:pt>
                <c:pt idx="163">
                  <c:v>38748</c:v>
                </c:pt>
                <c:pt idx="164">
                  <c:v>38776</c:v>
                </c:pt>
                <c:pt idx="165">
                  <c:v>38807</c:v>
                </c:pt>
                <c:pt idx="166">
                  <c:v>38837</c:v>
                </c:pt>
                <c:pt idx="167">
                  <c:v>38868</c:v>
                </c:pt>
                <c:pt idx="168">
                  <c:v>38898</c:v>
                </c:pt>
                <c:pt idx="169">
                  <c:v>38929</c:v>
                </c:pt>
                <c:pt idx="170">
                  <c:v>38960</c:v>
                </c:pt>
                <c:pt idx="171">
                  <c:v>38990</c:v>
                </c:pt>
                <c:pt idx="172">
                  <c:v>39021</c:v>
                </c:pt>
                <c:pt idx="173">
                  <c:v>39051</c:v>
                </c:pt>
                <c:pt idx="174">
                  <c:v>39082</c:v>
                </c:pt>
                <c:pt idx="175">
                  <c:v>39113</c:v>
                </c:pt>
                <c:pt idx="176">
                  <c:v>39141</c:v>
                </c:pt>
                <c:pt idx="177">
                  <c:v>39172</c:v>
                </c:pt>
                <c:pt idx="178">
                  <c:v>39202</c:v>
                </c:pt>
                <c:pt idx="179">
                  <c:v>39233</c:v>
                </c:pt>
                <c:pt idx="180">
                  <c:v>39263</c:v>
                </c:pt>
                <c:pt idx="181">
                  <c:v>39294</c:v>
                </c:pt>
                <c:pt idx="182">
                  <c:v>39325</c:v>
                </c:pt>
                <c:pt idx="183">
                  <c:v>39355</c:v>
                </c:pt>
                <c:pt idx="184">
                  <c:v>39386</c:v>
                </c:pt>
                <c:pt idx="185">
                  <c:v>39416</c:v>
                </c:pt>
                <c:pt idx="186">
                  <c:v>39447</c:v>
                </c:pt>
                <c:pt idx="187">
                  <c:v>39478</c:v>
                </c:pt>
                <c:pt idx="188">
                  <c:v>39507</c:v>
                </c:pt>
                <c:pt idx="189">
                  <c:v>39538</c:v>
                </c:pt>
                <c:pt idx="190">
                  <c:v>39568</c:v>
                </c:pt>
                <c:pt idx="191">
                  <c:v>39599</c:v>
                </c:pt>
                <c:pt idx="192">
                  <c:v>39629</c:v>
                </c:pt>
                <c:pt idx="193">
                  <c:v>39660</c:v>
                </c:pt>
                <c:pt idx="194">
                  <c:v>39691</c:v>
                </c:pt>
                <c:pt idx="195">
                  <c:v>39721</c:v>
                </c:pt>
                <c:pt idx="196">
                  <c:v>39752</c:v>
                </c:pt>
                <c:pt idx="197">
                  <c:v>39782</c:v>
                </c:pt>
                <c:pt idx="198">
                  <c:v>39813</c:v>
                </c:pt>
                <c:pt idx="199">
                  <c:v>39844</c:v>
                </c:pt>
                <c:pt idx="200">
                  <c:v>39872</c:v>
                </c:pt>
                <c:pt idx="201">
                  <c:v>39903</c:v>
                </c:pt>
                <c:pt idx="202">
                  <c:v>39933</c:v>
                </c:pt>
                <c:pt idx="203">
                  <c:v>39964</c:v>
                </c:pt>
                <c:pt idx="204">
                  <c:v>39994</c:v>
                </c:pt>
                <c:pt idx="205">
                  <c:v>40025</c:v>
                </c:pt>
                <c:pt idx="206">
                  <c:v>40056</c:v>
                </c:pt>
                <c:pt idx="207">
                  <c:v>40086</c:v>
                </c:pt>
                <c:pt idx="208">
                  <c:v>40117</c:v>
                </c:pt>
                <c:pt idx="209">
                  <c:v>40147</c:v>
                </c:pt>
                <c:pt idx="210">
                  <c:v>40178</c:v>
                </c:pt>
                <c:pt idx="211">
                  <c:v>40209</c:v>
                </c:pt>
                <c:pt idx="212">
                  <c:v>40237</c:v>
                </c:pt>
                <c:pt idx="213">
                  <c:v>40268</c:v>
                </c:pt>
                <c:pt idx="214">
                  <c:v>40298</c:v>
                </c:pt>
                <c:pt idx="215">
                  <c:v>40329</c:v>
                </c:pt>
                <c:pt idx="216">
                  <c:v>40359</c:v>
                </c:pt>
                <c:pt idx="217">
                  <c:v>40390</c:v>
                </c:pt>
                <c:pt idx="218">
                  <c:v>40421</c:v>
                </c:pt>
                <c:pt idx="219">
                  <c:v>40451</c:v>
                </c:pt>
                <c:pt idx="220">
                  <c:v>40482</c:v>
                </c:pt>
                <c:pt idx="221">
                  <c:v>40512</c:v>
                </c:pt>
                <c:pt idx="222">
                  <c:v>40543</c:v>
                </c:pt>
                <c:pt idx="223">
                  <c:v>40574</c:v>
                </c:pt>
                <c:pt idx="224">
                  <c:v>40602</c:v>
                </c:pt>
                <c:pt idx="225">
                  <c:v>40633</c:v>
                </c:pt>
                <c:pt idx="226">
                  <c:v>40663</c:v>
                </c:pt>
                <c:pt idx="227">
                  <c:v>40694</c:v>
                </c:pt>
                <c:pt idx="228">
                  <c:v>40724</c:v>
                </c:pt>
                <c:pt idx="229">
                  <c:v>40755</c:v>
                </c:pt>
                <c:pt idx="230">
                  <c:v>40786</c:v>
                </c:pt>
                <c:pt idx="231">
                  <c:v>40816</c:v>
                </c:pt>
                <c:pt idx="232">
                  <c:v>40847</c:v>
                </c:pt>
                <c:pt idx="233">
                  <c:v>40877</c:v>
                </c:pt>
                <c:pt idx="234">
                  <c:v>40908</c:v>
                </c:pt>
                <c:pt idx="235">
                  <c:v>40939</c:v>
                </c:pt>
                <c:pt idx="236">
                  <c:v>40968</c:v>
                </c:pt>
                <c:pt idx="237">
                  <c:v>40999</c:v>
                </c:pt>
                <c:pt idx="238">
                  <c:v>41029</c:v>
                </c:pt>
                <c:pt idx="239">
                  <c:v>41060</c:v>
                </c:pt>
                <c:pt idx="240">
                  <c:v>41090</c:v>
                </c:pt>
                <c:pt idx="241">
                  <c:v>41121</c:v>
                </c:pt>
                <c:pt idx="242">
                  <c:v>41152</c:v>
                </c:pt>
                <c:pt idx="243">
                  <c:v>41182</c:v>
                </c:pt>
                <c:pt idx="244">
                  <c:v>41213</c:v>
                </c:pt>
                <c:pt idx="245">
                  <c:v>41243</c:v>
                </c:pt>
                <c:pt idx="246">
                  <c:v>41274</c:v>
                </c:pt>
                <c:pt idx="247">
                  <c:v>41305</c:v>
                </c:pt>
                <c:pt idx="248">
                  <c:v>41333</c:v>
                </c:pt>
                <c:pt idx="249">
                  <c:v>41364</c:v>
                </c:pt>
                <c:pt idx="250">
                  <c:v>41394</c:v>
                </c:pt>
                <c:pt idx="251">
                  <c:v>41425</c:v>
                </c:pt>
                <c:pt idx="252">
                  <c:v>41455</c:v>
                </c:pt>
                <c:pt idx="253">
                  <c:v>41486</c:v>
                </c:pt>
                <c:pt idx="254">
                  <c:v>41517</c:v>
                </c:pt>
                <c:pt idx="255">
                  <c:v>41547</c:v>
                </c:pt>
                <c:pt idx="256">
                  <c:v>41578</c:v>
                </c:pt>
                <c:pt idx="257">
                  <c:v>41608</c:v>
                </c:pt>
                <c:pt idx="258">
                  <c:v>41639</c:v>
                </c:pt>
                <c:pt idx="259">
                  <c:v>41670</c:v>
                </c:pt>
                <c:pt idx="260">
                  <c:v>41698</c:v>
                </c:pt>
                <c:pt idx="261">
                  <c:v>41729</c:v>
                </c:pt>
                <c:pt idx="262">
                  <c:v>41759</c:v>
                </c:pt>
                <c:pt idx="263">
                  <c:v>41790</c:v>
                </c:pt>
                <c:pt idx="264">
                  <c:v>41820</c:v>
                </c:pt>
                <c:pt idx="265">
                  <c:v>41851</c:v>
                </c:pt>
                <c:pt idx="266">
                  <c:v>41882</c:v>
                </c:pt>
                <c:pt idx="267">
                  <c:v>41912</c:v>
                </c:pt>
                <c:pt idx="268">
                  <c:v>41943</c:v>
                </c:pt>
                <c:pt idx="269">
                  <c:v>41973</c:v>
                </c:pt>
                <c:pt idx="270">
                  <c:v>42004</c:v>
                </c:pt>
                <c:pt idx="271">
                  <c:v>42035</c:v>
                </c:pt>
                <c:pt idx="272">
                  <c:v>42063</c:v>
                </c:pt>
                <c:pt idx="273">
                  <c:v>42094</c:v>
                </c:pt>
                <c:pt idx="274">
                  <c:v>42124</c:v>
                </c:pt>
                <c:pt idx="275">
                  <c:v>42155</c:v>
                </c:pt>
                <c:pt idx="276">
                  <c:v>42185</c:v>
                </c:pt>
                <c:pt idx="277">
                  <c:v>42216</c:v>
                </c:pt>
                <c:pt idx="278">
                  <c:v>42247</c:v>
                </c:pt>
                <c:pt idx="279">
                  <c:v>42277</c:v>
                </c:pt>
                <c:pt idx="280">
                  <c:v>42308</c:v>
                </c:pt>
                <c:pt idx="281">
                  <c:v>42338</c:v>
                </c:pt>
                <c:pt idx="282">
                  <c:v>42369</c:v>
                </c:pt>
                <c:pt idx="283">
                  <c:v>42400</c:v>
                </c:pt>
                <c:pt idx="284">
                  <c:v>42429</c:v>
                </c:pt>
                <c:pt idx="285">
                  <c:v>42460</c:v>
                </c:pt>
                <c:pt idx="286">
                  <c:v>42490</c:v>
                </c:pt>
                <c:pt idx="287">
                  <c:v>42521</c:v>
                </c:pt>
                <c:pt idx="288">
                  <c:v>42551</c:v>
                </c:pt>
                <c:pt idx="289">
                  <c:v>42582</c:v>
                </c:pt>
                <c:pt idx="290">
                  <c:v>42613</c:v>
                </c:pt>
                <c:pt idx="291">
                  <c:v>42643</c:v>
                </c:pt>
                <c:pt idx="292">
                  <c:v>42674</c:v>
                </c:pt>
                <c:pt idx="293">
                  <c:v>42704</c:v>
                </c:pt>
                <c:pt idx="294">
                  <c:v>42735</c:v>
                </c:pt>
                <c:pt idx="295">
                  <c:v>42766</c:v>
                </c:pt>
                <c:pt idx="296">
                  <c:v>42794</c:v>
                </c:pt>
                <c:pt idx="297">
                  <c:v>42825</c:v>
                </c:pt>
                <c:pt idx="298">
                  <c:v>42855</c:v>
                </c:pt>
                <c:pt idx="299">
                  <c:v>42886</c:v>
                </c:pt>
                <c:pt idx="300">
                  <c:v>42916</c:v>
                </c:pt>
                <c:pt idx="301">
                  <c:v>42947</c:v>
                </c:pt>
                <c:pt idx="302">
                  <c:v>42978</c:v>
                </c:pt>
                <c:pt idx="303">
                  <c:v>43008</c:v>
                </c:pt>
                <c:pt idx="304">
                  <c:v>43039</c:v>
                </c:pt>
                <c:pt idx="305">
                  <c:v>43069</c:v>
                </c:pt>
                <c:pt idx="306">
                  <c:v>43100</c:v>
                </c:pt>
                <c:pt idx="307">
                  <c:v>43131</c:v>
                </c:pt>
                <c:pt idx="308">
                  <c:v>43159</c:v>
                </c:pt>
                <c:pt idx="309">
                  <c:v>43190</c:v>
                </c:pt>
                <c:pt idx="310">
                  <c:v>43220</c:v>
                </c:pt>
                <c:pt idx="311">
                  <c:v>43251</c:v>
                </c:pt>
                <c:pt idx="312">
                  <c:v>43281</c:v>
                </c:pt>
                <c:pt idx="313">
                  <c:v>43312</c:v>
                </c:pt>
                <c:pt idx="314">
                  <c:v>43343</c:v>
                </c:pt>
                <c:pt idx="315">
                  <c:v>43373</c:v>
                </c:pt>
                <c:pt idx="316">
                  <c:v>43404</c:v>
                </c:pt>
                <c:pt idx="317">
                  <c:v>43434</c:v>
                </c:pt>
                <c:pt idx="318">
                  <c:v>43465</c:v>
                </c:pt>
                <c:pt idx="319">
                  <c:v>43496</c:v>
                </c:pt>
                <c:pt idx="320">
                  <c:v>43524</c:v>
                </c:pt>
                <c:pt idx="321">
                  <c:v>43555</c:v>
                </c:pt>
                <c:pt idx="322">
                  <c:v>43585</c:v>
                </c:pt>
              </c:numCache>
            </c:numRef>
          </c:cat>
          <c:val>
            <c:numRef>
              <c:f>[4]中美朱格拉周期叠加!$I$61:$I$383</c:f>
              <c:numCache>
                <c:formatCode>General</c:formatCode>
                <c:ptCount val="323"/>
                <c:pt idx="0">
                  <c:v>20.6</c:v>
                </c:pt>
                <c:pt idx="1">
                  <c:v>20.38</c:v>
                </c:pt>
                <c:pt idx="2">
                  <c:v>19.649999999999999</c:v>
                </c:pt>
                <c:pt idx="3">
                  <c:v>20.18</c:v>
                </c:pt>
                <c:pt idx="4">
                  <c:v>19.13</c:v>
                </c:pt>
                <c:pt idx="5">
                  <c:v>19.25</c:v>
                </c:pt>
                <c:pt idx="6">
                  <c:v>17.850000000000001</c:v>
                </c:pt>
                <c:pt idx="7">
                  <c:v>18.48</c:v>
                </c:pt>
                <c:pt idx="8">
                  <c:v>18.829999999999998</c:v>
                </c:pt>
                <c:pt idx="9">
                  <c:v>18.7</c:v>
                </c:pt>
                <c:pt idx="10">
                  <c:v>18.850000000000001</c:v>
                </c:pt>
                <c:pt idx="11">
                  <c:v>18.43</c:v>
                </c:pt>
                <c:pt idx="12">
                  <c:v>17.43</c:v>
                </c:pt>
                <c:pt idx="13">
                  <c:v>16.850000000000001</c:v>
                </c:pt>
                <c:pt idx="14">
                  <c:v>16.73</c:v>
                </c:pt>
                <c:pt idx="15">
                  <c:v>17.23</c:v>
                </c:pt>
                <c:pt idx="16">
                  <c:v>15.43</c:v>
                </c:pt>
                <c:pt idx="17">
                  <c:v>14.23</c:v>
                </c:pt>
                <c:pt idx="18">
                  <c:v>13.18</c:v>
                </c:pt>
                <c:pt idx="19">
                  <c:v>14.83</c:v>
                </c:pt>
                <c:pt idx="20">
                  <c:v>13.59</c:v>
                </c:pt>
                <c:pt idx="21">
                  <c:v>13.25</c:v>
                </c:pt>
                <c:pt idx="22">
                  <c:v>15.35</c:v>
                </c:pt>
                <c:pt idx="23">
                  <c:v>16.18</c:v>
                </c:pt>
                <c:pt idx="24">
                  <c:v>17.45</c:v>
                </c:pt>
                <c:pt idx="25">
                  <c:v>18.48</c:v>
                </c:pt>
                <c:pt idx="26">
                  <c:v>16.03</c:v>
                </c:pt>
                <c:pt idx="27">
                  <c:v>16.73</c:v>
                </c:pt>
                <c:pt idx="28">
                  <c:v>17.18</c:v>
                </c:pt>
                <c:pt idx="29">
                  <c:v>16.95</c:v>
                </c:pt>
                <c:pt idx="30">
                  <c:v>16.23</c:v>
                </c:pt>
                <c:pt idx="31">
                  <c:v>16.8</c:v>
                </c:pt>
                <c:pt idx="32">
                  <c:v>17.23</c:v>
                </c:pt>
                <c:pt idx="33">
                  <c:v>17.98</c:v>
                </c:pt>
                <c:pt idx="34">
                  <c:v>18.98</c:v>
                </c:pt>
                <c:pt idx="35">
                  <c:v>17.579999999999998</c:v>
                </c:pt>
                <c:pt idx="36">
                  <c:v>16.579999999999998</c:v>
                </c:pt>
                <c:pt idx="37">
                  <c:v>15.78</c:v>
                </c:pt>
                <c:pt idx="38">
                  <c:v>16.2</c:v>
                </c:pt>
                <c:pt idx="39">
                  <c:v>16.579999999999998</c:v>
                </c:pt>
                <c:pt idx="40">
                  <c:v>16.579999999999998</c:v>
                </c:pt>
                <c:pt idx="41">
                  <c:v>17.13</c:v>
                </c:pt>
                <c:pt idx="42">
                  <c:v>18.649999999999999</c:v>
                </c:pt>
                <c:pt idx="43">
                  <c:v>16.63</c:v>
                </c:pt>
                <c:pt idx="44">
                  <c:v>18.8</c:v>
                </c:pt>
                <c:pt idx="45">
                  <c:v>20.329999999999998</c:v>
                </c:pt>
                <c:pt idx="46">
                  <c:v>19.5</c:v>
                </c:pt>
                <c:pt idx="47">
                  <c:v>18.100000000000001</c:v>
                </c:pt>
                <c:pt idx="48">
                  <c:v>19.28</c:v>
                </c:pt>
                <c:pt idx="49">
                  <c:v>19</c:v>
                </c:pt>
                <c:pt idx="50">
                  <c:v>20.98</c:v>
                </c:pt>
                <c:pt idx="51">
                  <c:v>24.15</c:v>
                </c:pt>
                <c:pt idx="52">
                  <c:v>22.8</c:v>
                </c:pt>
                <c:pt idx="53">
                  <c:v>23.17</c:v>
                </c:pt>
                <c:pt idx="54">
                  <c:v>23.9</c:v>
                </c:pt>
                <c:pt idx="55">
                  <c:v>23.28</c:v>
                </c:pt>
                <c:pt idx="56">
                  <c:v>19.440000000000001</c:v>
                </c:pt>
                <c:pt idx="57">
                  <c:v>18.53</c:v>
                </c:pt>
                <c:pt idx="58">
                  <c:v>18.25</c:v>
                </c:pt>
                <c:pt idx="59">
                  <c:v>18.989999999999998</c:v>
                </c:pt>
                <c:pt idx="60">
                  <c:v>18.22</c:v>
                </c:pt>
                <c:pt idx="61">
                  <c:v>18.940000000000001</c:v>
                </c:pt>
                <c:pt idx="62">
                  <c:v>17.98</c:v>
                </c:pt>
                <c:pt idx="63">
                  <c:v>19.96</c:v>
                </c:pt>
                <c:pt idx="64">
                  <c:v>19.420000000000002</c:v>
                </c:pt>
                <c:pt idx="65">
                  <c:v>18.96</c:v>
                </c:pt>
                <c:pt idx="66">
                  <c:v>15.86</c:v>
                </c:pt>
                <c:pt idx="67">
                  <c:v>15.59</c:v>
                </c:pt>
                <c:pt idx="68">
                  <c:v>13.53</c:v>
                </c:pt>
                <c:pt idx="69">
                  <c:v>13.87</c:v>
                </c:pt>
                <c:pt idx="70">
                  <c:v>13.79</c:v>
                </c:pt>
                <c:pt idx="71">
                  <c:v>14.03</c:v>
                </c:pt>
                <c:pt idx="72">
                  <c:v>11.84</c:v>
                </c:pt>
                <c:pt idx="73">
                  <c:v>12.63</c:v>
                </c:pt>
                <c:pt idx="74">
                  <c:v>12.06</c:v>
                </c:pt>
                <c:pt idx="75">
                  <c:v>14.71</c:v>
                </c:pt>
                <c:pt idx="76">
                  <c:v>12</c:v>
                </c:pt>
                <c:pt idx="77">
                  <c:v>9.91</c:v>
                </c:pt>
                <c:pt idx="78">
                  <c:v>10.54</c:v>
                </c:pt>
                <c:pt idx="79">
                  <c:v>11.34</c:v>
                </c:pt>
                <c:pt idx="80">
                  <c:v>10.58</c:v>
                </c:pt>
                <c:pt idx="81">
                  <c:v>15.02</c:v>
                </c:pt>
                <c:pt idx="82">
                  <c:v>16.45</c:v>
                </c:pt>
                <c:pt idx="83">
                  <c:v>14.75</c:v>
                </c:pt>
                <c:pt idx="84">
                  <c:v>16.97</c:v>
                </c:pt>
                <c:pt idx="85">
                  <c:v>19.97</c:v>
                </c:pt>
                <c:pt idx="86">
                  <c:v>21.08</c:v>
                </c:pt>
                <c:pt idx="87">
                  <c:v>22.98</c:v>
                </c:pt>
                <c:pt idx="88">
                  <c:v>21.11</c:v>
                </c:pt>
                <c:pt idx="89">
                  <c:v>25.2</c:v>
                </c:pt>
                <c:pt idx="90">
                  <c:v>24.93</c:v>
                </c:pt>
                <c:pt idx="91">
                  <c:v>27.08</c:v>
                </c:pt>
                <c:pt idx="92">
                  <c:v>29.01</c:v>
                </c:pt>
                <c:pt idx="93">
                  <c:v>23.98</c:v>
                </c:pt>
                <c:pt idx="94">
                  <c:v>23.79</c:v>
                </c:pt>
                <c:pt idx="95">
                  <c:v>29.64</c:v>
                </c:pt>
                <c:pt idx="96">
                  <c:v>31.58</c:v>
                </c:pt>
                <c:pt idx="97">
                  <c:v>25.3</c:v>
                </c:pt>
                <c:pt idx="98">
                  <c:v>35.08</c:v>
                </c:pt>
                <c:pt idx="99">
                  <c:v>28.42</c:v>
                </c:pt>
                <c:pt idx="100">
                  <c:v>30.15</c:v>
                </c:pt>
                <c:pt idx="101">
                  <c:v>32.53</c:v>
                </c:pt>
                <c:pt idx="102">
                  <c:v>22.58</c:v>
                </c:pt>
                <c:pt idx="103">
                  <c:v>26.59</c:v>
                </c:pt>
                <c:pt idx="104">
                  <c:v>25.16</c:v>
                </c:pt>
                <c:pt idx="105">
                  <c:v>23.5</c:v>
                </c:pt>
                <c:pt idx="106">
                  <c:v>27.21</c:v>
                </c:pt>
                <c:pt idx="107">
                  <c:v>28.55</c:v>
                </c:pt>
                <c:pt idx="108">
                  <c:v>26.21</c:v>
                </c:pt>
                <c:pt idx="109">
                  <c:v>24.35</c:v>
                </c:pt>
                <c:pt idx="110">
                  <c:v>26.8</c:v>
                </c:pt>
                <c:pt idx="111">
                  <c:v>21.87</c:v>
                </c:pt>
                <c:pt idx="112">
                  <c:v>19.63</c:v>
                </c:pt>
                <c:pt idx="113">
                  <c:v>18.920000000000002</c:v>
                </c:pt>
                <c:pt idx="114">
                  <c:v>19.350000000000001</c:v>
                </c:pt>
                <c:pt idx="115">
                  <c:v>19.07</c:v>
                </c:pt>
                <c:pt idx="116">
                  <c:v>20.73</c:v>
                </c:pt>
                <c:pt idx="117">
                  <c:v>25.34</c:v>
                </c:pt>
                <c:pt idx="118">
                  <c:v>26.98</c:v>
                </c:pt>
                <c:pt idx="119">
                  <c:v>23.87</c:v>
                </c:pt>
                <c:pt idx="120">
                  <c:v>25.33</c:v>
                </c:pt>
                <c:pt idx="121">
                  <c:v>26.28</c:v>
                </c:pt>
                <c:pt idx="122">
                  <c:v>27.56</c:v>
                </c:pt>
                <c:pt idx="123">
                  <c:v>29.11</c:v>
                </c:pt>
                <c:pt idx="124">
                  <c:v>25.51</c:v>
                </c:pt>
                <c:pt idx="125">
                  <c:v>25.74</c:v>
                </c:pt>
                <c:pt idx="126">
                  <c:v>30.12</c:v>
                </c:pt>
                <c:pt idx="127">
                  <c:v>31.57</c:v>
                </c:pt>
                <c:pt idx="128">
                  <c:v>34</c:v>
                </c:pt>
                <c:pt idx="129">
                  <c:v>28.05</c:v>
                </c:pt>
                <c:pt idx="130">
                  <c:v>23.6</c:v>
                </c:pt>
                <c:pt idx="131">
                  <c:v>26.58</c:v>
                </c:pt>
                <c:pt idx="132">
                  <c:v>28.88</c:v>
                </c:pt>
                <c:pt idx="133">
                  <c:v>28.68</c:v>
                </c:pt>
                <c:pt idx="134">
                  <c:v>30.38</c:v>
                </c:pt>
                <c:pt idx="135">
                  <c:v>28.09</c:v>
                </c:pt>
                <c:pt idx="136">
                  <c:v>27.88</c:v>
                </c:pt>
                <c:pt idx="137">
                  <c:v>28.95</c:v>
                </c:pt>
                <c:pt idx="138">
                  <c:v>30.3</c:v>
                </c:pt>
                <c:pt idx="139">
                  <c:v>29.53</c:v>
                </c:pt>
                <c:pt idx="140">
                  <c:v>32.94</c:v>
                </c:pt>
                <c:pt idx="141">
                  <c:v>32.29</c:v>
                </c:pt>
                <c:pt idx="142">
                  <c:v>35.229999999999997</c:v>
                </c:pt>
                <c:pt idx="143">
                  <c:v>37</c:v>
                </c:pt>
                <c:pt idx="144">
                  <c:v>33.22</c:v>
                </c:pt>
                <c:pt idx="145">
                  <c:v>41.47</c:v>
                </c:pt>
                <c:pt idx="146">
                  <c:v>39.799999999999997</c:v>
                </c:pt>
                <c:pt idx="147">
                  <c:v>47.76</c:v>
                </c:pt>
                <c:pt idx="148">
                  <c:v>48.16</c:v>
                </c:pt>
                <c:pt idx="149">
                  <c:v>44.23</c:v>
                </c:pt>
                <c:pt idx="150">
                  <c:v>40.380000000000003</c:v>
                </c:pt>
                <c:pt idx="151">
                  <c:v>44.51</c:v>
                </c:pt>
                <c:pt idx="152">
                  <c:v>50.13</c:v>
                </c:pt>
                <c:pt idx="153">
                  <c:v>53.22</c:v>
                </c:pt>
                <c:pt idx="154">
                  <c:v>50.61</c:v>
                </c:pt>
                <c:pt idx="155">
                  <c:v>49.3</c:v>
                </c:pt>
                <c:pt idx="156">
                  <c:v>55.36</c:v>
                </c:pt>
                <c:pt idx="157">
                  <c:v>59.77</c:v>
                </c:pt>
                <c:pt idx="158">
                  <c:v>66.8</c:v>
                </c:pt>
                <c:pt idx="159">
                  <c:v>61.7</c:v>
                </c:pt>
                <c:pt idx="160">
                  <c:v>58.47</c:v>
                </c:pt>
                <c:pt idx="161">
                  <c:v>53.25</c:v>
                </c:pt>
                <c:pt idx="162">
                  <c:v>58.34</c:v>
                </c:pt>
                <c:pt idx="163">
                  <c:v>63.19</c:v>
                </c:pt>
                <c:pt idx="164">
                  <c:v>59.78</c:v>
                </c:pt>
                <c:pt idx="165">
                  <c:v>66.06</c:v>
                </c:pt>
                <c:pt idx="166">
                  <c:v>72.150000000000006</c:v>
                </c:pt>
                <c:pt idx="167">
                  <c:v>67.569999999999993</c:v>
                </c:pt>
                <c:pt idx="168">
                  <c:v>73.2</c:v>
                </c:pt>
                <c:pt idx="169">
                  <c:v>74.75</c:v>
                </c:pt>
                <c:pt idx="170">
                  <c:v>67.66</c:v>
                </c:pt>
                <c:pt idx="171">
                  <c:v>59.09</c:v>
                </c:pt>
                <c:pt idx="172">
                  <c:v>56.13</c:v>
                </c:pt>
                <c:pt idx="173">
                  <c:v>64.36</c:v>
                </c:pt>
                <c:pt idx="174">
                  <c:v>58.96</c:v>
                </c:pt>
                <c:pt idx="175">
                  <c:v>56.52</c:v>
                </c:pt>
                <c:pt idx="176">
                  <c:v>59.39</c:v>
                </c:pt>
                <c:pt idx="177">
                  <c:v>68.47</c:v>
                </c:pt>
                <c:pt idx="178">
                  <c:v>67.23</c:v>
                </c:pt>
                <c:pt idx="179">
                  <c:v>68.180000000000007</c:v>
                </c:pt>
                <c:pt idx="180">
                  <c:v>72.22</c:v>
                </c:pt>
                <c:pt idx="181">
                  <c:v>77.010000000000005</c:v>
                </c:pt>
                <c:pt idx="182">
                  <c:v>72.290000000000006</c:v>
                </c:pt>
                <c:pt idx="183">
                  <c:v>80.97</c:v>
                </c:pt>
                <c:pt idx="184">
                  <c:v>89.87</c:v>
                </c:pt>
                <c:pt idx="185">
                  <c:v>88.71</c:v>
                </c:pt>
                <c:pt idx="186">
                  <c:v>93.68</c:v>
                </c:pt>
                <c:pt idx="187">
                  <c:v>91.58</c:v>
                </c:pt>
                <c:pt idx="188">
                  <c:v>100.9</c:v>
                </c:pt>
                <c:pt idx="189">
                  <c:v>102.33</c:v>
                </c:pt>
                <c:pt idx="190">
                  <c:v>111.12</c:v>
                </c:pt>
                <c:pt idx="191">
                  <c:v>127.85</c:v>
                </c:pt>
                <c:pt idx="192">
                  <c:v>138.4</c:v>
                </c:pt>
                <c:pt idx="193">
                  <c:v>124.1</c:v>
                </c:pt>
                <c:pt idx="194">
                  <c:v>113.49</c:v>
                </c:pt>
                <c:pt idx="195">
                  <c:v>93.52</c:v>
                </c:pt>
                <c:pt idx="196">
                  <c:v>60</c:v>
                </c:pt>
                <c:pt idx="197">
                  <c:v>47.72</c:v>
                </c:pt>
                <c:pt idx="198">
                  <c:v>35.82</c:v>
                </c:pt>
                <c:pt idx="199">
                  <c:v>44.17</c:v>
                </c:pt>
                <c:pt idx="200">
                  <c:v>44.41</c:v>
                </c:pt>
                <c:pt idx="201">
                  <c:v>46.13</c:v>
                </c:pt>
                <c:pt idx="202">
                  <c:v>50.3</c:v>
                </c:pt>
                <c:pt idx="203">
                  <c:v>64.98</c:v>
                </c:pt>
                <c:pt idx="204">
                  <c:v>68.11</c:v>
                </c:pt>
                <c:pt idx="205">
                  <c:v>70.08</c:v>
                </c:pt>
                <c:pt idx="206">
                  <c:v>69.02</c:v>
                </c:pt>
                <c:pt idx="207">
                  <c:v>65.819999999999993</c:v>
                </c:pt>
                <c:pt idx="208">
                  <c:v>74.91</c:v>
                </c:pt>
                <c:pt idx="209">
                  <c:v>77.77</c:v>
                </c:pt>
                <c:pt idx="210">
                  <c:v>77.91</c:v>
                </c:pt>
                <c:pt idx="211">
                  <c:v>71.2</c:v>
                </c:pt>
                <c:pt idx="212">
                  <c:v>76.36</c:v>
                </c:pt>
                <c:pt idx="213">
                  <c:v>80.37</c:v>
                </c:pt>
                <c:pt idx="214">
                  <c:v>86.19</c:v>
                </c:pt>
                <c:pt idx="215">
                  <c:v>73</c:v>
                </c:pt>
                <c:pt idx="216">
                  <c:v>74.94</c:v>
                </c:pt>
                <c:pt idx="217">
                  <c:v>77.5</c:v>
                </c:pt>
                <c:pt idx="218">
                  <c:v>75.510000000000005</c:v>
                </c:pt>
                <c:pt idx="219">
                  <c:v>80.77</c:v>
                </c:pt>
                <c:pt idx="220">
                  <c:v>82.47</c:v>
                </c:pt>
                <c:pt idx="221">
                  <c:v>86.02</c:v>
                </c:pt>
                <c:pt idx="222">
                  <c:v>93.23</c:v>
                </c:pt>
                <c:pt idx="223">
                  <c:v>98.97</c:v>
                </c:pt>
                <c:pt idx="224">
                  <c:v>112.27</c:v>
                </c:pt>
                <c:pt idx="225">
                  <c:v>116.94</c:v>
                </c:pt>
                <c:pt idx="226">
                  <c:v>126.59</c:v>
                </c:pt>
                <c:pt idx="227">
                  <c:v>117.18</c:v>
                </c:pt>
                <c:pt idx="228">
                  <c:v>111.71</c:v>
                </c:pt>
                <c:pt idx="229">
                  <c:v>115.93</c:v>
                </c:pt>
                <c:pt idx="230">
                  <c:v>116.48</c:v>
                </c:pt>
                <c:pt idx="231">
                  <c:v>105.42</c:v>
                </c:pt>
                <c:pt idx="232">
                  <c:v>108.43</c:v>
                </c:pt>
                <c:pt idx="233">
                  <c:v>111.22</c:v>
                </c:pt>
                <c:pt idx="234">
                  <c:v>108.09</c:v>
                </c:pt>
                <c:pt idx="235">
                  <c:v>110.26</c:v>
                </c:pt>
                <c:pt idx="236">
                  <c:v>122.23</c:v>
                </c:pt>
                <c:pt idx="237">
                  <c:v>123.41</c:v>
                </c:pt>
                <c:pt idx="238">
                  <c:v>118.66</c:v>
                </c:pt>
                <c:pt idx="239">
                  <c:v>103.86</c:v>
                </c:pt>
                <c:pt idx="240">
                  <c:v>94.17</c:v>
                </c:pt>
                <c:pt idx="241">
                  <c:v>105.93</c:v>
                </c:pt>
                <c:pt idx="242">
                  <c:v>113.93</c:v>
                </c:pt>
                <c:pt idx="243">
                  <c:v>111.36</c:v>
                </c:pt>
                <c:pt idx="244">
                  <c:v>109.89</c:v>
                </c:pt>
                <c:pt idx="245">
                  <c:v>110.84</c:v>
                </c:pt>
                <c:pt idx="246">
                  <c:v>110.8</c:v>
                </c:pt>
                <c:pt idx="247">
                  <c:v>115.55</c:v>
                </c:pt>
                <c:pt idx="248">
                  <c:v>112.2</c:v>
                </c:pt>
                <c:pt idx="249">
                  <c:v>108.45</c:v>
                </c:pt>
                <c:pt idx="250">
                  <c:v>101.53</c:v>
                </c:pt>
                <c:pt idx="251">
                  <c:v>100.43</c:v>
                </c:pt>
                <c:pt idx="252">
                  <c:v>102.49</c:v>
                </c:pt>
                <c:pt idx="253">
                  <c:v>107.89</c:v>
                </c:pt>
                <c:pt idx="254">
                  <c:v>115.97</c:v>
                </c:pt>
                <c:pt idx="255">
                  <c:v>107.85</c:v>
                </c:pt>
                <c:pt idx="256">
                  <c:v>107.53</c:v>
                </c:pt>
                <c:pt idx="257">
                  <c:v>111.07</c:v>
                </c:pt>
                <c:pt idx="258">
                  <c:v>109.95</c:v>
                </c:pt>
                <c:pt idx="259">
                  <c:v>108.16</c:v>
                </c:pt>
                <c:pt idx="260">
                  <c:v>108.98</c:v>
                </c:pt>
                <c:pt idx="261">
                  <c:v>105.95</c:v>
                </c:pt>
                <c:pt idx="262">
                  <c:v>108.63</c:v>
                </c:pt>
                <c:pt idx="263">
                  <c:v>109.21</c:v>
                </c:pt>
                <c:pt idx="264">
                  <c:v>111.03</c:v>
                </c:pt>
                <c:pt idx="265">
                  <c:v>104.94</c:v>
                </c:pt>
                <c:pt idx="266">
                  <c:v>101.12</c:v>
                </c:pt>
                <c:pt idx="267">
                  <c:v>94.67</c:v>
                </c:pt>
                <c:pt idx="268">
                  <c:v>84.17</c:v>
                </c:pt>
                <c:pt idx="269">
                  <c:v>71.89</c:v>
                </c:pt>
                <c:pt idx="270">
                  <c:v>55.27</c:v>
                </c:pt>
                <c:pt idx="271">
                  <c:v>47.52</c:v>
                </c:pt>
                <c:pt idx="272">
                  <c:v>61.89</c:v>
                </c:pt>
                <c:pt idx="273">
                  <c:v>53.69</c:v>
                </c:pt>
                <c:pt idx="274">
                  <c:v>63.9</c:v>
                </c:pt>
                <c:pt idx="275">
                  <c:v>63.16</c:v>
                </c:pt>
                <c:pt idx="276">
                  <c:v>60.31</c:v>
                </c:pt>
                <c:pt idx="277">
                  <c:v>53.29</c:v>
                </c:pt>
                <c:pt idx="278">
                  <c:v>47.97</c:v>
                </c:pt>
                <c:pt idx="279">
                  <c:v>47.29</c:v>
                </c:pt>
                <c:pt idx="280">
                  <c:v>48</c:v>
                </c:pt>
                <c:pt idx="281">
                  <c:v>43.73</c:v>
                </c:pt>
                <c:pt idx="282">
                  <c:v>36.61</c:v>
                </c:pt>
                <c:pt idx="283">
                  <c:v>33.14</c:v>
                </c:pt>
                <c:pt idx="284">
                  <c:v>35.92</c:v>
                </c:pt>
                <c:pt idx="285">
                  <c:v>36.75</c:v>
                </c:pt>
                <c:pt idx="286">
                  <c:v>45.64</c:v>
                </c:pt>
                <c:pt idx="287">
                  <c:v>49.26</c:v>
                </c:pt>
                <c:pt idx="288">
                  <c:v>48.05</c:v>
                </c:pt>
                <c:pt idx="289">
                  <c:v>40.76</c:v>
                </c:pt>
                <c:pt idx="290">
                  <c:v>47.94</c:v>
                </c:pt>
                <c:pt idx="291">
                  <c:v>48.24</c:v>
                </c:pt>
                <c:pt idx="292">
                  <c:v>46.2</c:v>
                </c:pt>
                <c:pt idx="293">
                  <c:v>47.95</c:v>
                </c:pt>
                <c:pt idx="294">
                  <c:v>54.96</c:v>
                </c:pt>
                <c:pt idx="295">
                  <c:v>55.25</c:v>
                </c:pt>
                <c:pt idx="296">
                  <c:v>53.36</c:v>
                </c:pt>
                <c:pt idx="297">
                  <c:v>52.2</c:v>
                </c:pt>
                <c:pt idx="298">
                  <c:v>49.46</c:v>
                </c:pt>
                <c:pt idx="299">
                  <c:v>49.4</c:v>
                </c:pt>
                <c:pt idx="300">
                  <c:v>47.08</c:v>
                </c:pt>
                <c:pt idx="301">
                  <c:v>51.99</c:v>
                </c:pt>
                <c:pt idx="302">
                  <c:v>52.69</c:v>
                </c:pt>
                <c:pt idx="303">
                  <c:v>57.02</c:v>
                </c:pt>
                <c:pt idx="304">
                  <c:v>61.35</c:v>
                </c:pt>
                <c:pt idx="305">
                  <c:v>63.53</c:v>
                </c:pt>
                <c:pt idx="306">
                  <c:v>66.73</c:v>
                </c:pt>
                <c:pt idx="307">
                  <c:v>67.78</c:v>
                </c:pt>
                <c:pt idx="308">
                  <c:v>66.08</c:v>
                </c:pt>
                <c:pt idx="309">
                  <c:v>69.02</c:v>
                </c:pt>
                <c:pt idx="310">
                  <c:v>75.92</c:v>
                </c:pt>
                <c:pt idx="311">
                  <c:v>76.45</c:v>
                </c:pt>
                <c:pt idx="312">
                  <c:v>77.44</c:v>
                </c:pt>
                <c:pt idx="313">
                  <c:v>74.16</c:v>
                </c:pt>
                <c:pt idx="314">
                  <c:v>76.94</c:v>
                </c:pt>
                <c:pt idx="315">
                  <c:v>82.72</c:v>
                </c:pt>
                <c:pt idx="316">
                  <c:v>74.84</c:v>
                </c:pt>
                <c:pt idx="317">
                  <c:v>57.71</c:v>
                </c:pt>
                <c:pt idx="318">
                  <c:v>50.57</c:v>
                </c:pt>
                <c:pt idx="319">
                  <c:v>62.46</c:v>
                </c:pt>
                <c:pt idx="320">
                  <c:v>65.03</c:v>
                </c:pt>
                <c:pt idx="321">
                  <c:v>67.930000000000007</c:v>
                </c:pt>
                <c:pt idx="322">
                  <c:v>72.19</c:v>
                </c:pt>
              </c:numCache>
            </c:numRef>
          </c:val>
          <c:smooth val="0"/>
          <c:extLst>
            <c:ext xmlns:c16="http://schemas.microsoft.com/office/drawing/2014/chart" uri="{C3380CC4-5D6E-409C-BE32-E72D297353CC}">
              <c16:uniqueId val="{00000002-A082-4973-98CE-B6A5F3A0EAE7}"/>
            </c:ext>
          </c:extLst>
        </c:ser>
        <c:dLbls>
          <c:showLegendKey val="0"/>
          <c:showVal val="0"/>
          <c:showCatName val="0"/>
          <c:showSerName val="0"/>
          <c:showPercent val="0"/>
          <c:showBubbleSize val="0"/>
        </c:dLbls>
        <c:marker val="1"/>
        <c:smooth val="0"/>
        <c:axId val="485660928"/>
        <c:axId val="485659392"/>
      </c:lineChart>
      <c:catAx>
        <c:axId val="485656064"/>
        <c:scaling>
          <c:orientation val="minMax"/>
        </c:scaling>
        <c:delete val="0"/>
        <c:axPos val="b"/>
        <c:numFmt formatCode="General" sourceLinked="1"/>
        <c:majorTickMark val="none"/>
        <c:minorTickMark val="none"/>
        <c:tickLblPos val="low"/>
        <c:crossAx val="485657600"/>
        <c:crosses val="autoZero"/>
        <c:auto val="1"/>
        <c:lblAlgn val="ctr"/>
        <c:lblOffset val="100"/>
        <c:noMultiLvlLbl val="1"/>
      </c:catAx>
      <c:valAx>
        <c:axId val="485657600"/>
        <c:scaling>
          <c:orientation val="minMax"/>
        </c:scaling>
        <c:delete val="0"/>
        <c:axPos val="l"/>
        <c:numFmt formatCode="General" sourceLinked="1"/>
        <c:majorTickMark val="none"/>
        <c:minorTickMark val="none"/>
        <c:tickLblPos val="nextTo"/>
        <c:crossAx val="485656064"/>
        <c:crosses val="autoZero"/>
        <c:crossBetween val="between"/>
      </c:valAx>
      <c:valAx>
        <c:axId val="485659392"/>
        <c:scaling>
          <c:orientation val="minMax"/>
        </c:scaling>
        <c:delete val="0"/>
        <c:axPos val="r"/>
        <c:numFmt formatCode="General" sourceLinked="1"/>
        <c:majorTickMark val="out"/>
        <c:minorTickMark val="none"/>
        <c:tickLblPos val="nextTo"/>
        <c:crossAx val="485660928"/>
        <c:crosses val="max"/>
        <c:crossBetween val="between"/>
      </c:valAx>
      <c:catAx>
        <c:axId val="485660928"/>
        <c:scaling>
          <c:orientation val="minMax"/>
        </c:scaling>
        <c:delete val="1"/>
        <c:axPos val="b"/>
        <c:numFmt formatCode="General" sourceLinked="1"/>
        <c:majorTickMark val="out"/>
        <c:minorTickMark val="none"/>
        <c:tickLblPos val="nextTo"/>
        <c:crossAx val="485659392"/>
        <c:crosses val="autoZero"/>
        <c:auto val="1"/>
        <c:lblAlgn val="ctr"/>
        <c:lblOffset val="100"/>
        <c:noMultiLvlLbl val="1"/>
      </c:catAx>
    </c:plotArea>
    <c:legend>
      <c:legendPos val="b"/>
      <c:overlay val="0"/>
    </c:legend>
    <c:plotVisOnly val="1"/>
    <c:dispBlanksAs val="span"/>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[3]中美朱格拉周期叠加!$G$1</c:f>
              <c:strCache>
                <c:ptCount val="1"/>
                <c:pt idx="0">
                  <c:v>美国:企业设备产出指数:同比:季调；调整值</c:v>
                </c:pt>
              </c:strCache>
            </c:strRef>
          </c:tx>
          <c:marker>
            <c:symbol val="none"/>
          </c:marker>
          <c:cat>
            <c:numRef>
              <c:f>[3]中美朱格拉周期叠加!$F$2:$F$383</c:f>
              <c:numCache>
                <c:formatCode>General</c:formatCode>
                <c:ptCount val="382"/>
                <c:pt idx="0">
                  <c:v>31989</c:v>
                </c:pt>
                <c:pt idx="1">
                  <c:v>32020</c:v>
                </c:pt>
                <c:pt idx="2">
                  <c:v>32050</c:v>
                </c:pt>
                <c:pt idx="3">
                  <c:v>32081</c:v>
                </c:pt>
                <c:pt idx="4">
                  <c:v>32111</c:v>
                </c:pt>
                <c:pt idx="5">
                  <c:v>32142</c:v>
                </c:pt>
                <c:pt idx="6">
                  <c:v>32173</c:v>
                </c:pt>
                <c:pt idx="7">
                  <c:v>32202</c:v>
                </c:pt>
                <c:pt idx="8">
                  <c:v>32233</c:v>
                </c:pt>
                <c:pt idx="9">
                  <c:v>32263</c:v>
                </c:pt>
                <c:pt idx="10">
                  <c:v>32294</c:v>
                </c:pt>
                <c:pt idx="11">
                  <c:v>32324</c:v>
                </c:pt>
                <c:pt idx="12">
                  <c:v>32355</c:v>
                </c:pt>
                <c:pt idx="13">
                  <c:v>32386</c:v>
                </c:pt>
                <c:pt idx="14">
                  <c:v>32416</c:v>
                </c:pt>
                <c:pt idx="15">
                  <c:v>32447</c:v>
                </c:pt>
                <c:pt idx="16">
                  <c:v>32477</c:v>
                </c:pt>
                <c:pt idx="17">
                  <c:v>32508</c:v>
                </c:pt>
                <c:pt idx="18">
                  <c:v>32539</c:v>
                </c:pt>
                <c:pt idx="19">
                  <c:v>32567</c:v>
                </c:pt>
                <c:pt idx="20">
                  <c:v>32598</c:v>
                </c:pt>
                <c:pt idx="21">
                  <c:v>32628</c:v>
                </c:pt>
                <c:pt idx="22">
                  <c:v>32659</c:v>
                </c:pt>
                <c:pt idx="23">
                  <c:v>32689</c:v>
                </c:pt>
                <c:pt idx="24">
                  <c:v>32720</c:v>
                </c:pt>
                <c:pt idx="25">
                  <c:v>32751</c:v>
                </c:pt>
                <c:pt idx="26">
                  <c:v>32781</c:v>
                </c:pt>
                <c:pt idx="27">
                  <c:v>32812</c:v>
                </c:pt>
                <c:pt idx="28">
                  <c:v>32842</c:v>
                </c:pt>
                <c:pt idx="29">
                  <c:v>32873</c:v>
                </c:pt>
                <c:pt idx="30">
                  <c:v>32904</c:v>
                </c:pt>
                <c:pt idx="31">
                  <c:v>32932</c:v>
                </c:pt>
                <c:pt idx="32">
                  <c:v>32963</c:v>
                </c:pt>
                <c:pt idx="33">
                  <c:v>32993</c:v>
                </c:pt>
                <c:pt idx="34">
                  <c:v>33024</c:v>
                </c:pt>
                <c:pt idx="35">
                  <c:v>33054</c:v>
                </c:pt>
                <c:pt idx="36">
                  <c:v>33085</c:v>
                </c:pt>
                <c:pt idx="37">
                  <c:v>33116</c:v>
                </c:pt>
                <c:pt idx="38">
                  <c:v>33146</c:v>
                </c:pt>
                <c:pt idx="39">
                  <c:v>33177</c:v>
                </c:pt>
                <c:pt idx="40">
                  <c:v>33207</c:v>
                </c:pt>
                <c:pt idx="41">
                  <c:v>33238</c:v>
                </c:pt>
                <c:pt idx="42">
                  <c:v>33269</c:v>
                </c:pt>
                <c:pt idx="43">
                  <c:v>33297</c:v>
                </c:pt>
                <c:pt idx="44">
                  <c:v>33328</c:v>
                </c:pt>
                <c:pt idx="45">
                  <c:v>33358</c:v>
                </c:pt>
                <c:pt idx="46">
                  <c:v>33389</c:v>
                </c:pt>
                <c:pt idx="47">
                  <c:v>33419</c:v>
                </c:pt>
                <c:pt idx="48">
                  <c:v>33450</c:v>
                </c:pt>
                <c:pt idx="49">
                  <c:v>33481</c:v>
                </c:pt>
                <c:pt idx="50">
                  <c:v>33511</c:v>
                </c:pt>
                <c:pt idx="51">
                  <c:v>33542</c:v>
                </c:pt>
                <c:pt idx="52">
                  <c:v>33572</c:v>
                </c:pt>
                <c:pt idx="53">
                  <c:v>33603</c:v>
                </c:pt>
                <c:pt idx="54">
                  <c:v>33634</c:v>
                </c:pt>
                <c:pt idx="55">
                  <c:v>33663</c:v>
                </c:pt>
                <c:pt idx="56">
                  <c:v>33694</c:v>
                </c:pt>
                <c:pt idx="57">
                  <c:v>33724</c:v>
                </c:pt>
                <c:pt idx="58">
                  <c:v>33755</c:v>
                </c:pt>
                <c:pt idx="59">
                  <c:v>33785</c:v>
                </c:pt>
                <c:pt idx="60">
                  <c:v>33816</c:v>
                </c:pt>
                <c:pt idx="61">
                  <c:v>33847</c:v>
                </c:pt>
                <c:pt idx="62">
                  <c:v>33877</c:v>
                </c:pt>
                <c:pt idx="63">
                  <c:v>33908</c:v>
                </c:pt>
                <c:pt idx="64">
                  <c:v>33938</c:v>
                </c:pt>
                <c:pt idx="65">
                  <c:v>33969</c:v>
                </c:pt>
                <c:pt idx="66">
                  <c:v>34000</c:v>
                </c:pt>
                <c:pt idx="67">
                  <c:v>34028</c:v>
                </c:pt>
                <c:pt idx="68">
                  <c:v>34059</c:v>
                </c:pt>
                <c:pt idx="69">
                  <c:v>34089</c:v>
                </c:pt>
                <c:pt idx="70">
                  <c:v>34120</c:v>
                </c:pt>
                <c:pt idx="71">
                  <c:v>34150</c:v>
                </c:pt>
                <c:pt idx="72">
                  <c:v>34181</c:v>
                </c:pt>
                <c:pt idx="73">
                  <c:v>34212</c:v>
                </c:pt>
                <c:pt idx="74">
                  <c:v>34242</c:v>
                </c:pt>
                <c:pt idx="75">
                  <c:v>34273</c:v>
                </c:pt>
                <c:pt idx="76">
                  <c:v>34303</c:v>
                </c:pt>
                <c:pt idx="77">
                  <c:v>34334</c:v>
                </c:pt>
                <c:pt idx="78">
                  <c:v>34365</c:v>
                </c:pt>
                <c:pt idx="79">
                  <c:v>34393</c:v>
                </c:pt>
                <c:pt idx="80">
                  <c:v>34424</c:v>
                </c:pt>
                <c:pt idx="81">
                  <c:v>34454</c:v>
                </c:pt>
                <c:pt idx="82">
                  <c:v>34485</c:v>
                </c:pt>
                <c:pt idx="83">
                  <c:v>34515</c:v>
                </c:pt>
                <c:pt idx="84">
                  <c:v>34546</c:v>
                </c:pt>
                <c:pt idx="85">
                  <c:v>34577</c:v>
                </c:pt>
                <c:pt idx="86">
                  <c:v>34607</c:v>
                </c:pt>
                <c:pt idx="87">
                  <c:v>34638</c:v>
                </c:pt>
                <c:pt idx="88">
                  <c:v>34668</c:v>
                </c:pt>
                <c:pt idx="89">
                  <c:v>34699</c:v>
                </c:pt>
                <c:pt idx="90">
                  <c:v>34730</c:v>
                </c:pt>
                <c:pt idx="91">
                  <c:v>34758</c:v>
                </c:pt>
                <c:pt idx="92">
                  <c:v>34789</c:v>
                </c:pt>
                <c:pt idx="93">
                  <c:v>34819</c:v>
                </c:pt>
                <c:pt idx="94">
                  <c:v>34850</c:v>
                </c:pt>
                <c:pt idx="95">
                  <c:v>34880</c:v>
                </c:pt>
                <c:pt idx="96">
                  <c:v>34911</c:v>
                </c:pt>
                <c:pt idx="97">
                  <c:v>34942</c:v>
                </c:pt>
                <c:pt idx="98">
                  <c:v>34972</c:v>
                </c:pt>
                <c:pt idx="99">
                  <c:v>35003</c:v>
                </c:pt>
                <c:pt idx="100">
                  <c:v>35033</c:v>
                </c:pt>
                <c:pt idx="101">
                  <c:v>35064</c:v>
                </c:pt>
                <c:pt idx="102">
                  <c:v>35095</c:v>
                </c:pt>
                <c:pt idx="103">
                  <c:v>35124</c:v>
                </c:pt>
                <c:pt idx="104">
                  <c:v>35155</c:v>
                </c:pt>
                <c:pt idx="105">
                  <c:v>35185</c:v>
                </c:pt>
                <c:pt idx="106">
                  <c:v>35216</c:v>
                </c:pt>
                <c:pt idx="107">
                  <c:v>35246</c:v>
                </c:pt>
                <c:pt idx="108">
                  <c:v>35277</c:v>
                </c:pt>
                <c:pt idx="109">
                  <c:v>35308</c:v>
                </c:pt>
                <c:pt idx="110">
                  <c:v>35338</c:v>
                </c:pt>
                <c:pt idx="111">
                  <c:v>35369</c:v>
                </c:pt>
                <c:pt idx="112">
                  <c:v>35399</c:v>
                </c:pt>
                <c:pt idx="113">
                  <c:v>35430</c:v>
                </c:pt>
                <c:pt idx="114">
                  <c:v>35461</c:v>
                </c:pt>
                <c:pt idx="115">
                  <c:v>35489</c:v>
                </c:pt>
                <c:pt idx="116">
                  <c:v>35520</c:v>
                </c:pt>
                <c:pt idx="117">
                  <c:v>35550</c:v>
                </c:pt>
                <c:pt idx="118">
                  <c:v>35581</c:v>
                </c:pt>
                <c:pt idx="119">
                  <c:v>35611</c:v>
                </c:pt>
                <c:pt idx="120">
                  <c:v>35642</c:v>
                </c:pt>
                <c:pt idx="121">
                  <c:v>35673</c:v>
                </c:pt>
                <c:pt idx="122">
                  <c:v>35703</c:v>
                </c:pt>
                <c:pt idx="123">
                  <c:v>35734</c:v>
                </c:pt>
                <c:pt idx="124">
                  <c:v>35764</c:v>
                </c:pt>
                <c:pt idx="125">
                  <c:v>35795</c:v>
                </c:pt>
                <c:pt idx="126">
                  <c:v>35826</c:v>
                </c:pt>
                <c:pt idx="127">
                  <c:v>35854</c:v>
                </c:pt>
                <c:pt idx="128">
                  <c:v>35885</c:v>
                </c:pt>
                <c:pt idx="129">
                  <c:v>35915</c:v>
                </c:pt>
                <c:pt idx="130">
                  <c:v>35946</c:v>
                </c:pt>
                <c:pt idx="131">
                  <c:v>35976</c:v>
                </c:pt>
                <c:pt idx="132">
                  <c:v>36007</c:v>
                </c:pt>
                <c:pt idx="133">
                  <c:v>36038</c:v>
                </c:pt>
                <c:pt idx="134">
                  <c:v>36068</c:v>
                </c:pt>
                <c:pt idx="135">
                  <c:v>36099</c:v>
                </c:pt>
                <c:pt idx="136">
                  <c:v>36129</c:v>
                </c:pt>
                <c:pt idx="137">
                  <c:v>36160</c:v>
                </c:pt>
                <c:pt idx="138">
                  <c:v>36191</c:v>
                </c:pt>
                <c:pt idx="139">
                  <c:v>36219</c:v>
                </c:pt>
                <c:pt idx="140">
                  <c:v>36250</c:v>
                </c:pt>
                <c:pt idx="141">
                  <c:v>36280</c:v>
                </c:pt>
                <c:pt idx="142">
                  <c:v>36311</c:v>
                </c:pt>
                <c:pt idx="143">
                  <c:v>36341</c:v>
                </c:pt>
                <c:pt idx="144">
                  <c:v>36372</c:v>
                </c:pt>
                <c:pt idx="145">
                  <c:v>36403</c:v>
                </c:pt>
                <c:pt idx="146">
                  <c:v>36433</c:v>
                </c:pt>
                <c:pt idx="147">
                  <c:v>36464</c:v>
                </c:pt>
                <c:pt idx="148">
                  <c:v>36494</c:v>
                </c:pt>
                <c:pt idx="149">
                  <c:v>36525</c:v>
                </c:pt>
                <c:pt idx="150">
                  <c:v>36556</c:v>
                </c:pt>
                <c:pt idx="151">
                  <c:v>36585</c:v>
                </c:pt>
                <c:pt idx="152">
                  <c:v>36616</c:v>
                </c:pt>
                <c:pt idx="153">
                  <c:v>36646</c:v>
                </c:pt>
                <c:pt idx="154">
                  <c:v>36677</c:v>
                </c:pt>
                <c:pt idx="155">
                  <c:v>36707</c:v>
                </c:pt>
                <c:pt idx="156">
                  <c:v>36738</c:v>
                </c:pt>
                <c:pt idx="157">
                  <c:v>36769</c:v>
                </c:pt>
                <c:pt idx="158">
                  <c:v>36799</c:v>
                </c:pt>
                <c:pt idx="159">
                  <c:v>36830</c:v>
                </c:pt>
                <c:pt idx="160">
                  <c:v>36860</c:v>
                </c:pt>
                <c:pt idx="161">
                  <c:v>36891</c:v>
                </c:pt>
                <c:pt idx="162">
                  <c:v>36922</c:v>
                </c:pt>
                <c:pt idx="163">
                  <c:v>36950</c:v>
                </c:pt>
                <c:pt idx="164">
                  <c:v>36981</c:v>
                </c:pt>
                <c:pt idx="165">
                  <c:v>37011</c:v>
                </c:pt>
                <c:pt idx="166">
                  <c:v>37042</c:v>
                </c:pt>
                <c:pt idx="167">
                  <c:v>37072</c:v>
                </c:pt>
                <c:pt idx="168">
                  <c:v>37103</c:v>
                </c:pt>
                <c:pt idx="169">
                  <c:v>37134</c:v>
                </c:pt>
                <c:pt idx="170">
                  <c:v>37164</c:v>
                </c:pt>
                <c:pt idx="171">
                  <c:v>37195</c:v>
                </c:pt>
                <c:pt idx="172">
                  <c:v>37225</c:v>
                </c:pt>
                <c:pt idx="173">
                  <c:v>37256</c:v>
                </c:pt>
                <c:pt idx="174">
                  <c:v>37287</c:v>
                </c:pt>
                <c:pt idx="175">
                  <c:v>37315</c:v>
                </c:pt>
                <c:pt idx="176">
                  <c:v>37346</c:v>
                </c:pt>
                <c:pt idx="177">
                  <c:v>37376</c:v>
                </c:pt>
                <c:pt idx="178">
                  <c:v>37407</c:v>
                </c:pt>
                <c:pt idx="179">
                  <c:v>37437</c:v>
                </c:pt>
                <c:pt idx="180">
                  <c:v>37468</c:v>
                </c:pt>
                <c:pt idx="181">
                  <c:v>37499</c:v>
                </c:pt>
                <c:pt idx="182">
                  <c:v>37529</c:v>
                </c:pt>
                <c:pt idx="183">
                  <c:v>37560</c:v>
                </c:pt>
                <c:pt idx="184">
                  <c:v>37590</c:v>
                </c:pt>
                <c:pt idx="185">
                  <c:v>37621</c:v>
                </c:pt>
                <c:pt idx="186">
                  <c:v>37652</c:v>
                </c:pt>
                <c:pt idx="187">
                  <c:v>37680</c:v>
                </c:pt>
                <c:pt idx="188">
                  <c:v>37711</c:v>
                </c:pt>
                <c:pt idx="189">
                  <c:v>37741</c:v>
                </c:pt>
                <c:pt idx="190">
                  <c:v>37772</c:v>
                </c:pt>
                <c:pt idx="191">
                  <c:v>37802</c:v>
                </c:pt>
                <c:pt idx="192">
                  <c:v>37833</c:v>
                </c:pt>
                <c:pt idx="193">
                  <c:v>37864</c:v>
                </c:pt>
                <c:pt idx="194">
                  <c:v>37894</c:v>
                </c:pt>
                <c:pt idx="195">
                  <c:v>37925</c:v>
                </c:pt>
                <c:pt idx="196">
                  <c:v>37955</c:v>
                </c:pt>
                <c:pt idx="197">
                  <c:v>37986</c:v>
                </c:pt>
                <c:pt idx="198">
                  <c:v>38017</c:v>
                </c:pt>
                <c:pt idx="199">
                  <c:v>38046</c:v>
                </c:pt>
                <c:pt idx="200">
                  <c:v>38077</c:v>
                </c:pt>
                <c:pt idx="201">
                  <c:v>38107</c:v>
                </c:pt>
                <c:pt idx="202">
                  <c:v>38138</c:v>
                </c:pt>
                <c:pt idx="203">
                  <c:v>38168</c:v>
                </c:pt>
                <c:pt idx="204">
                  <c:v>38199</c:v>
                </c:pt>
                <c:pt idx="205">
                  <c:v>38230</c:v>
                </c:pt>
                <c:pt idx="206">
                  <c:v>38260</c:v>
                </c:pt>
                <c:pt idx="207">
                  <c:v>38291</c:v>
                </c:pt>
                <c:pt idx="208">
                  <c:v>38321</c:v>
                </c:pt>
                <c:pt idx="209">
                  <c:v>38352</c:v>
                </c:pt>
                <c:pt idx="210">
                  <c:v>38383</c:v>
                </c:pt>
                <c:pt idx="211">
                  <c:v>38411</c:v>
                </c:pt>
                <c:pt idx="212">
                  <c:v>38442</c:v>
                </c:pt>
                <c:pt idx="213">
                  <c:v>38472</c:v>
                </c:pt>
                <c:pt idx="214">
                  <c:v>38503</c:v>
                </c:pt>
                <c:pt idx="215">
                  <c:v>38533</c:v>
                </c:pt>
                <c:pt idx="216">
                  <c:v>38564</c:v>
                </c:pt>
                <c:pt idx="217">
                  <c:v>38595</c:v>
                </c:pt>
                <c:pt idx="218">
                  <c:v>38625</c:v>
                </c:pt>
                <c:pt idx="219">
                  <c:v>38656</c:v>
                </c:pt>
                <c:pt idx="220">
                  <c:v>38686</c:v>
                </c:pt>
                <c:pt idx="221">
                  <c:v>38717</c:v>
                </c:pt>
                <c:pt idx="222">
                  <c:v>38748</c:v>
                </c:pt>
                <c:pt idx="223">
                  <c:v>38776</c:v>
                </c:pt>
                <c:pt idx="224">
                  <c:v>38807</c:v>
                </c:pt>
                <c:pt idx="225">
                  <c:v>38837</c:v>
                </c:pt>
                <c:pt idx="226">
                  <c:v>38868</c:v>
                </c:pt>
                <c:pt idx="227">
                  <c:v>38898</c:v>
                </c:pt>
                <c:pt idx="228">
                  <c:v>38929</c:v>
                </c:pt>
                <c:pt idx="229">
                  <c:v>38960</c:v>
                </c:pt>
                <c:pt idx="230">
                  <c:v>38990</c:v>
                </c:pt>
                <c:pt idx="231">
                  <c:v>39021</c:v>
                </c:pt>
                <c:pt idx="232">
                  <c:v>39051</c:v>
                </c:pt>
                <c:pt idx="233">
                  <c:v>39082</c:v>
                </c:pt>
                <c:pt idx="234">
                  <c:v>39113</c:v>
                </c:pt>
                <c:pt idx="235">
                  <c:v>39141</c:v>
                </c:pt>
                <c:pt idx="236">
                  <c:v>39172</c:v>
                </c:pt>
                <c:pt idx="237">
                  <c:v>39202</c:v>
                </c:pt>
                <c:pt idx="238">
                  <c:v>39233</c:v>
                </c:pt>
                <c:pt idx="239">
                  <c:v>39263</c:v>
                </c:pt>
                <c:pt idx="240">
                  <c:v>39294</c:v>
                </c:pt>
                <c:pt idx="241">
                  <c:v>39325</c:v>
                </c:pt>
                <c:pt idx="242">
                  <c:v>39355</c:v>
                </c:pt>
                <c:pt idx="243">
                  <c:v>39386</c:v>
                </c:pt>
                <c:pt idx="244">
                  <c:v>39416</c:v>
                </c:pt>
                <c:pt idx="245">
                  <c:v>39447</c:v>
                </c:pt>
                <c:pt idx="246">
                  <c:v>39478</c:v>
                </c:pt>
                <c:pt idx="247">
                  <c:v>39507</c:v>
                </c:pt>
                <c:pt idx="248">
                  <c:v>39538</c:v>
                </c:pt>
                <c:pt idx="249">
                  <c:v>39568</c:v>
                </c:pt>
                <c:pt idx="250">
                  <c:v>39599</c:v>
                </c:pt>
                <c:pt idx="251">
                  <c:v>39629</c:v>
                </c:pt>
                <c:pt idx="252">
                  <c:v>39660</c:v>
                </c:pt>
                <c:pt idx="253">
                  <c:v>39691</c:v>
                </c:pt>
                <c:pt idx="254">
                  <c:v>39721</c:v>
                </c:pt>
                <c:pt idx="255">
                  <c:v>39752</c:v>
                </c:pt>
                <c:pt idx="256">
                  <c:v>39782</c:v>
                </c:pt>
                <c:pt idx="257">
                  <c:v>39813</c:v>
                </c:pt>
                <c:pt idx="258">
                  <c:v>39844</c:v>
                </c:pt>
                <c:pt idx="259">
                  <c:v>39872</c:v>
                </c:pt>
                <c:pt idx="260">
                  <c:v>39903</c:v>
                </c:pt>
                <c:pt idx="261">
                  <c:v>39933</c:v>
                </c:pt>
                <c:pt idx="262">
                  <c:v>39964</c:v>
                </c:pt>
                <c:pt idx="263">
                  <c:v>39994</c:v>
                </c:pt>
                <c:pt idx="264">
                  <c:v>40025</c:v>
                </c:pt>
                <c:pt idx="265">
                  <c:v>40056</c:v>
                </c:pt>
                <c:pt idx="266">
                  <c:v>40086</c:v>
                </c:pt>
                <c:pt idx="267">
                  <c:v>40117</c:v>
                </c:pt>
                <c:pt idx="268">
                  <c:v>40147</c:v>
                </c:pt>
                <c:pt idx="269">
                  <c:v>40178</c:v>
                </c:pt>
                <c:pt idx="270">
                  <c:v>40209</c:v>
                </c:pt>
                <c:pt idx="271">
                  <c:v>40237</c:v>
                </c:pt>
                <c:pt idx="272">
                  <c:v>40268</c:v>
                </c:pt>
                <c:pt idx="273">
                  <c:v>40298</c:v>
                </c:pt>
                <c:pt idx="274">
                  <c:v>40329</c:v>
                </c:pt>
                <c:pt idx="275">
                  <c:v>40359</c:v>
                </c:pt>
                <c:pt idx="276">
                  <c:v>40390</c:v>
                </c:pt>
                <c:pt idx="277">
                  <c:v>40421</c:v>
                </c:pt>
                <c:pt idx="278">
                  <c:v>40451</c:v>
                </c:pt>
                <c:pt idx="279">
                  <c:v>40482</c:v>
                </c:pt>
                <c:pt idx="280">
                  <c:v>40512</c:v>
                </c:pt>
                <c:pt idx="281">
                  <c:v>40543</c:v>
                </c:pt>
                <c:pt idx="282">
                  <c:v>40574</c:v>
                </c:pt>
                <c:pt idx="283">
                  <c:v>40602</c:v>
                </c:pt>
                <c:pt idx="284">
                  <c:v>40633</c:v>
                </c:pt>
                <c:pt idx="285">
                  <c:v>40663</c:v>
                </c:pt>
                <c:pt idx="286">
                  <c:v>40694</c:v>
                </c:pt>
                <c:pt idx="287">
                  <c:v>40724</c:v>
                </c:pt>
                <c:pt idx="288">
                  <c:v>40755</c:v>
                </c:pt>
                <c:pt idx="289">
                  <c:v>40786</c:v>
                </c:pt>
                <c:pt idx="290">
                  <c:v>40816</c:v>
                </c:pt>
                <c:pt idx="291">
                  <c:v>40847</c:v>
                </c:pt>
                <c:pt idx="292">
                  <c:v>40877</c:v>
                </c:pt>
                <c:pt idx="293">
                  <c:v>40908</c:v>
                </c:pt>
                <c:pt idx="294">
                  <c:v>40939</c:v>
                </c:pt>
                <c:pt idx="295">
                  <c:v>40968</c:v>
                </c:pt>
                <c:pt idx="296">
                  <c:v>40999</c:v>
                </c:pt>
                <c:pt idx="297">
                  <c:v>41029</c:v>
                </c:pt>
                <c:pt idx="298">
                  <c:v>41060</c:v>
                </c:pt>
                <c:pt idx="299">
                  <c:v>41090</c:v>
                </c:pt>
                <c:pt idx="300">
                  <c:v>41121</c:v>
                </c:pt>
                <c:pt idx="301">
                  <c:v>41152</c:v>
                </c:pt>
                <c:pt idx="302">
                  <c:v>41182</c:v>
                </c:pt>
                <c:pt idx="303">
                  <c:v>41213</c:v>
                </c:pt>
                <c:pt idx="304">
                  <c:v>41243</c:v>
                </c:pt>
                <c:pt idx="305">
                  <c:v>41274</c:v>
                </c:pt>
                <c:pt idx="306">
                  <c:v>41305</c:v>
                </c:pt>
                <c:pt idx="307">
                  <c:v>41333</c:v>
                </c:pt>
                <c:pt idx="308">
                  <c:v>41364</c:v>
                </c:pt>
                <c:pt idx="309">
                  <c:v>41394</c:v>
                </c:pt>
                <c:pt idx="310">
                  <c:v>41425</c:v>
                </c:pt>
                <c:pt idx="311">
                  <c:v>41455</c:v>
                </c:pt>
                <c:pt idx="312">
                  <c:v>41486</c:v>
                </c:pt>
                <c:pt idx="313">
                  <c:v>41517</c:v>
                </c:pt>
                <c:pt idx="314">
                  <c:v>41547</c:v>
                </c:pt>
                <c:pt idx="315">
                  <c:v>41578</c:v>
                </c:pt>
                <c:pt idx="316">
                  <c:v>41608</c:v>
                </c:pt>
                <c:pt idx="317">
                  <c:v>41639</c:v>
                </c:pt>
                <c:pt idx="318">
                  <c:v>41670</c:v>
                </c:pt>
                <c:pt idx="319">
                  <c:v>41698</c:v>
                </c:pt>
                <c:pt idx="320">
                  <c:v>41729</c:v>
                </c:pt>
                <c:pt idx="321">
                  <c:v>41759</c:v>
                </c:pt>
                <c:pt idx="322">
                  <c:v>41790</c:v>
                </c:pt>
                <c:pt idx="323">
                  <c:v>41820</c:v>
                </c:pt>
                <c:pt idx="324">
                  <c:v>41851</c:v>
                </c:pt>
                <c:pt idx="325">
                  <c:v>41882</c:v>
                </c:pt>
                <c:pt idx="326">
                  <c:v>41912</c:v>
                </c:pt>
                <c:pt idx="327">
                  <c:v>41943</c:v>
                </c:pt>
                <c:pt idx="328">
                  <c:v>41973</c:v>
                </c:pt>
                <c:pt idx="329">
                  <c:v>42004</c:v>
                </c:pt>
                <c:pt idx="330">
                  <c:v>42035</c:v>
                </c:pt>
                <c:pt idx="331">
                  <c:v>42063</c:v>
                </c:pt>
                <c:pt idx="332">
                  <c:v>42094</c:v>
                </c:pt>
                <c:pt idx="333">
                  <c:v>42124</c:v>
                </c:pt>
                <c:pt idx="334">
                  <c:v>42155</c:v>
                </c:pt>
                <c:pt idx="335">
                  <c:v>42185</c:v>
                </c:pt>
                <c:pt idx="336">
                  <c:v>42216</c:v>
                </c:pt>
                <c:pt idx="337">
                  <c:v>42247</c:v>
                </c:pt>
                <c:pt idx="338">
                  <c:v>42277</c:v>
                </c:pt>
                <c:pt idx="339">
                  <c:v>42308</c:v>
                </c:pt>
                <c:pt idx="340">
                  <c:v>42338</c:v>
                </c:pt>
                <c:pt idx="341">
                  <c:v>42369</c:v>
                </c:pt>
                <c:pt idx="342">
                  <c:v>42400</c:v>
                </c:pt>
                <c:pt idx="343">
                  <c:v>42429</c:v>
                </c:pt>
                <c:pt idx="344">
                  <c:v>42460</c:v>
                </c:pt>
                <c:pt idx="345">
                  <c:v>42490</c:v>
                </c:pt>
                <c:pt idx="346">
                  <c:v>42521</c:v>
                </c:pt>
                <c:pt idx="347">
                  <c:v>42551</c:v>
                </c:pt>
                <c:pt idx="348">
                  <c:v>42582</c:v>
                </c:pt>
                <c:pt idx="349">
                  <c:v>42613</c:v>
                </c:pt>
                <c:pt idx="350">
                  <c:v>42643</c:v>
                </c:pt>
                <c:pt idx="351">
                  <c:v>42674</c:v>
                </c:pt>
                <c:pt idx="352">
                  <c:v>42704</c:v>
                </c:pt>
                <c:pt idx="353">
                  <c:v>42735</c:v>
                </c:pt>
                <c:pt idx="354">
                  <c:v>42766</c:v>
                </c:pt>
                <c:pt idx="355">
                  <c:v>42794</c:v>
                </c:pt>
                <c:pt idx="356">
                  <c:v>42825</c:v>
                </c:pt>
                <c:pt idx="357">
                  <c:v>42855</c:v>
                </c:pt>
                <c:pt idx="358">
                  <c:v>42886</c:v>
                </c:pt>
                <c:pt idx="359">
                  <c:v>42916</c:v>
                </c:pt>
                <c:pt idx="360">
                  <c:v>42947</c:v>
                </c:pt>
                <c:pt idx="361">
                  <c:v>42978</c:v>
                </c:pt>
                <c:pt idx="362">
                  <c:v>43008</c:v>
                </c:pt>
                <c:pt idx="363">
                  <c:v>43039</c:v>
                </c:pt>
                <c:pt idx="364">
                  <c:v>43069</c:v>
                </c:pt>
                <c:pt idx="365">
                  <c:v>43100</c:v>
                </c:pt>
                <c:pt idx="366">
                  <c:v>43131</c:v>
                </c:pt>
                <c:pt idx="367">
                  <c:v>43159</c:v>
                </c:pt>
                <c:pt idx="368">
                  <c:v>43190</c:v>
                </c:pt>
                <c:pt idx="369">
                  <c:v>43220</c:v>
                </c:pt>
                <c:pt idx="370">
                  <c:v>43251</c:v>
                </c:pt>
                <c:pt idx="371">
                  <c:v>43281</c:v>
                </c:pt>
                <c:pt idx="372">
                  <c:v>43312</c:v>
                </c:pt>
                <c:pt idx="373">
                  <c:v>43343</c:v>
                </c:pt>
                <c:pt idx="374">
                  <c:v>43373</c:v>
                </c:pt>
                <c:pt idx="375">
                  <c:v>43404</c:v>
                </c:pt>
                <c:pt idx="376">
                  <c:v>43434</c:v>
                </c:pt>
                <c:pt idx="377">
                  <c:v>43465</c:v>
                </c:pt>
                <c:pt idx="378">
                  <c:v>43496</c:v>
                </c:pt>
                <c:pt idx="379">
                  <c:v>43524</c:v>
                </c:pt>
                <c:pt idx="380">
                  <c:v>43555</c:v>
                </c:pt>
                <c:pt idx="381">
                  <c:v>43585</c:v>
                </c:pt>
              </c:numCache>
            </c:numRef>
          </c:cat>
          <c:val>
            <c:numRef>
              <c:f>[3]中美朱格拉周期叠加!$G$2:$G$383</c:f>
              <c:numCache>
                <c:formatCode>General</c:formatCode>
                <c:ptCount val="382"/>
                <c:pt idx="0">
                  <c:v>0.44769004653469113</c:v>
                </c:pt>
                <c:pt idx="1">
                  <c:v>0.60740465556397694</c:v>
                </c:pt>
                <c:pt idx="2">
                  <c:v>0.86040390349532336</c:v>
                </c:pt>
                <c:pt idx="3">
                  <c:v>1.2278888446246534</c:v>
                </c:pt>
                <c:pt idx="4">
                  <c:v>1.3225868871464421</c:v>
                </c:pt>
                <c:pt idx="5">
                  <c:v>1.319760079906986</c:v>
                </c:pt>
                <c:pt idx="6">
                  <c:v>1.3324807124845395</c:v>
                </c:pt>
                <c:pt idx="7">
                  <c:v>1.0469731812994449</c:v>
                </c:pt>
                <c:pt idx="8">
                  <c:v>1.2603971278784019</c:v>
                </c:pt>
                <c:pt idx="9">
                  <c:v>1.305626043709704</c:v>
                </c:pt>
                <c:pt idx="10">
                  <c:v>1.2519167061600325</c:v>
                </c:pt>
                <c:pt idx="11">
                  <c:v>1.239196073582479</c:v>
                </c:pt>
                <c:pt idx="12">
                  <c:v>1.0794814645531932</c:v>
                </c:pt>
                <c:pt idx="13">
                  <c:v>0.9339008917211894</c:v>
                </c:pt>
                <c:pt idx="14">
                  <c:v>0.80952137318510842</c:v>
                </c:pt>
                <c:pt idx="15">
                  <c:v>0.59044381212723873</c:v>
                </c:pt>
                <c:pt idx="16">
                  <c:v>0.49857257684490613</c:v>
                </c:pt>
                <c:pt idx="17">
                  <c:v>0.37277965468909702</c:v>
                </c:pt>
                <c:pt idx="18">
                  <c:v>0.49857257684490613</c:v>
                </c:pt>
                <c:pt idx="19">
                  <c:v>0.35723221487208684</c:v>
                </c:pt>
                <c:pt idx="20">
                  <c:v>0.14663507553258609</c:v>
                </c:pt>
                <c:pt idx="21">
                  <c:v>0.20882483480062658</c:v>
                </c:pt>
                <c:pt idx="22">
                  <c:v>-9.5056943440934849E-2</c:v>
                </c:pt>
                <c:pt idx="23">
                  <c:v>-1.3079533496699637E-2</c:v>
                </c:pt>
                <c:pt idx="24">
                  <c:v>-8.0922907243652906E-2</c:v>
                </c:pt>
                <c:pt idx="25">
                  <c:v>8.0205105405361105E-2</c:v>
                </c:pt>
                <c:pt idx="26">
                  <c:v>-6.8202274666099211E-2</c:v>
                </c:pt>
                <c:pt idx="27">
                  <c:v>-0.42155317959814731</c:v>
                </c:pt>
                <c:pt idx="28">
                  <c:v>-0.36643043842874778</c:v>
                </c:pt>
                <c:pt idx="29">
                  <c:v>-0.19258179320218013</c:v>
                </c:pt>
                <c:pt idx="30">
                  <c:v>-0.44134083027434201</c:v>
                </c:pt>
                <c:pt idx="31">
                  <c:v>-0.14452607013142155</c:v>
                </c:pt>
                <c:pt idx="32">
                  <c:v>0.13108763571557602</c:v>
                </c:pt>
                <c:pt idx="33">
                  <c:v>-0.12897863031441142</c:v>
                </c:pt>
                <c:pt idx="34">
                  <c:v>0.23709290719519047</c:v>
                </c:pt>
                <c:pt idx="35">
                  <c:v>3.3562785954330682E-2</c:v>
                </c:pt>
                <c:pt idx="36">
                  <c:v>0.28797543750540538</c:v>
                </c:pt>
                <c:pt idx="37">
                  <c:v>0.11695359951829408</c:v>
                </c:pt>
                <c:pt idx="38">
                  <c:v>0.16218251534959627</c:v>
                </c:pt>
                <c:pt idx="39">
                  <c:v>0.31341670266051291</c:v>
                </c:pt>
                <c:pt idx="40">
                  <c:v>-0.13039203393413965</c:v>
                </c:pt>
                <c:pt idx="41">
                  <c:v>-0.44982125199271122</c:v>
                </c:pt>
                <c:pt idx="42">
                  <c:v>-0.4229665832178755</c:v>
                </c:pt>
                <c:pt idx="43">
                  <c:v>-0.73391537955807784</c:v>
                </c:pt>
                <c:pt idx="44">
                  <c:v>-0.92472486822138378</c:v>
                </c:pt>
                <c:pt idx="45">
                  <c:v>-0.93179188632002496</c:v>
                </c:pt>
                <c:pt idx="46">
                  <c:v>-0.95723315147513233</c:v>
                </c:pt>
                <c:pt idx="47">
                  <c:v>-0.77631748814992363</c:v>
                </c:pt>
                <c:pt idx="48">
                  <c:v>-0.87384233791116894</c:v>
                </c:pt>
                <c:pt idx="49">
                  <c:v>-0.91200423564383004</c:v>
                </c:pt>
                <c:pt idx="50">
                  <c:v>-0.72826176507916507</c:v>
                </c:pt>
                <c:pt idx="51">
                  <c:v>-0.78479790986829279</c:v>
                </c:pt>
                <c:pt idx="52">
                  <c:v>-0.44840784837298298</c:v>
                </c:pt>
                <c:pt idx="53">
                  <c:v>-0.29293345020288181</c:v>
                </c:pt>
                <c:pt idx="54">
                  <c:v>-0.51625122211993624</c:v>
                </c:pt>
                <c:pt idx="55">
                  <c:v>-9.5056943440934849E-2</c:v>
                </c:pt>
                <c:pt idx="56">
                  <c:v>1.0545027005823019E-3</c:v>
                </c:pt>
                <c:pt idx="57">
                  <c:v>0.2017578167019857</c:v>
                </c:pt>
                <c:pt idx="58">
                  <c:v>0.22861248547682125</c:v>
                </c:pt>
                <c:pt idx="59">
                  <c:v>6.0417454729166327E-2</c:v>
                </c:pt>
                <c:pt idx="60">
                  <c:v>0.19610420222307287</c:v>
                </c:pt>
                <c:pt idx="61">
                  <c:v>0.13815465381421699</c:v>
                </c:pt>
                <c:pt idx="62">
                  <c:v>-1.5906340736156006E-2</c:v>
                </c:pt>
                <c:pt idx="63">
                  <c:v>0.23002588909654939</c:v>
                </c:pt>
                <c:pt idx="64">
                  <c:v>0.314830106280241</c:v>
                </c:pt>
                <c:pt idx="65">
                  <c:v>0.32472393161833835</c:v>
                </c:pt>
                <c:pt idx="66">
                  <c:v>0.77842649355108828</c:v>
                </c:pt>
                <c:pt idx="67">
                  <c:v>0.35581881125235859</c:v>
                </c:pt>
                <c:pt idx="68">
                  <c:v>0.30634968456187184</c:v>
                </c:pt>
                <c:pt idx="69">
                  <c:v>0.24274652167410329</c:v>
                </c:pt>
                <c:pt idx="70">
                  <c:v>0.12119381037747869</c:v>
                </c:pt>
                <c:pt idx="71">
                  <c:v>-2.2973358834796974E-2</c:v>
                </c:pt>
                <c:pt idx="72">
                  <c:v>-0.13180543755386784</c:v>
                </c:pt>
                <c:pt idx="73">
                  <c:v>-0.16431372080761625</c:v>
                </c:pt>
                <c:pt idx="74">
                  <c:v>2.225555699650511E-2</c:v>
                </c:pt>
                <c:pt idx="75">
                  <c:v>0.19469079860334465</c:v>
                </c:pt>
                <c:pt idx="76">
                  <c:v>0.19751760584280112</c:v>
                </c:pt>
                <c:pt idx="77">
                  <c:v>0.24133311805437496</c:v>
                </c:pt>
                <c:pt idx="78">
                  <c:v>0.21730525651899568</c:v>
                </c:pt>
                <c:pt idx="79">
                  <c:v>0.13532784657476052</c:v>
                </c:pt>
                <c:pt idx="80">
                  <c:v>0.24415992529383143</c:v>
                </c:pt>
                <c:pt idx="81">
                  <c:v>0.23285269633600586</c:v>
                </c:pt>
                <c:pt idx="82">
                  <c:v>0.24274652167410329</c:v>
                </c:pt>
                <c:pt idx="83">
                  <c:v>0.44910345015441933</c:v>
                </c:pt>
                <c:pt idx="84">
                  <c:v>0.61305827004288971</c:v>
                </c:pt>
                <c:pt idx="85">
                  <c:v>0.73602438495924238</c:v>
                </c:pt>
                <c:pt idx="86">
                  <c:v>0.56217573973267487</c:v>
                </c:pt>
                <c:pt idx="87">
                  <c:v>0.52260043838028525</c:v>
                </c:pt>
                <c:pt idx="88">
                  <c:v>0.58761700488778223</c:v>
                </c:pt>
                <c:pt idx="89">
                  <c:v>0.64697995691636634</c:v>
                </c:pt>
                <c:pt idx="90">
                  <c:v>0.65687378225446369</c:v>
                </c:pt>
                <c:pt idx="91">
                  <c:v>0.84344306005858516</c:v>
                </c:pt>
                <c:pt idx="92">
                  <c:v>0.77842649355108828</c:v>
                </c:pt>
                <c:pt idx="93">
                  <c:v>0.68796866188848405</c:v>
                </c:pt>
                <c:pt idx="94">
                  <c:v>0.74591821029733962</c:v>
                </c:pt>
                <c:pt idx="95">
                  <c:v>0.85051007815722601</c:v>
                </c:pt>
                <c:pt idx="96">
                  <c:v>0.63849953519799707</c:v>
                </c:pt>
                <c:pt idx="97">
                  <c:v>0.9310740844817329</c:v>
                </c:pt>
                <c:pt idx="98">
                  <c:v>0.98337001841167615</c:v>
                </c:pt>
                <c:pt idx="99">
                  <c:v>0.68514185464902744</c:v>
                </c:pt>
                <c:pt idx="100">
                  <c:v>0.57206956507077211</c:v>
                </c:pt>
                <c:pt idx="101">
                  <c:v>0.50139938408436235</c:v>
                </c:pt>
                <c:pt idx="102">
                  <c:v>0.16783612982850901</c:v>
                </c:pt>
                <c:pt idx="103">
                  <c:v>0.53673447457756729</c:v>
                </c:pt>
                <c:pt idx="104">
                  <c:v>0.39822091984420432</c:v>
                </c:pt>
                <c:pt idx="105">
                  <c:v>0.77277287907217551</c:v>
                </c:pt>
                <c:pt idx="106">
                  <c:v>0.90704622294635373</c:v>
                </c:pt>
                <c:pt idx="107">
                  <c:v>0.96640917497493772</c:v>
                </c:pt>
                <c:pt idx="108">
                  <c:v>1.1925537541314486</c:v>
                </c:pt>
                <c:pt idx="109">
                  <c:v>1.0158783016654245</c:v>
                </c:pt>
                <c:pt idx="110">
                  <c:v>0.97488959669330699</c:v>
                </c:pt>
                <c:pt idx="111">
                  <c:v>1.0102246871865117</c:v>
                </c:pt>
                <c:pt idx="112">
                  <c:v>1.1840733324130797</c:v>
                </c:pt>
                <c:pt idx="113">
                  <c:v>1.3946704717525802</c:v>
                </c:pt>
                <c:pt idx="114">
                  <c:v>1.673110984839034</c:v>
                </c:pt>
                <c:pt idx="115">
                  <c:v>1.4907819178940973</c:v>
                </c:pt>
                <c:pt idx="116">
                  <c:v>1.7989039069948434</c:v>
                </c:pt>
                <c:pt idx="117">
                  <c:v>1.4681674599784464</c:v>
                </c:pt>
                <c:pt idx="118">
                  <c:v>1.4497932129219795</c:v>
                </c:pt>
                <c:pt idx="119">
                  <c:v>1.4144581224287747</c:v>
                </c:pt>
                <c:pt idx="120">
                  <c:v>1.2335424591035664</c:v>
                </c:pt>
                <c:pt idx="121">
                  <c:v>1.5572118880213222</c:v>
                </c:pt>
                <c:pt idx="122">
                  <c:v>1.555798484401594</c:v>
                </c:pt>
                <c:pt idx="123">
                  <c:v>1.7550883947832692</c:v>
                </c:pt>
                <c:pt idx="124">
                  <c:v>1.845546226445874</c:v>
                </c:pt>
                <c:pt idx="125">
                  <c:v>1.6208150509090913</c:v>
                </c:pt>
                <c:pt idx="126">
                  <c:v>1.7607420092621822</c:v>
                </c:pt>
                <c:pt idx="127">
                  <c:v>1.5515582735424096</c:v>
                </c:pt>
                <c:pt idx="128">
                  <c:v>1.3296539052450835</c:v>
                </c:pt>
                <c:pt idx="129">
                  <c:v>1.3027992364702476</c:v>
                </c:pt>
                <c:pt idx="130">
                  <c:v>1.193967157751177</c:v>
                </c:pt>
                <c:pt idx="131">
                  <c:v>0.969235982214394</c:v>
                </c:pt>
                <c:pt idx="132">
                  <c:v>0.83354923472048781</c:v>
                </c:pt>
                <c:pt idx="133">
                  <c:v>0.91835345190417916</c:v>
                </c:pt>
                <c:pt idx="134">
                  <c:v>0.79680074060755468</c:v>
                </c:pt>
                <c:pt idx="135">
                  <c:v>0.82930902386130323</c:v>
                </c:pt>
                <c:pt idx="136">
                  <c:v>0.51694682390137259</c:v>
                </c:pt>
                <c:pt idx="137">
                  <c:v>0.45758387187278854</c:v>
                </c:pt>
                <c:pt idx="138">
                  <c:v>0.30210947370268731</c:v>
                </c:pt>
                <c:pt idx="139">
                  <c:v>0.35723221487208684</c:v>
                </c:pt>
                <c:pt idx="140">
                  <c:v>0.2936290519843181</c:v>
                </c:pt>
                <c:pt idx="141">
                  <c:v>0.29786926284350274</c:v>
                </c:pt>
                <c:pt idx="142">
                  <c:v>0.4137683596612145</c:v>
                </c:pt>
                <c:pt idx="143">
                  <c:v>0.3544054076326304</c:v>
                </c:pt>
                <c:pt idx="144">
                  <c:v>0.62295209538098695</c:v>
                </c:pt>
                <c:pt idx="145">
                  <c:v>0.16924953344823723</c:v>
                </c:pt>
                <c:pt idx="146">
                  <c:v>0.16359591896932441</c:v>
                </c:pt>
                <c:pt idx="147">
                  <c:v>9.0098930743458441E-2</c:v>
                </c:pt>
                <c:pt idx="148">
                  <c:v>9.2925737982914799E-2</c:v>
                </c:pt>
                <c:pt idx="149">
                  <c:v>0.17914335878633458</c:v>
                </c:pt>
                <c:pt idx="150">
                  <c:v>0.41094155242175801</c:v>
                </c:pt>
                <c:pt idx="151">
                  <c:v>0.41518176328094275</c:v>
                </c:pt>
                <c:pt idx="152">
                  <c:v>0.57630977592995658</c:v>
                </c:pt>
                <c:pt idx="153">
                  <c:v>0.71623673428304779</c:v>
                </c:pt>
                <c:pt idx="154">
                  <c:v>0.60033763746533597</c:v>
                </c:pt>
                <c:pt idx="155">
                  <c:v>0.66111399311364827</c:v>
                </c:pt>
                <c:pt idx="156">
                  <c:v>0.64273974605718176</c:v>
                </c:pt>
                <c:pt idx="157">
                  <c:v>0.51553342028164428</c:v>
                </c:pt>
                <c:pt idx="158">
                  <c:v>0.74733161391706804</c:v>
                </c:pt>
                <c:pt idx="159">
                  <c:v>0.56217573973267487</c:v>
                </c:pt>
                <c:pt idx="160">
                  <c:v>0.53249426371838271</c:v>
                </c:pt>
                <c:pt idx="161">
                  <c:v>0.27949501578703628</c:v>
                </c:pt>
                <c:pt idx="162">
                  <c:v>5.2947135597668053E-3</c:v>
                </c:pt>
                <c:pt idx="163">
                  <c:v>-0.18551477510353911</c:v>
                </c:pt>
                <c:pt idx="164">
                  <c:v>-0.37915107100630152</c:v>
                </c:pt>
                <c:pt idx="165">
                  <c:v>-0.87949595239008171</c:v>
                </c:pt>
                <c:pt idx="166">
                  <c:v>-1.2116458030262069</c:v>
                </c:pt>
                <c:pt idx="167">
                  <c:v>-1.3487459541398417</c:v>
                </c:pt>
                <c:pt idx="168">
                  <c:v>-1.5819575513949933</c:v>
                </c:pt>
                <c:pt idx="169">
                  <c:v>-1.7713536364385711</c:v>
                </c:pt>
                <c:pt idx="170">
                  <c:v>-2.1275313486100758</c:v>
                </c:pt>
                <c:pt idx="171">
                  <c:v>-2.31975424089311</c:v>
                </c:pt>
                <c:pt idx="172">
                  <c:v>-2.3522625241468584</c:v>
                </c:pt>
                <c:pt idx="173">
                  <c:v>-2.3254078553720228</c:v>
                </c:pt>
                <c:pt idx="174">
                  <c:v>-2.315514030033925</c:v>
                </c:pt>
                <c:pt idx="175">
                  <c:v>-2.2999665902169149</c:v>
                </c:pt>
                <c:pt idx="176">
                  <c:v>-2.1939613187373008</c:v>
                </c:pt>
                <c:pt idx="177">
                  <c:v>-1.9762971612991591</c:v>
                </c:pt>
                <c:pt idx="178">
                  <c:v>-1.6611081540997723</c:v>
                </c:pt>
                <c:pt idx="179">
                  <c:v>-1.4434439966616306</c:v>
                </c:pt>
                <c:pt idx="180">
                  <c:v>-1.4547512256194561</c:v>
                </c:pt>
                <c:pt idx="181">
                  <c:v>-1.0674786338139315</c:v>
                </c:pt>
                <c:pt idx="182">
                  <c:v>-0.91059083202410207</c:v>
                </c:pt>
                <c:pt idx="183">
                  <c:v>-0.68303284924786301</c:v>
                </c:pt>
                <c:pt idx="184">
                  <c:v>-0.58550799948661769</c:v>
                </c:pt>
                <c:pt idx="185">
                  <c:v>-0.58833480672607408</c:v>
                </c:pt>
                <c:pt idx="186">
                  <c:v>-0.53321206555667455</c:v>
                </c:pt>
                <c:pt idx="187">
                  <c:v>-0.45971507733080852</c:v>
                </c:pt>
                <c:pt idx="188">
                  <c:v>-0.48656974610564419</c:v>
                </c:pt>
                <c:pt idx="189">
                  <c:v>-0.55017290899341276</c:v>
                </c:pt>
                <c:pt idx="190">
                  <c:v>-0.67172562029003746</c:v>
                </c:pt>
                <c:pt idx="191">
                  <c:v>-0.75794324109345723</c:v>
                </c:pt>
                <c:pt idx="192">
                  <c:v>-0.69858028906487302</c:v>
                </c:pt>
                <c:pt idx="193">
                  <c:v>-0.71271432526215506</c:v>
                </c:pt>
                <c:pt idx="194">
                  <c:v>-0.54734610175395648</c:v>
                </c:pt>
                <c:pt idx="195">
                  <c:v>-0.51625122211993624</c:v>
                </c:pt>
                <c:pt idx="196">
                  <c:v>-0.26042516694913337</c:v>
                </c:pt>
                <c:pt idx="197">
                  <c:v>-0.23922411265321045</c:v>
                </c:pt>
                <c:pt idx="198">
                  <c:v>-0.21802305835728761</c:v>
                </c:pt>
                <c:pt idx="199">
                  <c:v>-4.2761009510991745E-2</c:v>
                </c:pt>
                <c:pt idx="200">
                  <c:v>-0.11060438325794493</c:v>
                </c:pt>
                <c:pt idx="201">
                  <c:v>5.476384025025359E-2</c:v>
                </c:pt>
                <c:pt idx="202">
                  <c:v>0.23285269633600586</c:v>
                </c:pt>
                <c:pt idx="203">
                  <c:v>0.17914335878633458</c:v>
                </c:pt>
                <c:pt idx="204">
                  <c:v>0.57348296869050031</c:v>
                </c:pt>
                <c:pt idx="205">
                  <c:v>0.40246113070338901</c:v>
                </c:pt>
                <c:pt idx="206">
                  <c:v>0.29928266646323087</c:v>
                </c:pt>
                <c:pt idx="207">
                  <c:v>0.47030450445034228</c:v>
                </c:pt>
                <c:pt idx="208">
                  <c:v>0.10423296694074037</c:v>
                </c:pt>
                <c:pt idx="209">
                  <c:v>0.29786926284350274</c:v>
                </c:pt>
                <c:pt idx="210">
                  <c:v>0.45334366101360385</c:v>
                </c:pt>
                <c:pt idx="211">
                  <c:v>0.45617046825306029</c:v>
                </c:pt>
                <c:pt idx="212">
                  <c:v>0.4349694139571374</c:v>
                </c:pt>
                <c:pt idx="213">
                  <c:v>0.60740465556397694</c:v>
                </c:pt>
                <c:pt idx="214">
                  <c:v>0.5960974266061515</c:v>
                </c:pt>
                <c:pt idx="215">
                  <c:v>0.59044381212723873</c:v>
                </c:pt>
                <c:pt idx="216">
                  <c:v>0.31624350989996924</c:v>
                </c:pt>
                <c:pt idx="217">
                  <c:v>0.43638281757686564</c:v>
                </c:pt>
                <c:pt idx="218">
                  <c:v>5.2947135597668053E-3</c:v>
                </c:pt>
                <c:pt idx="219">
                  <c:v>0.60881805918370513</c:v>
                </c:pt>
                <c:pt idx="220">
                  <c:v>0.90139260846744096</c:v>
                </c:pt>
                <c:pt idx="221">
                  <c:v>0.69079546912794032</c:v>
                </c:pt>
                <c:pt idx="222">
                  <c:v>0.70210269808576575</c:v>
                </c:pt>
                <c:pt idx="223">
                  <c:v>0.61871188452180237</c:v>
                </c:pt>
                <c:pt idx="224">
                  <c:v>0.78832031888918552</c:v>
                </c:pt>
                <c:pt idx="225">
                  <c:v>0.91694004828445119</c:v>
                </c:pt>
                <c:pt idx="226">
                  <c:v>0.71340992704359152</c:v>
                </c:pt>
                <c:pt idx="227">
                  <c:v>0.86605751797423614</c:v>
                </c:pt>
                <c:pt idx="228">
                  <c:v>1.0399061632008038</c:v>
                </c:pt>
                <c:pt idx="229">
                  <c:v>0.99750405460895808</c:v>
                </c:pt>
                <c:pt idx="230">
                  <c:v>1.4582736346403489</c:v>
                </c:pt>
                <c:pt idx="231">
                  <c:v>0.67807483655038658</c:v>
                </c:pt>
                <c:pt idx="232">
                  <c:v>0.42648899223876818</c:v>
                </c:pt>
                <c:pt idx="233">
                  <c:v>0.70916971618440661</c:v>
                </c:pt>
                <c:pt idx="234">
                  <c:v>0.13674125019448885</c:v>
                </c:pt>
                <c:pt idx="235">
                  <c:v>0.22295887099790851</c:v>
                </c:pt>
                <c:pt idx="236">
                  <c:v>0.41800857052039903</c:v>
                </c:pt>
                <c:pt idx="237">
                  <c:v>0.29221564836458996</c:v>
                </c:pt>
                <c:pt idx="238">
                  <c:v>0.28232182302649256</c:v>
                </c:pt>
                <c:pt idx="239">
                  <c:v>0.11695359951829408</c:v>
                </c:pt>
                <c:pt idx="240">
                  <c:v>-8.7989925342293829E-2</c:v>
                </c:pt>
                <c:pt idx="241">
                  <c:v>-0.17562094976544179</c:v>
                </c:pt>
                <c:pt idx="242">
                  <c:v>7.1724683686991794E-2</c:v>
                </c:pt>
                <c:pt idx="243">
                  <c:v>-4.5991117783305323E-3</c:v>
                </c:pt>
                <c:pt idx="244">
                  <c:v>0.18197016602579094</c:v>
                </c:pt>
                <c:pt idx="245">
                  <c:v>0.16642272620878087</c:v>
                </c:pt>
                <c:pt idx="246">
                  <c:v>0.55934893249321838</c:v>
                </c:pt>
                <c:pt idx="247">
                  <c:v>0.50281278770409066</c:v>
                </c:pt>
                <c:pt idx="248">
                  <c:v>0.14380826829312973</c:v>
                </c:pt>
                <c:pt idx="249">
                  <c:v>-0.30989429363962012</c:v>
                </c:pt>
                <c:pt idx="250">
                  <c:v>-0.213782847498103</c:v>
                </c:pt>
                <c:pt idx="251">
                  <c:v>-0.19964881130082107</c:v>
                </c:pt>
                <c:pt idx="252">
                  <c:v>-0.25901176332940518</c:v>
                </c:pt>
                <c:pt idx="253">
                  <c:v>-0.71554113250161133</c:v>
                </c:pt>
                <c:pt idx="254">
                  <c:v>-2.1063302943141529</c:v>
                </c:pt>
                <c:pt idx="255">
                  <c:v>-2.4215193015135394</c:v>
                </c:pt>
                <c:pt idx="256">
                  <c:v>-2.3748769820625095</c:v>
                </c:pt>
                <c:pt idx="257">
                  <c:v>-2.4017316508373452</c:v>
                </c:pt>
                <c:pt idx="258">
                  <c:v>-3.1084334607014417</c:v>
                </c:pt>
                <c:pt idx="259">
                  <c:v>-3.2412934009558918</c:v>
                </c:pt>
                <c:pt idx="260">
                  <c:v>-3.5084266850845198</c:v>
                </c:pt>
                <c:pt idx="261">
                  <c:v>-3.5564824081552788</c:v>
                </c:pt>
                <c:pt idx="262">
                  <c:v>-3.8547105719179275</c:v>
                </c:pt>
                <c:pt idx="263">
                  <c:v>-3.9310343673832491</c:v>
                </c:pt>
                <c:pt idx="264">
                  <c:v>-3.8080682524668967</c:v>
                </c:pt>
                <c:pt idx="265">
                  <c:v>-3.2851089131674658</c:v>
                </c:pt>
                <c:pt idx="266">
                  <c:v>-2.232123216469962</c:v>
                </c:pt>
                <c:pt idx="267">
                  <c:v>-1.7798340581569405</c:v>
                </c:pt>
                <c:pt idx="268">
                  <c:v>-2.0144590590318203</c:v>
                </c:pt>
                <c:pt idx="269">
                  <c:v>-1.8886661368760111</c:v>
                </c:pt>
                <c:pt idx="270">
                  <c:v>-0.97278059129214234</c:v>
                </c:pt>
                <c:pt idx="271">
                  <c:v>-0.95864655509486041</c:v>
                </c:pt>
                <c:pt idx="272">
                  <c:v>-0.24487772713212325</c:v>
                </c:pt>
                <c:pt idx="273">
                  <c:v>0.31624350989996924</c:v>
                </c:pt>
                <c:pt idx="274">
                  <c:v>1.0370793559613474</c:v>
                </c:pt>
                <c:pt idx="275">
                  <c:v>1.2985590256110631</c:v>
                </c:pt>
                <c:pt idx="276">
                  <c:v>1.5289438156267585</c:v>
                </c:pt>
                <c:pt idx="277">
                  <c:v>1.356508574019919</c:v>
                </c:pt>
                <c:pt idx="278">
                  <c:v>1.4059777007104057</c:v>
                </c:pt>
                <c:pt idx="279">
                  <c:v>1.2264754410049252</c:v>
                </c:pt>
                <c:pt idx="280">
                  <c:v>1.4102179115695901</c:v>
                </c:pt>
                <c:pt idx="281">
                  <c:v>1.1911403505117204</c:v>
                </c:pt>
                <c:pt idx="282">
                  <c:v>0.97206278945385072</c:v>
                </c:pt>
                <c:pt idx="283">
                  <c:v>0.9946772473695018</c:v>
                </c:pt>
                <c:pt idx="284">
                  <c:v>0.58337679402859755</c:v>
                </c:pt>
                <c:pt idx="285">
                  <c:v>0.22437227461763665</c:v>
                </c:pt>
                <c:pt idx="286">
                  <c:v>9.5349244189514067E-3</c:v>
                </c:pt>
                <c:pt idx="287">
                  <c:v>-8.6576521722565691E-2</c:v>
                </c:pt>
                <c:pt idx="288">
                  <c:v>-0.23498390179402587</c:v>
                </c:pt>
                <c:pt idx="289">
                  <c:v>-0.10353736515930401</c:v>
                </c:pt>
                <c:pt idx="290">
                  <c:v>-6.5375467426642783E-2</c:v>
                </c:pt>
                <c:pt idx="291">
                  <c:v>0.285148630265949</c:v>
                </c:pt>
                <c:pt idx="292">
                  <c:v>0.23143929271627772</c:v>
                </c:pt>
                <c:pt idx="293">
                  <c:v>0.38408688364692251</c:v>
                </c:pt>
                <c:pt idx="294">
                  <c:v>0.65828718587419177</c:v>
                </c:pt>
                <c:pt idx="295">
                  <c:v>0.73885119219869888</c:v>
                </c:pt>
                <c:pt idx="296">
                  <c:v>0.91835345190417916</c:v>
                </c:pt>
                <c:pt idx="297">
                  <c:v>1.2151682120470997</c:v>
                </c:pt>
                <c:pt idx="298">
                  <c:v>1.1826599287933512</c:v>
                </c:pt>
                <c:pt idx="299">
                  <c:v>1.3960838753723086</c:v>
                </c:pt>
                <c:pt idx="300">
                  <c:v>1.0667608319756396</c:v>
                </c:pt>
                <c:pt idx="301">
                  <c:v>0.98761022927086062</c:v>
                </c:pt>
                <c:pt idx="302">
                  <c:v>0.86464411435450805</c:v>
                </c:pt>
                <c:pt idx="303">
                  <c:v>0.40670134156257354</c:v>
                </c:pt>
                <c:pt idx="304">
                  <c:v>0.55228191439457741</c:v>
                </c:pt>
                <c:pt idx="305">
                  <c:v>0.47878492616871143</c:v>
                </c:pt>
                <c:pt idx="306">
                  <c:v>-0.10071055791984763</c:v>
                </c:pt>
                <c:pt idx="307">
                  <c:v>-5.9721852947730053E-2</c:v>
                </c:pt>
                <c:pt idx="308">
                  <c:v>-0.11767140135658589</c:v>
                </c:pt>
                <c:pt idx="309">
                  <c:v>-0.36925724566820417</c:v>
                </c:pt>
                <c:pt idx="310">
                  <c:v>-0.5233182402185772</c:v>
                </c:pt>
                <c:pt idx="311">
                  <c:v>-0.70282049992405771</c:v>
                </c:pt>
                <c:pt idx="312">
                  <c:v>-0.83850724741796412</c:v>
                </c:pt>
                <c:pt idx="313">
                  <c:v>-0.69575348182541674</c:v>
                </c:pt>
                <c:pt idx="314">
                  <c:v>-0.56713375243015107</c:v>
                </c:pt>
                <c:pt idx="315">
                  <c:v>-0.47526251714781864</c:v>
                </c:pt>
                <c:pt idx="316">
                  <c:v>-0.69434007820568844</c:v>
                </c:pt>
                <c:pt idx="317">
                  <c:v>-0.93037848270029655</c:v>
                </c:pt>
                <c:pt idx="318">
                  <c:v>-0.63921733703628891</c:v>
                </c:pt>
                <c:pt idx="319">
                  <c:v>-0.55017290899341276</c:v>
                </c:pt>
                <c:pt idx="320">
                  <c:v>-0.45123465561243936</c:v>
                </c:pt>
                <c:pt idx="321">
                  <c:v>-0.39045829996412706</c:v>
                </c:pt>
                <c:pt idx="322">
                  <c:v>-0.22367667283620038</c:v>
                </c:pt>
                <c:pt idx="323">
                  <c:v>-0.27597260676614344</c:v>
                </c:pt>
                <c:pt idx="324">
                  <c:v>0.20458462394144197</c:v>
                </c:pt>
                <c:pt idx="325">
                  <c:v>-0.16148691356815983</c:v>
                </c:pt>
                <c:pt idx="326">
                  <c:v>-0.36784384204847598</c:v>
                </c:pt>
                <c:pt idx="327">
                  <c:v>-0.140285859272237</c:v>
                </c:pt>
                <c:pt idx="328">
                  <c:v>0.10281956332101214</c:v>
                </c:pt>
                <c:pt idx="329">
                  <c:v>2.5082364235961579E-2</c:v>
                </c:pt>
                <c:pt idx="330">
                  <c:v>-2.4386762454525208E-2</c:v>
                </c:pt>
                <c:pt idx="331">
                  <c:v>-0.35088299861173766</c:v>
                </c:pt>
                <c:pt idx="332">
                  <c:v>-0.50070378230292611</c:v>
                </c:pt>
                <c:pt idx="333">
                  <c:v>-0.56854715604987938</c:v>
                </c:pt>
                <c:pt idx="334">
                  <c:v>-0.61518947550090963</c:v>
                </c:pt>
                <c:pt idx="335">
                  <c:v>-0.66324519857166819</c:v>
                </c:pt>
                <c:pt idx="336">
                  <c:v>-0.84416086189687689</c:v>
                </c:pt>
                <c:pt idx="337">
                  <c:v>-0.77914429538938013</c:v>
                </c:pt>
                <c:pt idx="338">
                  <c:v>-0.87525574153089725</c:v>
                </c:pt>
                <c:pt idx="339">
                  <c:v>-1.1381488148003411</c:v>
                </c:pt>
                <c:pt idx="340">
                  <c:v>-1.4957399305915737</c:v>
                </c:pt>
                <c:pt idx="341">
                  <c:v>-1.4943265269718455</c:v>
                </c:pt>
                <c:pt idx="342">
                  <c:v>-1.3784274301541337</c:v>
                </c:pt>
                <c:pt idx="343">
                  <c:v>-1.4010418880697848</c:v>
                </c:pt>
                <c:pt idx="344">
                  <c:v>-1.4872595088732046</c:v>
                </c:pt>
                <c:pt idx="345">
                  <c:v>-1.439203785802446</c:v>
                </c:pt>
                <c:pt idx="346">
                  <c:v>-1.48301929801402</c:v>
                </c:pt>
                <c:pt idx="347">
                  <c:v>-1.3784274301541337</c:v>
                </c:pt>
                <c:pt idx="348">
                  <c:v>-1.3317851107031033</c:v>
                </c:pt>
                <c:pt idx="349">
                  <c:v>-1.3558129722384826</c:v>
                </c:pt>
                <c:pt idx="350">
                  <c:v>-1.2003385740683814</c:v>
                </c:pt>
                <c:pt idx="351">
                  <c:v>-1.0123558926445317</c:v>
                </c:pt>
                <c:pt idx="352">
                  <c:v>-0.83426703655877965</c:v>
                </c:pt>
                <c:pt idx="353">
                  <c:v>-0.51483781850020804</c:v>
                </c:pt>
                <c:pt idx="354">
                  <c:v>-0.51342441488047985</c:v>
                </c:pt>
                <c:pt idx="355">
                  <c:v>-0.43851402303488562</c:v>
                </c:pt>
                <c:pt idx="356">
                  <c:v>-0.24063751627293864</c:v>
                </c:pt>
                <c:pt idx="357">
                  <c:v>0.21730525651899568</c:v>
                </c:pt>
                <c:pt idx="358">
                  <c:v>0.14804847915231423</c:v>
                </c:pt>
                <c:pt idx="359">
                  <c:v>0.11271338865910947</c:v>
                </c:pt>
                <c:pt idx="360">
                  <c:v>2.5082364235961579E-2</c:v>
                </c:pt>
                <c:pt idx="361">
                  <c:v>8.5858719884273835E-2</c:v>
                </c:pt>
                <c:pt idx="362">
                  <c:v>0.22437227461763665</c:v>
                </c:pt>
                <c:pt idx="363">
                  <c:v>0.24981353977274418</c:v>
                </c:pt>
                <c:pt idx="364">
                  <c:v>0.28232182302649256</c:v>
                </c:pt>
                <c:pt idx="365">
                  <c:v>3.2149382334602544E-2</c:v>
                </c:pt>
                <c:pt idx="366">
                  <c:v>5.1937033010797225E-2</c:v>
                </c:pt>
                <c:pt idx="367">
                  <c:v>9.8579352461827544E-2</c:v>
                </c:pt>
                <c:pt idx="368">
                  <c:v>3.8813099400386701E-3</c:v>
                </c:pt>
                <c:pt idx="369">
                  <c:v>-0.28586643210424084</c:v>
                </c:pt>
                <c:pt idx="370">
                  <c:v>-0.46819549904917762</c:v>
                </c:pt>
                <c:pt idx="371">
                  <c:v>-0.18268796786408276</c:v>
                </c:pt>
                <c:pt idx="372">
                  <c:v>-8.5163118102837471E-2</c:v>
                </c:pt>
                <c:pt idx="373">
                  <c:v>0.12402061761693495</c:v>
                </c:pt>
                <c:pt idx="374">
                  <c:v>7.4551490926448263E-2</c:v>
                </c:pt>
                <c:pt idx="375">
                  <c:v>1.5188538897864241E-2</c:v>
                </c:pt>
                <c:pt idx="376">
                  <c:v>1.6601942517592377E-2</c:v>
                </c:pt>
                <c:pt idx="377">
                  <c:v>0.14239486467340148</c:v>
                </c:pt>
                <c:pt idx="378">
                  <c:v>3.2149382334602544E-2</c:v>
                </c:pt>
                <c:pt idx="379">
                  <c:v>-0.13321884117359606</c:v>
                </c:pt>
                <c:pt idx="380">
                  <c:v>-4.1347605891263517E-2</c:v>
                </c:pt>
                <c:pt idx="381">
                  <c:v>-0.35088299861173766</c:v>
                </c:pt>
              </c:numCache>
            </c:numRef>
          </c:val>
          <c:smooth val="0"/>
          <c:extLst>
            <c:ext xmlns:c16="http://schemas.microsoft.com/office/drawing/2014/chart" uri="{C3380CC4-5D6E-409C-BE32-E72D297353CC}">
              <c16:uniqueId val="{00000000-1C53-4E69-AEC0-2783D3BBFC92}"/>
            </c:ext>
          </c:extLst>
        </c:ser>
        <c:ser>
          <c:idx val="1"/>
          <c:order val="1"/>
          <c:tx>
            <c:strRef>
              <c:f>[3]中美朱格拉周期叠加!$H$1</c:f>
              <c:strCache>
                <c:ptCount val="1"/>
                <c:pt idx="0">
                  <c:v>5000户工业企业景气扩散指数:设备能力利用水平；调整值</c:v>
                </c:pt>
              </c:strCache>
            </c:strRef>
          </c:tx>
          <c:marker>
            <c:symbol val="none"/>
          </c:marker>
          <c:cat>
            <c:numRef>
              <c:f>[3]中美朱格拉周期叠加!$F$2:$F$383</c:f>
              <c:numCache>
                <c:formatCode>General</c:formatCode>
                <c:ptCount val="382"/>
                <c:pt idx="0">
                  <c:v>31989</c:v>
                </c:pt>
                <c:pt idx="1">
                  <c:v>32020</c:v>
                </c:pt>
                <c:pt idx="2">
                  <c:v>32050</c:v>
                </c:pt>
                <c:pt idx="3">
                  <c:v>32081</c:v>
                </c:pt>
                <c:pt idx="4">
                  <c:v>32111</c:v>
                </c:pt>
                <c:pt idx="5">
                  <c:v>32142</c:v>
                </c:pt>
                <c:pt idx="6">
                  <c:v>32173</c:v>
                </c:pt>
                <c:pt idx="7">
                  <c:v>32202</c:v>
                </c:pt>
                <c:pt idx="8">
                  <c:v>32233</c:v>
                </c:pt>
                <c:pt idx="9">
                  <c:v>32263</c:v>
                </c:pt>
                <c:pt idx="10">
                  <c:v>32294</c:v>
                </c:pt>
                <c:pt idx="11">
                  <c:v>32324</c:v>
                </c:pt>
                <c:pt idx="12">
                  <c:v>32355</c:v>
                </c:pt>
                <c:pt idx="13">
                  <c:v>32386</c:v>
                </c:pt>
                <c:pt idx="14">
                  <c:v>32416</c:v>
                </c:pt>
                <c:pt idx="15">
                  <c:v>32447</c:v>
                </c:pt>
                <c:pt idx="16">
                  <c:v>32477</c:v>
                </c:pt>
                <c:pt idx="17">
                  <c:v>32508</c:v>
                </c:pt>
                <c:pt idx="18">
                  <c:v>32539</c:v>
                </c:pt>
                <c:pt idx="19">
                  <c:v>32567</c:v>
                </c:pt>
                <c:pt idx="20">
                  <c:v>32598</c:v>
                </c:pt>
                <c:pt idx="21">
                  <c:v>32628</c:v>
                </c:pt>
                <c:pt idx="22">
                  <c:v>32659</c:v>
                </c:pt>
                <c:pt idx="23">
                  <c:v>32689</c:v>
                </c:pt>
                <c:pt idx="24">
                  <c:v>32720</c:v>
                </c:pt>
                <c:pt idx="25">
                  <c:v>32751</c:v>
                </c:pt>
                <c:pt idx="26">
                  <c:v>32781</c:v>
                </c:pt>
                <c:pt idx="27">
                  <c:v>32812</c:v>
                </c:pt>
                <c:pt idx="28">
                  <c:v>32842</c:v>
                </c:pt>
                <c:pt idx="29">
                  <c:v>32873</c:v>
                </c:pt>
                <c:pt idx="30">
                  <c:v>32904</c:v>
                </c:pt>
                <c:pt idx="31">
                  <c:v>32932</c:v>
                </c:pt>
                <c:pt idx="32">
                  <c:v>32963</c:v>
                </c:pt>
                <c:pt idx="33">
                  <c:v>32993</c:v>
                </c:pt>
                <c:pt idx="34">
                  <c:v>33024</c:v>
                </c:pt>
                <c:pt idx="35">
                  <c:v>33054</c:v>
                </c:pt>
                <c:pt idx="36">
                  <c:v>33085</c:v>
                </c:pt>
                <c:pt idx="37">
                  <c:v>33116</c:v>
                </c:pt>
                <c:pt idx="38">
                  <c:v>33146</c:v>
                </c:pt>
                <c:pt idx="39">
                  <c:v>33177</c:v>
                </c:pt>
                <c:pt idx="40">
                  <c:v>33207</c:v>
                </c:pt>
                <c:pt idx="41">
                  <c:v>33238</c:v>
                </c:pt>
                <c:pt idx="42">
                  <c:v>33269</c:v>
                </c:pt>
                <c:pt idx="43">
                  <c:v>33297</c:v>
                </c:pt>
                <c:pt idx="44">
                  <c:v>33328</c:v>
                </c:pt>
                <c:pt idx="45">
                  <c:v>33358</c:v>
                </c:pt>
                <c:pt idx="46">
                  <c:v>33389</c:v>
                </c:pt>
                <c:pt idx="47">
                  <c:v>33419</c:v>
                </c:pt>
                <c:pt idx="48">
                  <c:v>33450</c:v>
                </c:pt>
                <c:pt idx="49">
                  <c:v>33481</c:v>
                </c:pt>
                <c:pt idx="50">
                  <c:v>33511</c:v>
                </c:pt>
                <c:pt idx="51">
                  <c:v>33542</c:v>
                </c:pt>
                <c:pt idx="52">
                  <c:v>33572</c:v>
                </c:pt>
                <c:pt idx="53">
                  <c:v>33603</c:v>
                </c:pt>
                <c:pt idx="54">
                  <c:v>33634</c:v>
                </c:pt>
                <c:pt idx="55">
                  <c:v>33663</c:v>
                </c:pt>
                <c:pt idx="56">
                  <c:v>33694</c:v>
                </c:pt>
                <c:pt idx="57">
                  <c:v>33724</c:v>
                </c:pt>
                <c:pt idx="58">
                  <c:v>33755</c:v>
                </c:pt>
                <c:pt idx="59">
                  <c:v>33785</c:v>
                </c:pt>
                <c:pt idx="60">
                  <c:v>33816</c:v>
                </c:pt>
                <c:pt idx="61">
                  <c:v>33847</c:v>
                </c:pt>
                <c:pt idx="62">
                  <c:v>33877</c:v>
                </c:pt>
                <c:pt idx="63">
                  <c:v>33908</c:v>
                </c:pt>
                <c:pt idx="64">
                  <c:v>33938</c:v>
                </c:pt>
                <c:pt idx="65">
                  <c:v>33969</c:v>
                </c:pt>
                <c:pt idx="66">
                  <c:v>34000</c:v>
                </c:pt>
                <c:pt idx="67">
                  <c:v>34028</c:v>
                </c:pt>
                <c:pt idx="68">
                  <c:v>34059</c:v>
                </c:pt>
                <c:pt idx="69">
                  <c:v>34089</c:v>
                </c:pt>
                <c:pt idx="70">
                  <c:v>34120</c:v>
                </c:pt>
                <c:pt idx="71">
                  <c:v>34150</c:v>
                </c:pt>
                <c:pt idx="72">
                  <c:v>34181</c:v>
                </c:pt>
                <c:pt idx="73">
                  <c:v>34212</c:v>
                </c:pt>
                <c:pt idx="74">
                  <c:v>34242</c:v>
                </c:pt>
                <c:pt idx="75">
                  <c:v>34273</c:v>
                </c:pt>
                <c:pt idx="76">
                  <c:v>34303</c:v>
                </c:pt>
                <c:pt idx="77">
                  <c:v>34334</c:v>
                </c:pt>
                <c:pt idx="78">
                  <c:v>34365</c:v>
                </c:pt>
                <c:pt idx="79">
                  <c:v>34393</c:v>
                </c:pt>
                <c:pt idx="80">
                  <c:v>34424</c:v>
                </c:pt>
                <c:pt idx="81">
                  <c:v>34454</c:v>
                </c:pt>
                <c:pt idx="82">
                  <c:v>34485</c:v>
                </c:pt>
                <c:pt idx="83">
                  <c:v>34515</c:v>
                </c:pt>
                <c:pt idx="84">
                  <c:v>34546</c:v>
                </c:pt>
                <c:pt idx="85">
                  <c:v>34577</c:v>
                </c:pt>
                <c:pt idx="86">
                  <c:v>34607</c:v>
                </c:pt>
                <c:pt idx="87">
                  <c:v>34638</c:v>
                </c:pt>
                <c:pt idx="88">
                  <c:v>34668</c:v>
                </c:pt>
                <c:pt idx="89">
                  <c:v>34699</c:v>
                </c:pt>
                <c:pt idx="90">
                  <c:v>34730</c:v>
                </c:pt>
                <c:pt idx="91">
                  <c:v>34758</c:v>
                </c:pt>
                <c:pt idx="92">
                  <c:v>34789</c:v>
                </c:pt>
                <c:pt idx="93">
                  <c:v>34819</c:v>
                </c:pt>
                <c:pt idx="94">
                  <c:v>34850</c:v>
                </c:pt>
                <c:pt idx="95">
                  <c:v>34880</c:v>
                </c:pt>
                <c:pt idx="96">
                  <c:v>34911</c:v>
                </c:pt>
                <c:pt idx="97">
                  <c:v>34942</c:v>
                </c:pt>
                <c:pt idx="98">
                  <c:v>34972</c:v>
                </c:pt>
                <c:pt idx="99">
                  <c:v>35003</c:v>
                </c:pt>
                <c:pt idx="100">
                  <c:v>35033</c:v>
                </c:pt>
                <c:pt idx="101">
                  <c:v>35064</c:v>
                </c:pt>
                <c:pt idx="102">
                  <c:v>35095</c:v>
                </c:pt>
                <c:pt idx="103">
                  <c:v>35124</c:v>
                </c:pt>
                <c:pt idx="104">
                  <c:v>35155</c:v>
                </c:pt>
                <c:pt idx="105">
                  <c:v>35185</c:v>
                </c:pt>
                <c:pt idx="106">
                  <c:v>35216</c:v>
                </c:pt>
                <c:pt idx="107">
                  <c:v>35246</c:v>
                </c:pt>
                <c:pt idx="108">
                  <c:v>35277</c:v>
                </c:pt>
                <c:pt idx="109">
                  <c:v>35308</c:v>
                </c:pt>
                <c:pt idx="110">
                  <c:v>35338</c:v>
                </c:pt>
                <c:pt idx="111">
                  <c:v>35369</c:v>
                </c:pt>
                <c:pt idx="112">
                  <c:v>35399</c:v>
                </c:pt>
                <c:pt idx="113">
                  <c:v>35430</c:v>
                </c:pt>
                <c:pt idx="114">
                  <c:v>35461</c:v>
                </c:pt>
                <c:pt idx="115">
                  <c:v>35489</c:v>
                </c:pt>
                <c:pt idx="116">
                  <c:v>35520</c:v>
                </c:pt>
                <c:pt idx="117">
                  <c:v>35550</c:v>
                </c:pt>
                <c:pt idx="118">
                  <c:v>35581</c:v>
                </c:pt>
                <c:pt idx="119">
                  <c:v>35611</c:v>
                </c:pt>
                <c:pt idx="120">
                  <c:v>35642</c:v>
                </c:pt>
                <c:pt idx="121">
                  <c:v>35673</c:v>
                </c:pt>
                <c:pt idx="122">
                  <c:v>35703</c:v>
                </c:pt>
                <c:pt idx="123">
                  <c:v>35734</c:v>
                </c:pt>
                <c:pt idx="124">
                  <c:v>35764</c:v>
                </c:pt>
                <c:pt idx="125">
                  <c:v>35795</c:v>
                </c:pt>
                <c:pt idx="126">
                  <c:v>35826</c:v>
                </c:pt>
                <c:pt idx="127">
                  <c:v>35854</c:v>
                </c:pt>
                <c:pt idx="128">
                  <c:v>35885</c:v>
                </c:pt>
                <c:pt idx="129">
                  <c:v>35915</c:v>
                </c:pt>
                <c:pt idx="130">
                  <c:v>35946</c:v>
                </c:pt>
                <c:pt idx="131">
                  <c:v>35976</c:v>
                </c:pt>
                <c:pt idx="132">
                  <c:v>36007</c:v>
                </c:pt>
                <c:pt idx="133">
                  <c:v>36038</c:v>
                </c:pt>
                <c:pt idx="134">
                  <c:v>36068</c:v>
                </c:pt>
                <c:pt idx="135">
                  <c:v>36099</c:v>
                </c:pt>
                <c:pt idx="136">
                  <c:v>36129</c:v>
                </c:pt>
                <c:pt idx="137">
                  <c:v>36160</c:v>
                </c:pt>
                <c:pt idx="138">
                  <c:v>36191</c:v>
                </c:pt>
                <c:pt idx="139">
                  <c:v>36219</c:v>
                </c:pt>
                <c:pt idx="140">
                  <c:v>36250</c:v>
                </c:pt>
                <c:pt idx="141">
                  <c:v>36280</c:v>
                </c:pt>
                <c:pt idx="142">
                  <c:v>36311</c:v>
                </c:pt>
                <c:pt idx="143">
                  <c:v>36341</c:v>
                </c:pt>
                <c:pt idx="144">
                  <c:v>36372</c:v>
                </c:pt>
                <c:pt idx="145">
                  <c:v>36403</c:v>
                </c:pt>
                <c:pt idx="146">
                  <c:v>36433</c:v>
                </c:pt>
                <c:pt idx="147">
                  <c:v>36464</c:v>
                </c:pt>
                <c:pt idx="148">
                  <c:v>36494</c:v>
                </c:pt>
                <c:pt idx="149">
                  <c:v>36525</c:v>
                </c:pt>
                <c:pt idx="150">
                  <c:v>36556</c:v>
                </c:pt>
                <c:pt idx="151">
                  <c:v>36585</c:v>
                </c:pt>
                <c:pt idx="152">
                  <c:v>36616</c:v>
                </c:pt>
                <c:pt idx="153">
                  <c:v>36646</c:v>
                </c:pt>
                <c:pt idx="154">
                  <c:v>36677</c:v>
                </c:pt>
                <c:pt idx="155">
                  <c:v>36707</c:v>
                </c:pt>
                <c:pt idx="156">
                  <c:v>36738</c:v>
                </c:pt>
                <c:pt idx="157">
                  <c:v>36769</c:v>
                </c:pt>
                <c:pt idx="158">
                  <c:v>36799</c:v>
                </c:pt>
                <c:pt idx="159">
                  <c:v>36830</c:v>
                </c:pt>
                <c:pt idx="160">
                  <c:v>36860</c:v>
                </c:pt>
                <c:pt idx="161">
                  <c:v>36891</c:v>
                </c:pt>
                <c:pt idx="162">
                  <c:v>36922</c:v>
                </c:pt>
                <c:pt idx="163">
                  <c:v>36950</c:v>
                </c:pt>
                <c:pt idx="164">
                  <c:v>36981</c:v>
                </c:pt>
                <c:pt idx="165">
                  <c:v>37011</c:v>
                </c:pt>
                <c:pt idx="166">
                  <c:v>37042</c:v>
                </c:pt>
                <c:pt idx="167">
                  <c:v>37072</c:v>
                </c:pt>
                <c:pt idx="168">
                  <c:v>37103</c:v>
                </c:pt>
                <c:pt idx="169">
                  <c:v>37134</c:v>
                </c:pt>
                <c:pt idx="170">
                  <c:v>37164</c:v>
                </c:pt>
                <c:pt idx="171">
                  <c:v>37195</c:v>
                </c:pt>
                <c:pt idx="172">
                  <c:v>37225</c:v>
                </c:pt>
                <c:pt idx="173">
                  <c:v>37256</c:v>
                </c:pt>
                <c:pt idx="174">
                  <c:v>37287</c:v>
                </c:pt>
                <c:pt idx="175">
                  <c:v>37315</c:v>
                </c:pt>
                <c:pt idx="176">
                  <c:v>37346</c:v>
                </c:pt>
                <c:pt idx="177">
                  <c:v>37376</c:v>
                </c:pt>
                <c:pt idx="178">
                  <c:v>37407</c:v>
                </c:pt>
                <c:pt idx="179">
                  <c:v>37437</c:v>
                </c:pt>
                <c:pt idx="180">
                  <c:v>37468</c:v>
                </c:pt>
                <c:pt idx="181">
                  <c:v>37499</c:v>
                </c:pt>
                <c:pt idx="182">
                  <c:v>37529</c:v>
                </c:pt>
                <c:pt idx="183">
                  <c:v>37560</c:v>
                </c:pt>
                <c:pt idx="184">
                  <c:v>37590</c:v>
                </c:pt>
                <c:pt idx="185">
                  <c:v>37621</c:v>
                </c:pt>
                <c:pt idx="186">
                  <c:v>37652</c:v>
                </c:pt>
                <c:pt idx="187">
                  <c:v>37680</c:v>
                </c:pt>
                <c:pt idx="188">
                  <c:v>37711</c:v>
                </c:pt>
                <c:pt idx="189">
                  <c:v>37741</c:v>
                </c:pt>
                <c:pt idx="190">
                  <c:v>37772</c:v>
                </c:pt>
                <c:pt idx="191">
                  <c:v>37802</c:v>
                </c:pt>
                <c:pt idx="192">
                  <c:v>37833</c:v>
                </c:pt>
                <c:pt idx="193">
                  <c:v>37864</c:v>
                </c:pt>
                <c:pt idx="194">
                  <c:v>37894</c:v>
                </c:pt>
                <c:pt idx="195">
                  <c:v>37925</c:v>
                </c:pt>
                <c:pt idx="196">
                  <c:v>37955</c:v>
                </c:pt>
                <c:pt idx="197">
                  <c:v>37986</c:v>
                </c:pt>
                <c:pt idx="198">
                  <c:v>38017</c:v>
                </c:pt>
                <c:pt idx="199">
                  <c:v>38046</c:v>
                </c:pt>
                <c:pt idx="200">
                  <c:v>38077</c:v>
                </c:pt>
                <c:pt idx="201">
                  <c:v>38107</c:v>
                </c:pt>
                <c:pt idx="202">
                  <c:v>38138</c:v>
                </c:pt>
                <c:pt idx="203">
                  <c:v>38168</c:v>
                </c:pt>
                <c:pt idx="204">
                  <c:v>38199</c:v>
                </c:pt>
                <c:pt idx="205">
                  <c:v>38230</c:v>
                </c:pt>
                <c:pt idx="206">
                  <c:v>38260</c:v>
                </c:pt>
                <c:pt idx="207">
                  <c:v>38291</c:v>
                </c:pt>
                <c:pt idx="208">
                  <c:v>38321</c:v>
                </c:pt>
                <c:pt idx="209">
                  <c:v>38352</c:v>
                </c:pt>
                <c:pt idx="210">
                  <c:v>38383</c:v>
                </c:pt>
                <c:pt idx="211">
                  <c:v>38411</c:v>
                </c:pt>
                <c:pt idx="212">
                  <c:v>38442</c:v>
                </c:pt>
                <c:pt idx="213">
                  <c:v>38472</c:v>
                </c:pt>
                <c:pt idx="214">
                  <c:v>38503</c:v>
                </c:pt>
                <c:pt idx="215">
                  <c:v>38533</c:v>
                </c:pt>
                <c:pt idx="216">
                  <c:v>38564</c:v>
                </c:pt>
                <c:pt idx="217">
                  <c:v>38595</c:v>
                </c:pt>
                <c:pt idx="218">
                  <c:v>38625</c:v>
                </c:pt>
                <c:pt idx="219">
                  <c:v>38656</c:v>
                </c:pt>
                <c:pt idx="220">
                  <c:v>38686</c:v>
                </c:pt>
                <c:pt idx="221">
                  <c:v>38717</c:v>
                </c:pt>
                <c:pt idx="222">
                  <c:v>38748</c:v>
                </c:pt>
                <c:pt idx="223">
                  <c:v>38776</c:v>
                </c:pt>
                <c:pt idx="224">
                  <c:v>38807</c:v>
                </c:pt>
                <c:pt idx="225">
                  <c:v>38837</c:v>
                </c:pt>
                <c:pt idx="226">
                  <c:v>38868</c:v>
                </c:pt>
                <c:pt idx="227">
                  <c:v>38898</c:v>
                </c:pt>
                <c:pt idx="228">
                  <c:v>38929</c:v>
                </c:pt>
                <c:pt idx="229">
                  <c:v>38960</c:v>
                </c:pt>
                <c:pt idx="230">
                  <c:v>38990</c:v>
                </c:pt>
                <c:pt idx="231">
                  <c:v>39021</c:v>
                </c:pt>
                <c:pt idx="232">
                  <c:v>39051</c:v>
                </c:pt>
                <c:pt idx="233">
                  <c:v>39082</c:v>
                </c:pt>
                <c:pt idx="234">
                  <c:v>39113</c:v>
                </c:pt>
                <c:pt idx="235">
                  <c:v>39141</c:v>
                </c:pt>
                <c:pt idx="236">
                  <c:v>39172</c:v>
                </c:pt>
                <c:pt idx="237">
                  <c:v>39202</c:v>
                </c:pt>
                <c:pt idx="238">
                  <c:v>39233</c:v>
                </c:pt>
                <c:pt idx="239">
                  <c:v>39263</c:v>
                </c:pt>
                <c:pt idx="240">
                  <c:v>39294</c:v>
                </c:pt>
                <c:pt idx="241">
                  <c:v>39325</c:v>
                </c:pt>
                <c:pt idx="242">
                  <c:v>39355</c:v>
                </c:pt>
                <c:pt idx="243">
                  <c:v>39386</c:v>
                </c:pt>
                <c:pt idx="244">
                  <c:v>39416</c:v>
                </c:pt>
                <c:pt idx="245">
                  <c:v>39447</c:v>
                </c:pt>
                <c:pt idx="246">
                  <c:v>39478</c:v>
                </c:pt>
                <c:pt idx="247">
                  <c:v>39507</c:v>
                </c:pt>
                <c:pt idx="248">
                  <c:v>39538</c:v>
                </c:pt>
                <c:pt idx="249">
                  <c:v>39568</c:v>
                </c:pt>
                <c:pt idx="250">
                  <c:v>39599</c:v>
                </c:pt>
                <c:pt idx="251">
                  <c:v>39629</c:v>
                </c:pt>
                <c:pt idx="252">
                  <c:v>39660</c:v>
                </c:pt>
                <c:pt idx="253">
                  <c:v>39691</c:v>
                </c:pt>
                <c:pt idx="254">
                  <c:v>39721</c:v>
                </c:pt>
                <c:pt idx="255">
                  <c:v>39752</c:v>
                </c:pt>
                <c:pt idx="256">
                  <c:v>39782</c:v>
                </c:pt>
                <c:pt idx="257">
                  <c:v>39813</c:v>
                </c:pt>
                <c:pt idx="258">
                  <c:v>39844</c:v>
                </c:pt>
                <c:pt idx="259">
                  <c:v>39872</c:v>
                </c:pt>
                <c:pt idx="260">
                  <c:v>39903</c:v>
                </c:pt>
                <c:pt idx="261">
                  <c:v>39933</c:v>
                </c:pt>
                <c:pt idx="262">
                  <c:v>39964</c:v>
                </c:pt>
                <c:pt idx="263">
                  <c:v>39994</c:v>
                </c:pt>
                <c:pt idx="264">
                  <c:v>40025</c:v>
                </c:pt>
                <c:pt idx="265">
                  <c:v>40056</c:v>
                </c:pt>
                <c:pt idx="266">
                  <c:v>40086</c:v>
                </c:pt>
                <c:pt idx="267">
                  <c:v>40117</c:v>
                </c:pt>
                <c:pt idx="268">
                  <c:v>40147</c:v>
                </c:pt>
                <c:pt idx="269">
                  <c:v>40178</c:v>
                </c:pt>
                <c:pt idx="270">
                  <c:v>40209</c:v>
                </c:pt>
                <c:pt idx="271">
                  <c:v>40237</c:v>
                </c:pt>
                <c:pt idx="272">
                  <c:v>40268</c:v>
                </c:pt>
                <c:pt idx="273">
                  <c:v>40298</c:v>
                </c:pt>
                <c:pt idx="274">
                  <c:v>40329</c:v>
                </c:pt>
                <c:pt idx="275">
                  <c:v>40359</c:v>
                </c:pt>
                <c:pt idx="276">
                  <c:v>40390</c:v>
                </c:pt>
                <c:pt idx="277">
                  <c:v>40421</c:v>
                </c:pt>
                <c:pt idx="278">
                  <c:v>40451</c:v>
                </c:pt>
                <c:pt idx="279">
                  <c:v>40482</c:v>
                </c:pt>
                <c:pt idx="280">
                  <c:v>40512</c:v>
                </c:pt>
                <c:pt idx="281">
                  <c:v>40543</c:v>
                </c:pt>
                <c:pt idx="282">
                  <c:v>40574</c:v>
                </c:pt>
                <c:pt idx="283">
                  <c:v>40602</c:v>
                </c:pt>
                <c:pt idx="284">
                  <c:v>40633</c:v>
                </c:pt>
                <c:pt idx="285">
                  <c:v>40663</c:v>
                </c:pt>
                <c:pt idx="286">
                  <c:v>40694</c:v>
                </c:pt>
                <c:pt idx="287">
                  <c:v>40724</c:v>
                </c:pt>
                <c:pt idx="288">
                  <c:v>40755</c:v>
                </c:pt>
                <c:pt idx="289">
                  <c:v>40786</c:v>
                </c:pt>
                <c:pt idx="290">
                  <c:v>40816</c:v>
                </c:pt>
                <c:pt idx="291">
                  <c:v>40847</c:v>
                </c:pt>
                <c:pt idx="292">
                  <c:v>40877</c:v>
                </c:pt>
                <c:pt idx="293">
                  <c:v>40908</c:v>
                </c:pt>
                <c:pt idx="294">
                  <c:v>40939</c:v>
                </c:pt>
                <c:pt idx="295">
                  <c:v>40968</c:v>
                </c:pt>
                <c:pt idx="296">
                  <c:v>40999</c:v>
                </c:pt>
                <c:pt idx="297">
                  <c:v>41029</c:v>
                </c:pt>
                <c:pt idx="298">
                  <c:v>41060</c:v>
                </c:pt>
                <c:pt idx="299">
                  <c:v>41090</c:v>
                </c:pt>
                <c:pt idx="300">
                  <c:v>41121</c:v>
                </c:pt>
                <c:pt idx="301">
                  <c:v>41152</c:v>
                </c:pt>
                <c:pt idx="302">
                  <c:v>41182</c:v>
                </c:pt>
                <c:pt idx="303">
                  <c:v>41213</c:v>
                </c:pt>
                <c:pt idx="304">
                  <c:v>41243</c:v>
                </c:pt>
                <c:pt idx="305">
                  <c:v>41274</c:v>
                </c:pt>
                <c:pt idx="306">
                  <c:v>41305</c:v>
                </c:pt>
                <c:pt idx="307">
                  <c:v>41333</c:v>
                </c:pt>
                <c:pt idx="308">
                  <c:v>41364</c:v>
                </c:pt>
                <c:pt idx="309">
                  <c:v>41394</c:v>
                </c:pt>
                <c:pt idx="310">
                  <c:v>41425</c:v>
                </c:pt>
                <c:pt idx="311">
                  <c:v>41455</c:v>
                </c:pt>
                <c:pt idx="312">
                  <c:v>41486</c:v>
                </c:pt>
                <c:pt idx="313">
                  <c:v>41517</c:v>
                </c:pt>
                <c:pt idx="314">
                  <c:v>41547</c:v>
                </c:pt>
                <c:pt idx="315">
                  <c:v>41578</c:v>
                </c:pt>
                <c:pt idx="316">
                  <c:v>41608</c:v>
                </c:pt>
                <c:pt idx="317">
                  <c:v>41639</c:v>
                </c:pt>
                <c:pt idx="318">
                  <c:v>41670</c:v>
                </c:pt>
                <c:pt idx="319">
                  <c:v>41698</c:v>
                </c:pt>
                <c:pt idx="320">
                  <c:v>41729</c:v>
                </c:pt>
                <c:pt idx="321">
                  <c:v>41759</c:v>
                </c:pt>
                <c:pt idx="322">
                  <c:v>41790</c:v>
                </c:pt>
                <c:pt idx="323">
                  <c:v>41820</c:v>
                </c:pt>
                <c:pt idx="324">
                  <c:v>41851</c:v>
                </c:pt>
                <c:pt idx="325">
                  <c:v>41882</c:v>
                </c:pt>
                <c:pt idx="326">
                  <c:v>41912</c:v>
                </c:pt>
                <c:pt idx="327">
                  <c:v>41943</c:v>
                </c:pt>
                <c:pt idx="328">
                  <c:v>41973</c:v>
                </c:pt>
                <c:pt idx="329">
                  <c:v>42004</c:v>
                </c:pt>
                <c:pt idx="330">
                  <c:v>42035</c:v>
                </c:pt>
                <c:pt idx="331">
                  <c:v>42063</c:v>
                </c:pt>
                <c:pt idx="332">
                  <c:v>42094</c:v>
                </c:pt>
                <c:pt idx="333">
                  <c:v>42124</c:v>
                </c:pt>
                <c:pt idx="334">
                  <c:v>42155</c:v>
                </c:pt>
                <c:pt idx="335">
                  <c:v>42185</c:v>
                </c:pt>
                <c:pt idx="336">
                  <c:v>42216</c:v>
                </c:pt>
                <c:pt idx="337">
                  <c:v>42247</c:v>
                </c:pt>
                <c:pt idx="338">
                  <c:v>42277</c:v>
                </c:pt>
                <c:pt idx="339">
                  <c:v>42308</c:v>
                </c:pt>
                <c:pt idx="340">
                  <c:v>42338</c:v>
                </c:pt>
                <c:pt idx="341">
                  <c:v>42369</c:v>
                </c:pt>
                <c:pt idx="342">
                  <c:v>42400</c:v>
                </c:pt>
                <c:pt idx="343">
                  <c:v>42429</c:v>
                </c:pt>
                <c:pt idx="344">
                  <c:v>42460</c:v>
                </c:pt>
                <c:pt idx="345">
                  <c:v>42490</c:v>
                </c:pt>
                <c:pt idx="346">
                  <c:v>42521</c:v>
                </c:pt>
                <c:pt idx="347">
                  <c:v>42551</c:v>
                </c:pt>
                <c:pt idx="348">
                  <c:v>42582</c:v>
                </c:pt>
                <c:pt idx="349">
                  <c:v>42613</c:v>
                </c:pt>
                <c:pt idx="350">
                  <c:v>42643</c:v>
                </c:pt>
                <c:pt idx="351">
                  <c:v>42674</c:v>
                </c:pt>
                <c:pt idx="352">
                  <c:v>42704</c:v>
                </c:pt>
                <c:pt idx="353">
                  <c:v>42735</c:v>
                </c:pt>
                <c:pt idx="354">
                  <c:v>42766</c:v>
                </c:pt>
                <c:pt idx="355">
                  <c:v>42794</c:v>
                </c:pt>
                <c:pt idx="356">
                  <c:v>42825</c:v>
                </c:pt>
                <c:pt idx="357">
                  <c:v>42855</c:v>
                </c:pt>
                <c:pt idx="358">
                  <c:v>42886</c:v>
                </c:pt>
                <c:pt idx="359">
                  <c:v>42916</c:v>
                </c:pt>
                <c:pt idx="360">
                  <c:v>42947</c:v>
                </c:pt>
                <c:pt idx="361">
                  <c:v>42978</c:v>
                </c:pt>
                <c:pt idx="362">
                  <c:v>43008</c:v>
                </c:pt>
                <c:pt idx="363">
                  <c:v>43039</c:v>
                </c:pt>
                <c:pt idx="364">
                  <c:v>43069</c:v>
                </c:pt>
                <c:pt idx="365">
                  <c:v>43100</c:v>
                </c:pt>
                <c:pt idx="366">
                  <c:v>43131</c:v>
                </c:pt>
                <c:pt idx="367">
                  <c:v>43159</c:v>
                </c:pt>
                <c:pt idx="368">
                  <c:v>43190</c:v>
                </c:pt>
                <c:pt idx="369">
                  <c:v>43220</c:v>
                </c:pt>
                <c:pt idx="370">
                  <c:v>43251</c:v>
                </c:pt>
                <c:pt idx="371">
                  <c:v>43281</c:v>
                </c:pt>
                <c:pt idx="372">
                  <c:v>43312</c:v>
                </c:pt>
                <c:pt idx="373">
                  <c:v>43343</c:v>
                </c:pt>
                <c:pt idx="374">
                  <c:v>43373</c:v>
                </c:pt>
                <c:pt idx="375">
                  <c:v>43404</c:v>
                </c:pt>
                <c:pt idx="376">
                  <c:v>43434</c:v>
                </c:pt>
                <c:pt idx="377">
                  <c:v>43465</c:v>
                </c:pt>
                <c:pt idx="378">
                  <c:v>43496</c:v>
                </c:pt>
                <c:pt idx="379">
                  <c:v>43524</c:v>
                </c:pt>
                <c:pt idx="380">
                  <c:v>43555</c:v>
                </c:pt>
                <c:pt idx="381">
                  <c:v>43585</c:v>
                </c:pt>
              </c:numCache>
            </c:numRef>
          </c:cat>
          <c:val>
            <c:numRef>
              <c:f>[3]中美朱格拉周期叠加!$H$2:$H$383</c:f>
              <c:numCache>
                <c:formatCode>General</c:formatCode>
                <c:ptCount val="382"/>
                <c:pt idx="59">
                  <c:v>-0.29703185642535634</c:v>
                </c:pt>
                <c:pt idx="62">
                  <c:v>-8.7482931961454791E-2</c:v>
                </c:pt>
                <c:pt idx="65">
                  <c:v>-8.7482931961454791E-2</c:v>
                </c:pt>
                <c:pt idx="68">
                  <c:v>-0.12446215392567229</c:v>
                </c:pt>
                <c:pt idx="71">
                  <c:v>-0.21074700517551434</c:v>
                </c:pt>
                <c:pt idx="74">
                  <c:v>-0.34633748571098089</c:v>
                </c:pt>
                <c:pt idx="77">
                  <c:v>-0.55588641017488072</c:v>
                </c:pt>
                <c:pt idx="80">
                  <c:v>-0.88869940785284185</c:v>
                </c:pt>
                <c:pt idx="83">
                  <c:v>-0.753108927317377</c:v>
                </c:pt>
                <c:pt idx="86">
                  <c:v>-0.74078251999597</c:v>
                </c:pt>
                <c:pt idx="89">
                  <c:v>-0.86404659321002952</c:v>
                </c:pt>
                <c:pt idx="92">
                  <c:v>-0.95033144445987161</c:v>
                </c:pt>
                <c:pt idx="95">
                  <c:v>-0.82706737124581209</c:v>
                </c:pt>
                <c:pt idx="98">
                  <c:v>-1.0612691103525258</c:v>
                </c:pt>
                <c:pt idx="101">
                  <c:v>-1.0489427030311189</c:v>
                </c:pt>
                <c:pt idx="104">
                  <c:v>-1.4926933666017344</c:v>
                </c:pt>
                <c:pt idx="107">
                  <c:v>-1.7145686983870412</c:v>
                </c:pt>
                <c:pt idx="110">
                  <c:v>-1.4926933666017344</c:v>
                </c:pt>
                <c:pt idx="113">
                  <c:v>-1.4803669592803272</c:v>
                </c:pt>
                <c:pt idx="116">
                  <c:v>-1.8378327716011007</c:v>
                </c:pt>
                <c:pt idx="119">
                  <c:v>-1.5296725885659519</c:v>
                </c:pt>
                <c:pt idx="122">
                  <c:v>-1.5296725885659519</c:v>
                </c:pt>
                <c:pt idx="125">
                  <c:v>-1.8131799569582885</c:v>
                </c:pt>
                <c:pt idx="128">
                  <c:v>-2.0720345107078137</c:v>
                </c:pt>
                <c:pt idx="131">
                  <c:v>-1.9117912155295365</c:v>
                </c:pt>
                <c:pt idx="134">
                  <c:v>-1.8871384008867242</c:v>
                </c:pt>
                <c:pt idx="137">
                  <c:v>-1.5913046251729817</c:v>
                </c:pt>
                <c:pt idx="140">
                  <c:v>-1.5666518105301692</c:v>
                </c:pt>
                <c:pt idx="143">
                  <c:v>-1.295470849459238</c:v>
                </c:pt>
                <c:pt idx="146">
                  <c:v>-1.5296725885659519</c:v>
                </c:pt>
                <c:pt idx="149">
                  <c:v>-1.2461652201736153</c:v>
                </c:pt>
                <c:pt idx="152">
                  <c:v>-1.5543254032087641</c:v>
                </c:pt>
                <c:pt idx="155">
                  <c:v>-1.0735955176739311</c:v>
                </c:pt>
                <c:pt idx="158">
                  <c:v>-0.83939377856721908</c:v>
                </c:pt>
                <c:pt idx="161">
                  <c:v>-0.69147689071034724</c:v>
                </c:pt>
                <c:pt idx="164">
                  <c:v>-0.69147689071034724</c:v>
                </c:pt>
                <c:pt idx="167">
                  <c:v>-0.44494874428222819</c:v>
                </c:pt>
                <c:pt idx="170">
                  <c:v>-0.62984485410331748</c:v>
                </c:pt>
                <c:pt idx="173">
                  <c:v>-0.51890718821066317</c:v>
                </c:pt>
                <c:pt idx="176">
                  <c:v>-0.44494874428222819</c:v>
                </c:pt>
                <c:pt idx="179">
                  <c:v>-6.2830117318642534E-2</c:v>
                </c:pt>
                <c:pt idx="182">
                  <c:v>0.41789976821618863</c:v>
                </c:pt>
                <c:pt idx="185">
                  <c:v>0.56581665607306042</c:v>
                </c:pt>
                <c:pt idx="188">
                  <c:v>0.51651102678743588</c:v>
                </c:pt>
                <c:pt idx="191">
                  <c:v>0.66442791464430773</c:v>
                </c:pt>
                <c:pt idx="194">
                  <c:v>0.72605995125133749</c:v>
                </c:pt>
                <c:pt idx="197">
                  <c:v>0.89862965375102155</c:v>
                </c:pt>
                <c:pt idx="200">
                  <c:v>0.62744869268009018</c:v>
                </c:pt>
                <c:pt idx="203">
                  <c:v>0.9356088757152391</c:v>
                </c:pt>
                <c:pt idx="206">
                  <c:v>0.84932402446539701</c:v>
                </c:pt>
                <c:pt idx="209">
                  <c:v>0.99724091232226886</c:v>
                </c:pt>
                <c:pt idx="212">
                  <c:v>0.83699761714399179</c:v>
                </c:pt>
                <c:pt idx="215">
                  <c:v>1.1574842075005458</c:v>
                </c:pt>
                <c:pt idx="218">
                  <c:v>1.2067898367861705</c:v>
                </c:pt>
                <c:pt idx="221">
                  <c:v>1.2191162441075756</c:v>
                </c:pt>
                <c:pt idx="224">
                  <c:v>1.1205049855363285</c:v>
                </c:pt>
                <c:pt idx="227">
                  <c:v>1.4409915758928824</c:v>
                </c:pt>
                <c:pt idx="230">
                  <c:v>1.3423803173216353</c:v>
                </c:pt>
                <c:pt idx="233">
                  <c:v>1.5149500198213193</c:v>
                </c:pt>
                <c:pt idx="236">
                  <c:v>1.2684218733932002</c:v>
                </c:pt>
                <c:pt idx="239">
                  <c:v>1.5396028344641315</c:v>
                </c:pt>
                <c:pt idx="242">
                  <c:v>1.5149500198213193</c:v>
                </c:pt>
                <c:pt idx="245">
                  <c:v>1.6135612783925666</c:v>
                </c:pt>
                <c:pt idx="248">
                  <c:v>1.0859910450363917</c:v>
                </c:pt>
                <c:pt idx="251">
                  <c:v>1.3473108802501983</c:v>
                </c:pt>
                <c:pt idx="254">
                  <c:v>1.0218937269650812</c:v>
                </c:pt>
                <c:pt idx="257">
                  <c:v>-0.10720518367570389</c:v>
                </c:pt>
                <c:pt idx="260">
                  <c:v>-0.65942823167469111</c:v>
                </c:pt>
                <c:pt idx="263">
                  <c:v>-0.28717073056823184</c:v>
                </c:pt>
                <c:pt idx="266">
                  <c:v>3.5781141252604759E-2</c:v>
                </c:pt>
                <c:pt idx="269">
                  <c:v>0.6373098185372148</c:v>
                </c:pt>
                <c:pt idx="272">
                  <c:v>0.75317804735843041</c:v>
                </c:pt>
                <c:pt idx="275">
                  <c:v>1.1550189260362651</c:v>
                </c:pt>
                <c:pt idx="278">
                  <c:v>1.1550189260362651</c:v>
                </c:pt>
                <c:pt idx="281">
                  <c:v>1.1944634294647634</c:v>
                </c:pt>
                <c:pt idx="284">
                  <c:v>1.0268242898936426</c:v>
                </c:pt>
                <c:pt idx="287">
                  <c:v>1.184602303607639</c:v>
                </c:pt>
                <c:pt idx="290">
                  <c:v>0.98491450500086364</c:v>
                </c:pt>
                <c:pt idx="293">
                  <c:v>0.8468587430011163</c:v>
                </c:pt>
                <c:pt idx="296">
                  <c:v>0.35626773160915887</c:v>
                </c:pt>
                <c:pt idx="299">
                  <c:v>0.47953180482321839</c:v>
                </c:pt>
                <c:pt idx="302">
                  <c:v>0.18369802910947655</c:v>
                </c:pt>
                <c:pt idx="305">
                  <c:v>0.25765647303791156</c:v>
                </c:pt>
                <c:pt idx="308">
                  <c:v>8.5086770538227524E-2</c:v>
                </c:pt>
                <c:pt idx="311">
                  <c:v>0.40557336089478341</c:v>
                </c:pt>
                <c:pt idx="314">
                  <c:v>0.20835084375228707</c:v>
                </c:pt>
                <c:pt idx="317">
                  <c:v>0.5534902487516552</c:v>
                </c:pt>
                <c:pt idx="320">
                  <c:v>6.0433955895417016E-2</c:v>
                </c:pt>
                <c:pt idx="323">
                  <c:v>0.40557336089478341</c:v>
                </c:pt>
                <c:pt idx="326">
                  <c:v>0.40557336089478341</c:v>
                </c:pt>
                <c:pt idx="329">
                  <c:v>0.35626773160915887</c:v>
                </c:pt>
                <c:pt idx="332">
                  <c:v>1.1128326609792497E-2</c:v>
                </c:pt>
                <c:pt idx="335">
                  <c:v>6.0433955895417016E-2</c:v>
                </c:pt>
                <c:pt idx="338">
                  <c:v>-0.43262233696082114</c:v>
                </c:pt>
                <c:pt idx="341">
                  <c:v>-0.50658078088925795</c:v>
                </c:pt>
                <c:pt idx="344">
                  <c:v>-0.92567862981705928</c:v>
                </c:pt>
                <c:pt idx="347">
                  <c:v>-0.53123359553207017</c:v>
                </c:pt>
                <c:pt idx="350">
                  <c:v>-0.30935826374676162</c:v>
                </c:pt>
                <c:pt idx="353">
                  <c:v>0.28230928768072383</c:v>
                </c:pt>
                <c:pt idx="356">
                  <c:v>-6.2830117318642534E-2</c:v>
                </c:pt>
                <c:pt idx="359">
                  <c:v>0.52883743410884299</c:v>
                </c:pt>
                <c:pt idx="362">
                  <c:v>0.57814306339446575</c:v>
                </c:pt>
                <c:pt idx="365">
                  <c:v>1.1944634294647634</c:v>
                </c:pt>
                <c:pt idx="368">
                  <c:v>0.60279587803727797</c:v>
                </c:pt>
                <c:pt idx="371">
                  <c:v>1.1698106148219529</c:v>
                </c:pt>
                <c:pt idx="374">
                  <c:v>0.87397683910820934</c:v>
                </c:pt>
                <c:pt idx="377">
                  <c:v>1.1451578001791407</c:v>
                </c:pt>
              </c:numCache>
            </c:numRef>
          </c:val>
          <c:smooth val="0"/>
          <c:extLst>
            <c:ext xmlns:c16="http://schemas.microsoft.com/office/drawing/2014/chart" uri="{C3380CC4-5D6E-409C-BE32-E72D297353CC}">
              <c16:uniqueId val="{00000001-1C53-4E69-AEC0-2783D3BBFC92}"/>
            </c:ext>
          </c:extLst>
        </c:ser>
        <c:dLbls>
          <c:showLegendKey val="0"/>
          <c:showVal val="0"/>
          <c:showCatName val="0"/>
          <c:showSerName val="0"/>
          <c:showPercent val="0"/>
          <c:showBubbleSize val="0"/>
        </c:dLbls>
        <c:marker val="1"/>
        <c:smooth val="0"/>
        <c:axId val="430317568"/>
        <c:axId val="430327680"/>
      </c:lineChart>
      <c:lineChart>
        <c:grouping val="standard"/>
        <c:varyColors val="0"/>
        <c:ser>
          <c:idx val="2"/>
          <c:order val="2"/>
          <c:tx>
            <c:strRef>
              <c:f>[3]中美朱格拉周期叠加!$I$1</c:f>
              <c:strCache>
                <c:ptCount val="1"/>
                <c:pt idx="0">
                  <c:v>现货价:原油(布伦特):FOB欧洲,月末数据</c:v>
                </c:pt>
              </c:strCache>
            </c:strRef>
          </c:tx>
          <c:marker>
            <c:symbol val="none"/>
          </c:marker>
          <c:cat>
            <c:numRef>
              <c:f>[3]中美朱格拉周期叠加!$F$2:$F$383</c:f>
              <c:numCache>
                <c:formatCode>General</c:formatCode>
                <c:ptCount val="382"/>
                <c:pt idx="0">
                  <c:v>31989</c:v>
                </c:pt>
                <c:pt idx="1">
                  <c:v>32020</c:v>
                </c:pt>
                <c:pt idx="2">
                  <c:v>32050</c:v>
                </c:pt>
                <c:pt idx="3">
                  <c:v>32081</c:v>
                </c:pt>
                <c:pt idx="4">
                  <c:v>32111</c:v>
                </c:pt>
                <c:pt idx="5">
                  <c:v>32142</c:v>
                </c:pt>
                <c:pt idx="6">
                  <c:v>32173</c:v>
                </c:pt>
                <c:pt idx="7">
                  <c:v>32202</c:v>
                </c:pt>
                <c:pt idx="8">
                  <c:v>32233</c:v>
                </c:pt>
                <c:pt idx="9">
                  <c:v>32263</c:v>
                </c:pt>
                <c:pt idx="10">
                  <c:v>32294</c:v>
                </c:pt>
                <c:pt idx="11">
                  <c:v>32324</c:v>
                </c:pt>
                <c:pt idx="12">
                  <c:v>32355</c:v>
                </c:pt>
                <c:pt idx="13">
                  <c:v>32386</c:v>
                </c:pt>
                <c:pt idx="14">
                  <c:v>32416</c:v>
                </c:pt>
                <c:pt idx="15">
                  <c:v>32447</c:v>
                </c:pt>
                <c:pt idx="16">
                  <c:v>32477</c:v>
                </c:pt>
                <c:pt idx="17">
                  <c:v>32508</c:v>
                </c:pt>
                <c:pt idx="18">
                  <c:v>32539</c:v>
                </c:pt>
                <c:pt idx="19">
                  <c:v>32567</c:v>
                </c:pt>
                <c:pt idx="20">
                  <c:v>32598</c:v>
                </c:pt>
                <c:pt idx="21">
                  <c:v>32628</c:v>
                </c:pt>
                <c:pt idx="22">
                  <c:v>32659</c:v>
                </c:pt>
                <c:pt idx="23">
                  <c:v>32689</c:v>
                </c:pt>
                <c:pt idx="24">
                  <c:v>32720</c:v>
                </c:pt>
                <c:pt idx="25">
                  <c:v>32751</c:v>
                </c:pt>
                <c:pt idx="26">
                  <c:v>32781</c:v>
                </c:pt>
                <c:pt idx="27">
                  <c:v>32812</c:v>
                </c:pt>
                <c:pt idx="28">
                  <c:v>32842</c:v>
                </c:pt>
                <c:pt idx="29">
                  <c:v>32873</c:v>
                </c:pt>
                <c:pt idx="30">
                  <c:v>32904</c:v>
                </c:pt>
                <c:pt idx="31">
                  <c:v>32932</c:v>
                </c:pt>
                <c:pt idx="32">
                  <c:v>32963</c:v>
                </c:pt>
                <c:pt idx="33">
                  <c:v>32993</c:v>
                </c:pt>
                <c:pt idx="34">
                  <c:v>33024</c:v>
                </c:pt>
                <c:pt idx="35">
                  <c:v>33054</c:v>
                </c:pt>
                <c:pt idx="36">
                  <c:v>33085</c:v>
                </c:pt>
                <c:pt idx="37">
                  <c:v>33116</c:v>
                </c:pt>
                <c:pt idx="38">
                  <c:v>33146</c:v>
                </c:pt>
                <c:pt idx="39">
                  <c:v>33177</c:v>
                </c:pt>
                <c:pt idx="40">
                  <c:v>33207</c:v>
                </c:pt>
                <c:pt idx="41">
                  <c:v>33238</c:v>
                </c:pt>
                <c:pt idx="42">
                  <c:v>33269</c:v>
                </c:pt>
                <c:pt idx="43">
                  <c:v>33297</c:v>
                </c:pt>
                <c:pt idx="44">
                  <c:v>33328</c:v>
                </c:pt>
                <c:pt idx="45">
                  <c:v>33358</c:v>
                </c:pt>
                <c:pt idx="46">
                  <c:v>33389</c:v>
                </c:pt>
                <c:pt idx="47">
                  <c:v>33419</c:v>
                </c:pt>
                <c:pt idx="48">
                  <c:v>33450</c:v>
                </c:pt>
                <c:pt idx="49">
                  <c:v>33481</c:v>
                </c:pt>
                <c:pt idx="50">
                  <c:v>33511</c:v>
                </c:pt>
                <c:pt idx="51">
                  <c:v>33542</c:v>
                </c:pt>
                <c:pt idx="52">
                  <c:v>33572</c:v>
                </c:pt>
                <c:pt idx="53">
                  <c:v>33603</c:v>
                </c:pt>
                <c:pt idx="54">
                  <c:v>33634</c:v>
                </c:pt>
                <c:pt idx="55">
                  <c:v>33663</c:v>
                </c:pt>
                <c:pt idx="56">
                  <c:v>33694</c:v>
                </c:pt>
                <c:pt idx="57">
                  <c:v>33724</c:v>
                </c:pt>
                <c:pt idx="58">
                  <c:v>33755</c:v>
                </c:pt>
                <c:pt idx="59">
                  <c:v>33785</c:v>
                </c:pt>
                <c:pt idx="60">
                  <c:v>33816</c:v>
                </c:pt>
                <c:pt idx="61">
                  <c:v>33847</c:v>
                </c:pt>
                <c:pt idx="62">
                  <c:v>33877</c:v>
                </c:pt>
                <c:pt idx="63">
                  <c:v>33908</c:v>
                </c:pt>
                <c:pt idx="64">
                  <c:v>33938</c:v>
                </c:pt>
                <c:pt idx="65">
                  <c:v>33969</c:v>
                </c:pt>
                <c:pt idx="66">
                  <c:v>34000</c:v>
                </c:pt>
                <c:pt idx="67">
                  <c:v>34028</c:v>
                </c:pt>
                <c:pt idx="68">
                  <c:v>34059</c:v>
                </c:pt>
                <c:pt idx="69">
                  <c:v>34089</c:v>
                </c:pt>
                <c:pt idx="70">
                  <c:v>34120</c:v>
                </c:pt>
                <c:pt idx="71">
                  <c:v>34150</c:v>
                </c:pt>
                <c:pt idx="72">
                  <c:v>34181</c:v>
                </c:pt>
                <c:pt idx="73">
                  <c:v>34212</c:v>
                </c:pt>
                <c:pt idx="74">
                  <c:v>34242</c:v>
                </c:pt>
                <c:pt idx="75">
                  <c:v>34273</c:v>
                </c:pt>
                <c:pt idx="76">
                  <c:v>34303</c:v>
                </c:pt>
                <c:pt idx="77">
                  <c:v>34334</c:v>
                </c:pt>
                <c:pt idx="78">
                  <c:v>34365</c:v>
                </c:pt>
                <c:pt idx="79">
                  <c:v>34393</c:v>
                </c:pt>
                <c:pt idx="80">
                  <c:v>34424</c:v>
                </c:pt>
                <c:pt idx="81">
                  <c:v>34454</c:v>
                </c:pt>
                <c:pt idx="82">
                  <c:v>34485</c:v>
                </c:pt>
                <c:pt idx="83">
                  <c:v>34515</c:v>
                </c:pt>
                <c:pt idx="84">
                  <c:v>34546</c:v>
                </c:pt>
                <c:pt idx="85">
                  <c:v>34577</c:v>
                </c:pt>
                <c:pt idx="86">
                  <c:v>34607</c:v>
                </c:pt>
                <c:pt idx="87">
                  <c:v>34638</c:v>
                </c:pt>
                <c:pt idx="88">
                  <c:v>34668</c:v>
                </c:pt>
                <c:pt idx="89">
                  <c:v>34699</c:v>
                </c:pt>
                <c:pt idx="90">
                  <c:v>34730</c:v>
                </c:pt>
                <c:pt idx="91">
                  <c:v>34758</c:v>
                </c:pt>
                <c:pt idx="92">
                  <c:v>34789</c:v>
                </c:pt>
                <c:pt idx="93">
                  <c:v>34819</c:v>
                </c:pt>
                <c:pt idx="94">
                  <c:v>34850</c:v>
                </c:pt>
                <c:pt idx="95">
                  <c:v>34880</c:v>
                </c:pt>
                <c:pt idx="96">
                  <c:v>34911</c:v>
                </c:pt>
                <c:pt idx="97">
                  <c:v>34942</c:v>
                </c:pt>
                <c:pt idx="98">
                  <c:v>34972</c:v>
                </c:pt>
                <c:pt idx="99">
                  <c:v>35003</c:v>
                </c:pt>
                <c:pt idx="100">
                  <c:v>35033</c:v>
                </c:pt>
                <c:pt idx="101">
                  <c:v>35064</c:v>
                </c:pt>
                <c:pt idx="102">
                  <c:v>35095</c:v>
                </c:pt>
                <c:pt idx="103">
                  <c:v>35124</c:v>
                </c:pt>
                <c:pt idx="104">
                  <c:v>35155</c:v>
                </c:pt>
                <c:pt idx="105">
                  <c:v>35185</c:v>
                </c:pt>
                <c:pt idx="106">
                  <c:v>35216</c:v>
                </c:pt>
                <c:pt idx="107">
                  <c:v>35246</c:v>
                </c:pt>
                <c:pt idx="108">
                  <c:v>35277</c:v>
                </c:pt>
                <c:pt idx="109">
                  <c:v>35308</c:v>
                </c:pt>
                <c:pt idx="110">
                  <c:v>35338</c:v>
                </c:pt>
                <c:pt idx="111">
                  <c:v>35369</c:v>
                </c:pt>
                <c:pt idx="112">
                  <c:v>35399</c:v>
                </c:pt>
                <c:pt idx="113">
                  <c:v>35430</c:v>
                </c:pt>
                <c:pt idx="114">
                  <c:v>35461</c:v>
                </c:pt>
                <c:pt idx="115">
                  <c:v>35489</c:v>
                </c:pt>
                <c:pt idx="116">
                  <c:v>35520</c:v>
                </c:pt>
                <c:pt idx="117">
                  <c:v>35550</c:v>
                </c:pt>
                <c:pt idx="118">
                  <c:v>35581</c:v>
                </c:pt>
                <c:pt idx="119">
                  <c:v>35611</c:v>
                </c:pt>
                <c:pt idx="120">
                  <c:v>35642</c:v>
                </c:pt>
                <c:pt idx="121">
                  <c:v>35673</c:v>
                </c:pt>
                <c:pt idx="122">
                  <c:v>35703</c:v>
                </c:pt>
                <c:pt idx="123">
                  <c:v>35734</c:v>
                </c:pt>
                <c:pt idx="124">
                  <c:v>35764</c:v>
                </c:pt>
                <c:pt idx="125">
                  <c:v>35795</c:v>
                </c:pt>
                <c:pt idx="126">
                  <c:v>35826</c:v>
                </c:pt>
                <c:pt idx="127">
                  <c:v>35854</c:v>
                </c:pt>
                <c:pt idx="128">
                  <c:v>35885</c:v>
                </c:pt>
                <c:pt idx="129">
                  <c:v>35915</c:v>
                </c:pt>
                <c:pt idx="130">
                  <c:v>35946</c:v>
                </c:pt>
                <c:pt idx="131">
                  <c:v>35976</c:v>
                </c:pt>
                <c:pt idx="132">
                  <c:v>36007</c:v>
                </c:pt>
                <c:pt idx="133">
                  <c:v>36038</c:v>
                </c:pt>
                <c:pt idx="134">
                  <c:v>36068</c:v>
                </c:pt>
                <c:pt idx="135">
                  <c:v>36099</c:v>
                </c:pt>
                <c:pt idx="136">
                  <c:v>36129</c:v>
                </c:pt>
                <c:pt idx="137">
                  <c:v>36160</c:v>
                </c:pt>
                <c:pt idx="138">
                  <c:v>36191</c:v>
                </c:pt>
                <c:pt idx="139">
                  <c:v>36219</c:v>
                </c:pt>
                <c:pt idx="140">
                  <c:v>36250</c:v>
                </c:pt>
                <c:pt idx="141">
                  <c:v>36280</c:v>
                </c:pt>
                <c:pt idx="142">
                  <c:v>36311</c:v>
                </c:pt>
                <c:pt idx="143">
                  <c:v>36341</c:v>
                </c:pt>
                <c:pt idx="144">
                  <c:v>36372</c:v>
                </c:pt>
                <c:pt idx="145">
                  <c:v>36403</c:v>
                </c:pt>
                <c:pt idx="146">
                  <c:v>36433</c:v>
                </c:pt>
                <c:pt idx="147">
                  <c:v>36464</c:v>
                </c:pt>
                <c:pt idx="148">
                  <c:v>36494</c:v>
                </c:pt>
                <c:pt idx="149">
                  <c:v>36525</c:v>
                </c:pt>
                <c:pt idx="150">
                  <c:v>36556</c:v>
                </c:pt>
                <c:pt idx="151">
                  <c:v>36585</c:v>
                </c:pt>
                <c:pt idx="152">
                  <c:v>36616</c:v>
                </c:pt>
                <c:pt idx="153">
                  <c:v>36646</c:v>
                </c:pt>
                <c:pt idx="154">
                  <c:v>36677</c:v>
                </c:pt>
                <c:pt idx="155">
                  <c:v>36707</c:v>
                </c:pt>
                <c:pt idx="156">
                  <c:v>36738</c:v>
                </c:pt>
                <c:pt idx="157">
                  <c:v>36769</c:v>
                </c:pt>
                <c:pt idx="158">
                  <c:v>36799</c:v>
                </c:pt>
                <c:pt idx="159">
                  <c:v>36830</c:v>
                </c:pt>
                <c:pt idx="160">
                  <c:v>36860</c:v>
                </c:pt>
                <c:pt idx="161">
                  <c:v>36891</c:v>
                </c:pt>
                <c:pt idx="162">
                  <c:v>36922</c:v>
                </c:pt>
                <c:pt idx="163">
                  <c:v>36950</c:v>
                </c:pt>
                <c:pt idx="164">
                  <c:v>36981</c:v>
                </c:pt>
                <c:pt idx="165">
                  <c:v>37011</c:v>
                </c:pt>
                <c:pt idx="166">
                  <c:v>37042</c:v>
                </c:pt>
                <c:pt idx="167">
                  <c:v>37072</c:v>
                </c:pt>
                <c:pt idx="168">
                  <c:v>37103</c:v>
                </c:pt>
                <c:pt idx="169">
                  <c:v>37134</c:v>
                </c:pt>
                <c:pt idx="170">
                  <c:v>37164</c:v>
                </c:pt>
                <c:pt idx="171">
                  <c:v>37195</c:v>
                </c:pt>
                <c:pt idx="172">
                  <c:v>37225</c:v>
                </c:pt>
                <c:pt idx="173">
                  <c:v>37256</c:v>
                </c:pt>
                <c:pt idx="174">
                  <c:v>37287</c:v>
                </c:pt>
                <c:pt idx="175">
                  <c:v>37315</c:v>
                </c:pt>
                <c:pt idx="176">
                  <c:v>37346</c:v>
                </c:pt>
                <c:pt idx="177">
                  <c:v>37376</c:v>
                </c:pt>
                <c:pt idx="178">
                  <c:v>37407</c:v>
                </c:pt>
                <c:pt idx="179">
                  <c:v>37437</c:v>
                </c:pt>
                <c:pt idx="180">
                  <c:v>37468</c:v>
                </c:pt>
                <c:pt idx="181">
                  <c:v>37499</c:v>
                </c:pt>
                <c:pt idx="182">
                  <c:v>37529</c:v>
                </c:pt>
                <c:pt idx="183">
                  <c:v>37560</c:v>
                </c:pt>
                <c:pt idx="184">
                  <c:v>37590</c:v>
                </c:pt>
                <c:pt idx="185">
                  <c:v>37621</c:v>
                </c:pt>
                <c:pt idx="186">
                  <c:v>37652</c:v>
                </c:pt>
                <c:pt idx="187">
                  <c:v>37680</c:v>
                </c:pt>
                <c:pt idx="188">
                  <c:v>37711</c:v>
                </c:pt>
                <c:pt idx="189">
                  <c:v>37741</c:v>
                </c:pt>
                <c:pt idx="190">
                  <c:v>37772</c:v>
                </c:pt>
                <c:pt idx="191">
                  <c:v>37802</c:v>
                </c:pt>
                <c:pt idx="192">
                  <c:v>37833</c:v>
                </c:pt>
                <c:pt idx="193">
                  <c:v>37864</c:v>
                </c:pt>
                <c:pt idx="194">
                  <c:v>37894</c:v>
                </c:pt>
                <c:pt idx="195">
                  <c:v>37925</c:v>
                </c:pt>
                <c:pt idx="196">
                  <c:v>37955</c:v>
                </c:pt>
                <c:pt idx="197">
                  <c:v>37986</c:v>
                </c:pt>
                <c:pt idx="198">
                  <c:v>38017</c:v>
                </c:pt>
                <c:pt idx="199">
                  <c:v>38046</c:v>
                </c:pt>
                <c:pt idx="200">
                  <c:v>38077</c:v>
                </c:pt>
                <c:pt idx="201">
                  <c:v>38107</c:v>
                </c:pt>
                <c:pt idx="202">
                  <c:v>38138</c:v>
                </c:pt>
                <c:pt idx="203">
                  <c:v>38168</c:v>
                </c:pt>
                <c:pt idx="204">
                  <c:v>38199</c:v>
                </c:pt>
                <c:pt idx="205">
                  <c:v>38230</c:v>
                </c:pt>
                <c:pt idx="206">
                  <c:v>38260</c:v>
                </c:pt>
                <c:pt idx="207">
                  <c:v>38291</c:v>
                </c:pt>
                <c:pt idx="208">
                  <c:v>38321</c:v>
                </c:pt>
                <c:pt idx="209">
                  <c:v>38352</c:v>
                </c:pt>
                <c:pt idx="210">
                  <c:v>38383</c:v>
                </c:pt>
                <c:pt idx="211">
                  <c:v>38411</c:v>
                </c:pt>
                <c:pt idx="212">
                  <c:v>38442</c:v>
                </c:pt>
                <c:pt idx="213">
                  <c:v>38472</c:v>
                </c:pt>
                <c:pt idx="214">
                  <c:v>38503</c:v>
                </c:pt>
                <c:pt idx="215">
                  <c:v>38533</c:v>
                </c:pt>
                <c:pt idx="216">
                  <c:v>38564</c:v>
                </c:pt>
                <c:pt idx="217">
                  <c:v>38595</c:v>
                </c:pt>
                <c:pt idx="218">
                  <c:v>38625</c:v>
                </c:pt>
                <c:pt idx="219">
                  <c:v>38656</c:v>
                </c:pt>
                <c:pt idx="220">
                  <c:v>38686</c:v>
                </c:pt>
                <c:pt idx="221">
                  <c:v>38717</c:v>
                </c:pt>
                <c:pt idx="222">
                  <c:v>38748</c:v>
                </c:pt>
                <c:pt idx="223">
                  <c:v>38776</c:v>
                </c:pt>
                <c:pt idx="224">
                  <c:v>38807</c:v>
                </c:pt>
                <c:pt idx="225">
                  <c:v>38837</c:v>
                </c:pt>
                <c:pt idx="226">
                  <c:v>38868</c:v>
                </c:pt>
                <c:pt idx="227">
                  <c:v>38898</c:v>
                </c:pt>
                <c:pt idx="228">
                  <c:v>38929</c:v>
                </c:pt>
                <c:pt idx="229">
                  <c:v>38960</c:v>
                </c:pt>
                <c:pt idx="230">
                  <c:v>38990</c:v>
                </c:pt>
                <c:pt idx="231">
                  <c:v>39021</c:v>
                </c:pt>
                <c:pt idx="232">
                  <c:v>39051</c:v>
                </c:pt>
                <c:pt idx="233">
                  <c:v>39082</c:v>
                </c:pt>
                <c:pt idx="234">
                  <c:v>39113</c:v>
                </c:pt>
                <c:pt idx="235">
                  <c:v>39141</c:v>
                </c:pt>
                <c:pt idx="236">
                  <c:v>39172</c:v>
                </c:pt>
                <c:pt idx="237">
                  <c:v>39202</c:v>
                </c:pt>
                <c:pt idx="238">
                  <c:v>39233</c:v>
                </c:pt>
                <c:pt idx="239">
                  <c:v>39263</c:v>
                </c:pt>
                <c:pt idx="240">
                  <c:v>39294</c:v>
                </c:pt>
                <c:pt idx="241">
                  <c:v>39325</c:v>
                </c:pt>
                <c:pt idx="242">
                  <c:v>39355</c:v>
                </c:pt>
                <c:pt idx="243">
                  <c:v>39386</c:v>
                </c:pt>
                <c:pt idx="244">
                  <c:v>39416</c:v>
                </c:pt>
                <c:pt idx="245">
                  <c:v>39447</c:v>
                </c:pt>
                <c:pt idx="246">
                  <c:v>39478</c:v>
                </c:pt>
                <c:pt idx="247">
                  <c:v>39507</c:v>
                </c:pt>
                <c:pt idx="248">
                  <c:v>39538</c:v>
                </c:pt>
                <c:pt idx="249">
                  <c:v>39568</c:v>
                </c:pt>
                <c:pt idx="250">
                  <c:v>39599</c:v>
                </c:pt>
                <c:pt idx="251">
                  <c:v>39629</c:v>
                </c:pt>
                <c:pt idx="252">
                  <c:v>39660</c:v>
                </c:pt>
                <c:pt idx="253">
                  <c:v>39691</c:v>
                </c:pt>
                <c:pt idx="254">
                  <c:v>39721</c:v>
                </c:pt>
                <c:pt idx="255">
                  <c:v>39752</c:v>
                </c:pt>
                <c:pt idx="256">
                  <c:v>39782</c:v>
                </c:pt>
                <c:pt idx="257">
                  <c:v>39813</c:v>
                </c:pt>
                <c:pt idx="258">
                  <c:v>39844</c:v>
                </c:pt>
                <c:pt idx="259">
                  <c:v>39872</c:v>
                </c:pt>
                <c:pt idx="260">
                  <c:v>39903</c:v>
                </c:pt>
                <c:pt idx="261">
                  <c:v>39933</c:v>
                </c:pt>
                <c:pt idx="262">
                  <c:v>39964</c:v>
                </c:pt>
                <c:pt idx="263">
                  <c:v>39994</c:v>
                </c:pt>
                <c:pt idx="264">
                  <c:v>40025</c:v>
                </c:pt>
                <c:pt idx="265">
                  <c:v>40056</c:v>
                </c:pt>
                <c:pt idx="266">
                  <c:v>40086</c:v>
                </c:pt>
                <c:pt idx="267">
                  <c:v>40117</c:v>
                </c:pt>
                <c:pt idx="268">
                  <c:v>40147</c:v>
                </c:pt>
                <c:pt idx="269">
                  <c:v>40178</c:v>
                </c:pt>
                <c:pt idx="270">
                  <c:v>40209</c:v>
                </c:pt>
                <c:pt idx="271">
                  <c:v>40237</c:v>
                </c:pt>
                <c:pt idx="272">
                  <c:v>40268</c:v>
                </c:pt>
                <c:pt idx="273">
                  <c:v>40298</c:v>
                </c:pt>
                <c:pt idx="274">
                  <c:v>40329</c:v>
                </c:pt>
                <c:pt idx="275">
                  <c:v>40359</c:v>
                </c:pt>
                <c:pt idx="276">
                  <c:v>40390</c:v>
                </c:pt>
                <c:pt idx="277">
                  <c:v>40421</c:v>
                </c:pt>
                <c:pt idx="278">
                  <c:v>40451</c:v>
                </c:pt>
                <c:pt idx="279">
                  <c:v>40482</c:v>
                </c:pt>
                <c:pt idx="280">
                  <c:v>40512</c:v>
                </c:pt>
                <c:pt idx="281">
                  <c:v>40543</c:v>
                </c:pt>
                <c:pt idx="282">
                  <c:v>40574</c:v>
                </c:pt>
                <c:pt idx="283">
                  <c:v>40602</c:v>
                </c:pt>
                <c:pt idx="284">
                  <c:v>40633</c:v>
                </c:pt>
                <c:pt idx="285">
                  <c:v>40663</c:v>
                </c:pt>
                <c:pt idx="286">
                  <c:v>40694</c:v>
                </c:pt>
                <c:pt idx="287">
                  <c:v>40724</c:v>
                </c:pt>
                <c:pt idx="288">
                  <c:v>40755</c:v>
                </c:pt>
                <c:pt idx="289">
                  <c:v>40786</c:v>
                </c:pt>
                <c:pt idx="290">
                  <c:v>40816</c:v>
                </c:pt>
                <c:pt idx="291">
                  <c:v>40847</c:v>
                </c:pt>
                <c:pt idx="292">
                  <c:v>40877</c:v>
                </c:pt>
                <c:pt idx="293">
                  <c:v>40908</c:v>
                </c:pt>
                <c:pt idx="294">
                  <c:v>40939</c:v>
                </c:pt>
                <c:pt idx="295">
                  <c:v>40968</c:v>
                </c:pt>
                <c:pt idx="296">
                  <c:v>40999</c:v>
                </c:pt>
                <c:pt idx="297">
                  <c:v>41029</c:v>
                </c:pt>
                <c:pt idx="298">
                  <c:v>41060</c:v>
                </c:pt>
                <c:pt idx="299">
                  <c:v>41090</c:v>
                </c:pt>
                <c:pt idx="300">
                  <c:v>41121</c:v>
                </c:pt>
                <c:pt idx="301">
                  <c:v>41152</c:v>
                </c:pt>
                <c:pt idx="302">
                  <c:v>41182</c:v>
                </c:pt>
                <c:pt idx="303">
                  <c:v>41213</c:v>
                </c:pt>
                <c:pt idx="304">
                  <c:v>41243</c:v>
                </c:pt>
                <c:pt idx="305">
                  <c:v>41274</c:v>
                </c:pt>
                <c:pt idx="306">
                  <c:v>41305</c:v>
                </c:pt>
                <c:pt idx="307">
                  <c:v>41333</c:v>
                </c:pt>
                <c:pt idx="308">
                  <c:v>41364</c:v>
                </c:pt>
                <c:pt idx="309">
                  <c:v>41394</c:v>
                </c:pt>
                <c:pt idx="310">
                  <c:v>41425</c:v>
                </c:pt>
                <c:pt idx="311">
                  <c:v>41455</c:v>
                </c:pt>
                <c:pt idx="312">
                  <c:v>41486</c:v>
                </c:pt>
                <c:pt idx="313">
                  <c:v>41517</c:v>
                </c:pt>
                <c:pt idx="314">
                  <c:v>41547</c:v>
                </c:pt>
                <c:pt idx="315">
                  <c:v>41578</c:v>
                </c:pt>
                <c:pt idx="316">
                  <c:v>41608</c:v>
                </c:pt>
                <c:pt idx="317">
                  <c:v>41639</c:v>
                </c:pt>
                <c:pt idx="318">
                  <c:v>41670</c:v>
                </c:pt>
                <c:pt idx="319">
                  <c:v>41698</c:v>
                </c:pt>
                <c:pt idx="320">
                  <c:v>41729</c:v>
                </c:pt>
                <c:pt idx="321">
                  <c:v>41759</c:v>
                </c:pt>
                <c:pt idx="322">
                  <c:v>41790</c:v>
                </c:pt>
                <c:pt idx="323">
                  <c:v>41820</c:v>
                </c:pt>
                <c:pt idx="324">
                  <c:v>41851</c:v>
                </c:pt>
                <c:pt idx="325">
                  <c:v>41882</c:v>
                </c:pt>
                <c:pt idx="326">
                  <c:v>41912</c:v>
                </c:pt>
                <c:pt idx="327">
                  <c:v>41943</c:v>
                </c:pt>
                <c:pt idx="328">
                  <c:v>41973</c:v>
                </c:pt>
                <c:pt idx="329">
                  <c:v>42004</c:v>
                </c:pt>
                <c:pt idx="330">
                  <c:v>42035</c:v>
                </c:pt>
                <c:pt idx="331">
                  <c:v>42063</c:v>
                </c:pt>
                <c:pt idx="332">
                  <c:v>42094</c:v>
                </c:pt>
                <c:pt idx="333">
                  <c:v>42124</c:v>
                </c:pt>
                <c:pt idx="334">
                  <c:v>42155</c:v>
                </c:pt>
                <c:pt idx="335">
                  <c:v>42185</c:v>
                </c:pt>
                <c:pt idx="336">
                  <c:v>42216</c:v>
                </c:pt>
                <c:pt idx="337">
                  <c:v>42247</c:v>
                </c:pt>
                <c:pt idx="338">
                  <c:v>42277</c:v>
                </c:pt>
                <c:pt idx="339">
                  <c:v>42308</c:v>
                </c:pt>
                <c:pt idx="340">
                  <c:v>42338</c:v>
                </c:pt>
                <c:pt idx="341">
                  <c:v>42369</c:v>
                </c:pt>
                <c:pt idx="342">
                  <c:v>42400</c:v>
                </c:pt>
                <c:pt idx="343">
                  <c:v>42429</c:v>
                </c:pt>
                <c:pt idx="344">
                  <c:v>42460</c:v>
                </c:pt>
                <c:pt idx="345">
                  <c:v>42490</c:v>
                </c:pt>
                <c:pt idx="346">
                  <c:v>42521</c:v>
                </c:pt>
                <c:pt idx="347">
                  <c:v>42551</c:v>
                </c:pt>
                <c:pt idx="348">
                  <c:v>42582</c:v>
                </c:pt>
                <c:pt idx="349">
                  <c:v>42613</c:v>
                </c:pt>
                <c:pt idx="350">
                  <c:v>42643</c:v>
                </c:pt>
                <c:pt idx="351">
                  <c:v>42674</c:v>
                </c:pt>
                <c:pt idx="352">
                  <c:v>42704</c:v>
                </c:pt>
                <c:pt idx="353">
                  <c:v>42735</c:v>
                </c:pt>
                <c:pt idx="354">
                  <c:v>42766</c:v>
                </c:pt>
                <c:pt idx="355">
                  <c:v>42794</c:v>
                </c:pt>
                <c:pt idx="356">
                  <c:v>42825</c:v>
                </c:pt>
                <c:pt idx="357">
                  <c:v>42855</c:v>
                </c:pt>
                <c:pt idx="358">
                  <c:v>42886</c:v>
                </c:pt>
                <c:pt idx="359">
                  <c:v>42916</c:v>
                </c:pt>
                <c:pt idx="360">
                  <c:v>42947</c:v>
                </c:pt>
                <c:pt idx="361">
                  <c:v>42978</c:v>
                </c:pt>
                <c:pt idx="362">
                  <c:v>43008</c:v>
                </c:pt>
                <c:pt idx="363">
                  <c:v>43039</c:v>
                </c:pt>
                <c:pt idx="364">
                  <c:v>43069</c:v>
                </c:pt>
                <c:pt idx="365">
                  <c:v>43100</c:v>
                </c:pt>
                <c:pt idx="366">
                  <c:v>43131</c:v>
                </c:pt>
                <c:pt idx="367">
                  <c:v>43159</c:v>
                </c:pt>
                <c:pt idx="368">
                  <c:v>43190</c:v>
                </c:pt>
                <c:pt idx="369">
                  <c:v>43220</c:v>
                </c:pt>
                <c:pt idx="370">
                  <c:v>43251</c:v>
                </c:pt>
                <c:pt idx="371">
                  <c:v>43281</c:v>
                </c:pt>
                <c:pt idx="372">
                  <c:v>43312</c:v>
                </c:pt>
                <c:pt idx="373">
                  <c:v>43343</c:v>
                </c:pt>
                <c:pt idx="374">
                  <c:v>43373</c:v>
                </c:pt>
                <c:pt idx="375">
                  <c:v>43404</c:v>
                </c:pt>
                <c:pt idx="376">
                  <c:v>43434</c:v>
                </c:pt>
                <c:pt idx="377">
                  <c:v>43465</c:v>
                </c:pt>
                <c:pt idx="378">
                  <c:v>43496</c:v>
                </c:pt>
                <c:pt idx="379">
                  <c:v>43524</c:v>
                </c:pt>
                <c:pt idx="380">
                  <c:v>43555</c:v>
                </c:pt>
                <c:pt idx="381">
                  <c:v>43585</c:v>
                </c:pt>
              </c:numCache>
            </c:numRef>
          </c:cat>
          <c:val>
            <c:numRef>
              <c:f>[3]中美朱格拉周期叠加!$I$2:$I$383</c:f>
              <c:numCache>
                <c:formatCode>General</c:formatCode>
                <c:ptCount val="382"/>
                <c:pt idx="0">
                  <c:v>20.03</c:v>
                </c:pt>
                <c:pt idx="1">
                  <c:v>18.63</c:v>
                </c:pt>
                <c:pt idx="2">
                  <c:v>18.48</c:v>
                </c:pt>
                <c:pt idx="3">
                  <c:v>18.8</c:v>
                </c:pt>
                <c:pt idx="4">
                  <c:v>17.7</c:v>
                </c:pt>
                <c:pt idx="5">
                  <c:v>17.600000000000001</c:v>
                </c:pt>
                <c:pt idx="6">
                  <c:v>16.28</c:v>
                </c:pt>
                <c:pt idx="7">
                  <c:v>14.73</c:v>
                </c:pt>
                <c:pt idx="8">
                  <c:v>15.65</c:v>
                </c:pt>
                <c:pt idx="9">
                  <c:v>16.600000000000001</c:v>
                </c:pt>
                <c:pt idx="10">
                  <c:v>16.2</c:v>
                </c:pt>
                <c:pt idx="11">
                  <c:v>14.18</c:v>
                </c:pt>
                <c:pt idx="12">
                  <c:v>15.75</c:v>
                </c:pt>
                <c:pt idx="13">
                  <c:v>14.4</c:v>
                </c:pt>
                <c:pt idx="14">
                  <c:v>11.93</c:v>
                </c:pt>
                <c:pt idx="15">
                  <c:v>12.6</c:v>
                </c:pt>
                <c:pt idx="16">
                  <c:v>14.35</c:v>
                </c:pt>
                <c:pt idx="17">
                  <c:v>16.23</c:v>
                </c:pt>
                <c:pt idx="18">
                  <c:v>16.38</c:v>
                </c:pt>
                <c:pt idx="19">
                  <c:v>17.23</c:v>
                </c:pt>
                <c:pt idx="20">
                  <c:v>20.45</c:v>
                </c:pt>
                <c:pt idx="21">
                  <c:v>20.149999999999999</c:v>
                </c:pt>
                <c:pt idx="22">
                  <c:v>18.25</c:v>
                </c:pt>
                <c:pt idx="23">
                  <c:v>18.28</c:v>
                </c:pt>
                <c:pt idx="24">
                  <c:v>16.3</c:v>
                </c:pt>
                <c:pt idx="25">
                  <c:v>17.2</c:v>
                </c:pt>
                <c:pt idx="26">
                  <c:v>18.23</c:v>
                </c:pt>
                <c:pt idx="27">
                  <c:v>18.93</c:v>
                </c:pt>
                <c:pt idx="28">
                  <c:v>18.48</c:v>
                </c:pt>
                <c:pt idx="29">
                  <c:v>21.05</c:v>
                </c:pt>
                <c:pt idx="30">
                  <c:v>20.5</c:v>
                </c:pt>
                <c:pt idx="31">
                  <c:v>19.2</c:v>
                </c:pt>
                <c:pt idx="32">
                  <c:v>17.95</c:v>
                </c:pt>
                <c:pt idx="33">
                  <c:v>16.350000000000001</c:v>
                </c:pt>
                <c:pt idx="34">
                  <c:v>15.3</c:v>
                </c:pt>
                <c:pt idx="35">
                  <c:v>15.73</c:v>
                </c:pt>
                <c:pt idx="36">
                  <c:v>19.23</c:v>
                </c:pt>
                <c:pt idx="37">
                  <c:v>27.8</c:v>
                </c:pt>
                <c:pt idx="38">
                  <c:v>41</c:v>
                </c:pt>
                <c:pt idx="39">
                  <c:v>34.299999999999997</c:v>
                </c:pt>
                <c:pt idx="40">
                  <c:v>31.2</c:v>
                </c:pt>
                <c:pt idx="41">
                  <c:v>28.35</c:v>
                </c:pt>
                <c:pt idx="42">
                  <c:v>20.7</c:v>
                </c:pt>
                <c:pt idx="43">
                  <c:v>19.5</c:v>
                </c:pt>
                <c:pt idx="44">
                  <c:v>18</c:v>
                </c:pt>
                <c:pt idx="45">
                  <c:v>19.7</c:v>
                </c:pt>
                <c:pt idx="46">
                  <c:v>19</c:v>
                </c:pt>
                <c:pt idx="47">
                  <c:v>18.48</c:v>
                </c:pt>
                <c:pt idx="48">
                  <c:v>19.649999999999999</c:v>
                </c:pt>
                <c:pt idx="49">
                  <c:v>20.53</c:v>
                </c:pt>
                <c:pt idx="50">
                  <c:v>21.43</c:v>
                </c:pt>
                <c:pt idx="51">
                  <c:v>22</c:v>
                </c:pt>
                <c:pt idx="52">
                  <c:v>20.079999999999998</c:v>
                </c:pt>
                <c:pt idx="53">
                  <c:v>17.75</c:v>
                </c:pt>
                <c:pt idx="54">
                  <c:v>18.149999999999999</c:v>
                </c:pt>
                <c:pt idx="55">
                  <c:v>17.45</c:v>
                </c:pt>
                <c:pt idx="56">
                  <c:v>19.09</c:v>
                </c:pt>
                <c:pt idx="57">
                  <c:v>19.649999999999999</c:v>
                </c:pt>
                <c:pt idx="58">
                  <c:v>20.7</c:v>
                </c:pt>
                <c:pt idx="59">
                  <c:v>20.6</c:v>
                </c:pt>
                <c:pt idx="60">
                  <c:v>20.38</c:v>
                </c:pt>
                <c:pt idx="61">
                  <c:v>19.649999999999999</c:v>
                </c:pt>
                <c:pt idx="62">
                  <c:v>20.18</c:v>
                </c:pt>
                <c:pt idx="63">
                  <c:v>19.13</c:v>
                </c:pt>
                <c:pt idx="64">
                  <c:v>19.25</c:v>
                </c:pt>
                <c:pt idx="65">
                  <c:v>17.850000000000001</c:v>
                </c:pt>
                <c:pt idx="66">
                  <c:v>18.48</c:v>
                </c:pt>
                <c:pt idx="67">
                  <c:v>18.829999999999998</c:v>
                </c:pt>
                <c:pt idx="68">
                  <c:v>18.7</c:v>
                </c:pt>
                <c:pt idx="69">
                  <c:v>18.850000000000001</c:v>
                </c:pt>
                <c:pt idx="70">
                  <c:v>18.43</c:v>
                </c:pt>
                <c:pt idx="71">
                  <c:v>17.43</c:v>
                </c:pt>
                <c:pt idx="72">
                  <c:v>16.850000000000001</c:v>
                </c:pt>
                <c:pt idx="73">
                  <c:v>16.73</c:v>
                </c:pt>
                <c:pt idx="74">
                  <c:v>17.23</c:v>
                </c:pt>
                <c:pt idx="75">
                  <c:v>15.43</c:v>
                </c:pt>
                <c:pt idx="76">
                  <c:v>14.23</c:v>
                </c:pt>
                <c:pt idx="77">
                  <c:v>13.18</c:v>
                </c:pt>
                <c:pt idx="78">
                  <c:v>14.83</c:v>
                </c:pt>
                <c:pt idx="79">
                  <c:v>13.59</c:v>
                </c:pt>
                <c:pt idx="80">
                  <c:v>13.25</c:v>
                </c:pt>
                <c:pt idx="81">
                  <c:v>15.35</c:v>
                </c:pt>
                <c:pt idx="82">
                  <c:v>16.18</c:v>
                </c:pt>
                <c:pt idx="83">
                  <c:v>17.45</c:v>
                </c:pt>
                <c:pt idx="84">
                  <c:v>18.48</c:v>
                </c:pt>
                <c:pt idx="85">
                  <c:v>16.03</c:v>
                </c:pt>
                <c:pt idx="86">
                  <c:v>16.73</c:v>
                </c:pt>
                <c:pt idx="87">
                  <c:v>17.18</c:v>
                </c:pt>
                <c:pt idx="88">
                  <c:v>16.95</c:v>
                </c:pt>
                <c:pt idx="89">
                  <c:v>16.23</c:v>
                </c:pt>
                <c:pt idx="90">
                  <c:v>16.8</c:v>
                </c:pt>
                <c:pt idx="91">
                  <c:v>17.23</c:v>
                </c:pt>
                <c:pt idx="92">
                  <c:v>17.98</c:v>
                </c:pt>
                <c:pt idx="93">
                  <c:v>18.98</c:v>
                </c:pt>
                <c:pt idx="94">
                  <c:v>17.579999999999998</c:v>
                </c:pt>
                <c:pt idx="95">
                  <c:v>16.579999999999998</c:v>
                </c:pt>
                <c:pt idx="96">
                  <c:v>15.78</c:v>
                </c:pt>
                <c:pt idx="97">
                  <c:v>16.2</c:v>
                </c:pt>
                <c:pt idx="98">
                  <c:v>16.579999999999998</c:v>
                </c:pt>
                <c:pt idx="99">
                  <c:v>16.579999999999998</c:v>
                </c:pt>
                <c:pt idx="100">
                  <c:v>17.13</c:v>
                </c:pt>
                <c:pt idx="101">
                  <c:v>18.649999999999999</c:v>
                </c:pt>
                <c:pt idx="102">
                  <c:v>16.63</c:v>
                </c:pt>
                <c:pt idx="103">
                  <c:v>18.8</c:v>
                </c:pt>
                <c:pt idx="104">
                  <c:v>20.329999999999998</c:v>
                </c:pt>
                <c:pt idx="105">
                  <c:v>19.5</c:v>
                </c:pt>
                <c:pt idx="106">
                  <c:v>18.100000000000001</c:v>
                </c:pt>
                <c:pt idx="107">
                  <c:v>19.28</c:v>
                </c:pt>
                <c:pt idx="108">
                  <c:v>19</c:v>
                </c:pt>
                <c:pt idx="109">
                  <c:v>20.98</c:v>
                </c:pt>
                <c:pt idx="110">
                  <c:v>24.15</c:v>
                </c:pt>
                <c:pt idx="111">
                  <c:v>22.8</c:v>
                </c:pt>
                <c:pt idx="112">
                  <c:v>23.17</c:v>
                </c:pt>
                <c:pt idx="113">
                  <c:v>23.9</c:v>
                </c:pt>
                <c:pt idx="114">
                  <c:v>23.28</c:v>
                </c:pt>
                <c:pt idx="115">
                  <c:v>19.440000000000001</c:v>
                </c:pt>
                <c:pt idx="116">
                  <c:v>18.53</c:v>
                </c:pt>
                <c:pt idx="117">
                  <c:v>18.25</c:v>
                </c:pt>
                <c:pt idx="118">
                  <c:v>18.989999999999998</c:v>
                </c:pt>
                <c:pt idx="119">
                  <c:v>18.22</c:v>
                </c:pt>
                <c:pt idx="120">
                  <c:v>18.940000000000001</c:v>
                </c:pt>
                <c:pt idx="121">
                  <c:v>17.98</c:v>
                </c:pt>
                <c:pt idx="122">
                  <c:v>19.96</c:v>
                </c:pt>
                <c:pt idx="123">
                  <c:v>19.420000000000002</c:v>
                </c:pt>
                <c:pt idx="124">
                  <c:v>18.96</c:v>
                </c:pt>
                <c:pt idx="125">
                  <c:v>15.86</c:v>
                </c:pt>
                <c:pt idx="126">
                  <c:v>15.59</c:v>
                </c:pt>
                <c:pt idx="127">
                  <c:v>13.53</c:v>
                </c:pt>
                <c:pt idx="128">
                  <c:v>13.87</c:v>
                </c:pt>
                <c:pt idx="129">
                  <c:v>13.79</c:v>
                </c:pt>
                <c:pt idx="130">
                  <c:v>14.03</c:v>
                </c:pt>
                <c:pt idx="131">
                  <c:v>11.84</c:v>
                </c:pt>
                <c:pt idx="132">
                  <c:v>12.63</c:v>
                </c:pt>
                <c:pt idx="133">
                  <c:v>12.06</c:v>
                </c:pt>
                <c:pt idx="134">
                  <c:v>14.71</c:v>
                </c:pt>
                <c:pt idx="135">
                  <c:v>12</c:v>
                </c:pt>
                <c:pt idx="136">
                  <c:v>9.91</c:v>
                </c:pt>
                <c:pt idx="137">
                  <c:v>10.54</c:v>
                </c:pt>
                <c:pt idx="138">
                  <c:v>11.34</c:v>
                </c:pt>
                <c:pt idx="139">
                  <c:v>10.58</c:v>
                </c:pt>
                <c:pt idx="140">
                  <c:v>15.02</c:v>
                </c:pt>
                <c:pt idx="141">
                  <c:v>16.45</c:v>
                </c:pt>
                <c:pt idx="142">
                  <c:v>14.75</c:v>
                </c:pt>
                <c:pt idx="143">
                  <c:v>16.97</c:v>
                </c:pt>
                <c:pt idx="144">
                  <c:v>19.97</c:v>
                </c:pt>
                <c:pt idx="145">
                  <c:v>21.08</c:v>
                </c:pt>
                <c:pt idx="146">
                  <c:v>22.98</c:v>
                </c:pt>
                <c:pt idx="147">
                  <c:v>21.11</c:v>
                </c:pt>
                <c:pt idx="148">
                  <c:v>25.2</c:v>
                </c:pt>
                <c:pt idx="149">
                  <c:v>24.93</c:v>
                </c:pt>
                <c:pt idx="150">
                  <c:v>27.08</c:v>
                </c:pt>
                <c:pt idx="151">
                  <c:v>29.01</c:v>
                </c:pt>
                <c:pt idx="152">
                  <c:v>23.98</c:v>
                </c:pt>
                <c:pt idx="153">
                  <c:v>23.79</c:v>
                </c:pt>
                <c:pt idx="154">
                  <c:v>29.64</c:v>
                </c:pt>
                <c:pt idx="155">
                  <c:v>31.58</c:v>
                </c:pt>
                <c:pt idx="156">
                  <c:v>25.3</c:v>
                </c:pt>
                <c:pt idx="157">
                  <c:v>35.08</c:v>
                </c:pt>
                <c:pt idx="158">
                  <c:v>28.42</c:v>
                </c:pt>
                <c:pt idx="159">
                  <c:v>30.15</c:v>
                </c:pt>
                <c:pt idx="160">
                  <c:v>32.53</c:v>
                </c:pt>
                <c:pt idx="161">
                  <c:v>22.58</c:v>
                </c:pt>
                <c:pt idx="162">
                  <c:v>26.59</c:v>
                </c:pt>
                <c:pt idx="163">
                  <c:v>25.16</c:v>
                </c:pt>
                <c:pt idx="164">
                  <c:v>23.5</c:v>
                </c:pt>
                <c:pt idx="165">
                  <c:v>27.21</c:v>
                </c:pt>
                <c:pt idx="166">
                  <c:v>28.55</c:v>
                </c:pt>
                <c:pt idx="167">
                  <c:v>26.21</c:v>
                </c:pt>
                <c:pt idx="168">
                  <c:v>24.35</c:v>
                </c:pt>
                <c:pt idx="169">
                  <c:v>26.8</c:v>
                </c:pt>
                <c:pt idx="170">
                  <c:v>21.87</c:v>
                </c:pt>
                <c:pt idx="171">
                  <c:v>19.63</c:v>
                </c:pt>
                <c:pt idx="172">
                  <c:v>18.920000000000002</c:v>
                </c:pt>
                <c:pt idx="173">
                  <c:v>19.350000000000001</c:v>
                </c:pt>
                <c:pt idx="174">
                  <c:v>19.07</c:v>
                </c:pt>
                <c:pt idx="175">
                  <c:v>20.73</c:v>
                </c:pt>
                <c:pt idx="176">
                  <c:v>25.34</c:v>
                </c:pt>
                <c:pt idx="177">
                  <c:v>26.98</c:v>
                </c:pt>
                <c:pt idx="178">
                  <c:v>23.87</c:v>
                </c:pt>
                <c:pt idx="179">
                  <c:v>25.33</c:v>
                </c:pt>
                <c:pt idx="180">
                  <c:v>26.28</c:v>
                </c:pt>
                <c:pt idx="181">
                  <c:v>27.56</c:v>
                </c:pt>
                <c:pt idx="182">
                  <c:v>29.11</c:v>
                </c:pt>
                <c:pt idx="183">
                  <c:v>25.51</c:v>
                </c:pt>
                <c:pt idx="184">
                  <c:v>25.74</c:v>
                </c:pt>
                <c:pt idx="185">
                  <c:v>30.12</c:v>
                </c:pt>
                <c:pt idx="186">
                  <c:v>31.57</c:v>
                </c:pt>
                <c:pt idx="187">
                  <c:v>34</c:v>
                </c:pt>
                <c:pt idx="188">
                  <c:v>28.05</c:v>
                </c:pt>
                <c:pt idx="189">
                  <c:v>23.6</c:v>
                </c:pt>
                <c:pt idx="190">
                  <c:v>26.58</c:v>
                </c:pt>
                <c:pt idx="191">
                  <c:v>28.88</c:v>
                </c:pt>
                <c:pt idx="192">
                  <c:v>28.68</c:v>
                </c:pt>
                <c:pt idx="193">
                  <c:v>30.38</c:v>
                </c:pt>
                <c:pt idx="194">
                  <c:v>28.09</c:v>
                </c:pt>
                <c:pt idx="195">
                  <c:v>27.88</c:v>
                </c:pt>
                <c:pt idx="196">
                  <c:v>28.95</c:v>
                </c:pt>
                <c:pt idx="197">
                  <c:v>30.3</c:v>
                </c:pt>
                <c:pt idx="198">
                  <c:v>29.53</c:v>
                </c:pt>
                <c:pt idx="199">
                  <c:v>32.94</c:v>
                </c:pt>
                <c:pt idx="200">
                  <c:v>32.29</c:v>
                </c:pt>
                <c:pt idx="201">
                  <c:v>35.229999999999997</c:v>
                </c:pt>
                <c:pt idx="202">
                  <c:v>37</c:v>
                </c:pt>
                <c:pt idx="203">
                  <c:v>33.22</c:v>
                </c:pt>
                <c:pt idx="204">
                  <c:v>41.47</c:v>
                </c:pt>
                <c:pt idx="205">
                  <c:v>39.799999999999997</c:v>
                </c:pt>
                <c:pt idx="206">
                  <c:v>47.76</c:v>
                </c:pt>
                <c:pt idx="207">
                  <c:v>48.16</c:v>
                </c:pt>
                <c:pt idx="208">
                  <c:v>44.23</c:v>
                </c:pt>
                <c:pt idx="209">
                  <c:v>40.380000000000003</c:v>
                </c:pt>
                <c:pt idx="210">
                  <c:v>44.51</c:v>
                </c:pt>
                <c:pt idx="211">
                  <c:v>50.13</c:v>
                </c:pt>
                <c:pt idx="212">
                  <c:v>53.22</c:v>
                </c:pt>
                <c:pt idx="213">
                  <c:v>50.61</c:v>
                </c:pt>
                <c:pt idx="214">
                  <c:v>49.3</c:v>
                </c:pt>
                <c:pt idx="215">
                  <c:v>55.36</c:v>
                </c:pt>
                <c:pt idx="216">
                  <c:v>59.77</c:v>
                </c:pt>
                <c:pt idx="217">
                  <c:v>66.8</c:v>
                </c:pt>
                <c:pt idx="218">
                  <c:v>61.7</c:v>
                </c:pt>
                <c:pt idx="219">
                  <c:v>58.47</c:v>
                </c:pt>
                <c:pt idx="220">
                  <c:v>53.25</c:v>
                </c:pt>
                <c:pt idx="221">
                  <c:v>58.34</c:v>
                </c:pt>
                <c:pt idx="222">
                  <c:v>63.19</c:v>
                </c:pt>
                <c:pt idx="223">
                  <c:v>59.78</c:v>
                </c:pt>
                <c:pt idx="224">
                  <c:v>66.06</c:v>
                </c:pt>
                <c:pt idx="225">
                  <c:v>72.150000000000006</c:v>
                </c:pt>
                <c:pt idx="226">
                  <c:v>67.569999999999993</c:v>
                </c:pt>
                <c:pt idx="227">
                  <c:v>73.2</c:v>
                </c:pt>
                <c:pt idx="228">
                  <c:v>74.75</c:v>
                </c:pt>
                <c:pt idx="229">
                  <c:v>67.66</c:v>
                </c:pt>
                <c:pt idx="230">
                  <c:v>59.09</c:v>
                </c:pt>
                <c:pt idx="231">
                  <c:v>56.13</c:v>
                </c:pt>
                <c:pt idx="232">
                  <c:v>64.36</c:v>
                </c:pt>
                <c:pt idx="233">
                  <c:v>58.96</c:v>
                </c:pt>
                <c:pt idx="234">
                  <c:v>56.52</c:v>
                </c:pt>
                <c:pt idx="235">
                  <c:v>59.39</c:v>
                </c:pt>
                <c:pt idx="236">
                  <c:v>68.47</c:v>
                </c:pt>
                <c:pt idx="237">
                  <c:v>67.23</c:v>
                </c:pt>
                <c:pt idx="238">
                  <c:v>68.180000000000007</c:v>
                </c:pt>
                <c:pt idx="239">
                  <c:v>72.22</c:v>
                </c:pt>
                <c:pt idx="240">
                  <c:v>77.010000000000005</c:v>
                </c:pt>
                <c:pt idx="241">
                  <c:v>72.290000000000006</c:v>
                </c:pt>
                <c:pt idx="242">
                  <c:v>80.97</c:v>
                </c:pt>
                <c:pt idx="243">
                  <c:v>89.87</c:v>
                </c:pt>
                <c:pt idx="244">
                  <c:v>88.71</c:v>
                </c:pt>
                <c:pt idx="245">
                  <c:v>93.68</c:v>
                </c:pt>
                <c:pt idx="246">
                  <c:v>91.58</c:v>
                </c:pt>
                <c:pt idx="247">
                  <c:v>100.9</c:v>
                </c:pt>
                <c:pt idx="248">
                  <c:v>102.33</c:v>
                </c:pt>
                <c:pt idx="249">
                  <c:v>111.12</c:v>
                </c:pt>
                <c:pt idx="250">
                  <c:v>127.85</c:v>
                </c:pt>
                <c:pt idx="251">
                  <c:v>138.4</c:v>
                </c:pt>
                <c:pt idx="252">
                  <c:v>124.1</c:v>
                </c:pt>
                <c:pt idx="253">
                  <c:v>113.49</c:v>
                </c:pt>
                <c:pt idx="254">
                  <c:v>93.52</c:v>
                </c:pt>
                <c:pt idx="255">
                  <c:v>60</c:v>
                </c:pt>
                <c:pt idx="256">
                  <c:v>47.72</c:v>
                </c:pt>
                <c:pt idx="257">
                  <c:v>35.82</c:v>
                </c:pt>
                <c:pt idx="258">
                  <c:v>44.17</c:v>
                </c:pt>
                <c:pt idx="259">
                  <c:v>44.41</c:v>
                </c:pt>
                <c:pt idx="260">
                  <c:v>46.13</c:v>
                </c:pt>
                <c:pt idx="261">
                  <c:v>50.3</c:v>
                </c:pt>
                <c:pt idx="262">
                  <c:v>64.98</c:v>
                </c:pt>
                <c:pt idx="263">
                  <c:v>68.11</c:v>
                </c:pt>
                <c:pt idx="264">
                  <c:v>70.08</c:v>
                </c:pt>
                <c:pt idx="265">
                  <c:v>69.02</c:v>
                </c:pt>
                <c:pt idx="266">
                  <c:v>65.819999999999993</c:v>
                </c:pt>
                <c:pt idx="267">
                  <c:v>74.91</c:v>
                </c:pt>
                <c:pt idx="268">
                  <c:v>77.77</c:v>
                </c:pt>
                <c:pt idx="269">
                  <c:v>77.91</c:v>
                </c:pt>
                <c:pt idx="270">
                  <c:v>71.2</c:v>
                </c:pt>
                <c:pt idx="271">
                  <c:v>76.36</c:v>
                </c:pt>
                <c:pt idx="272">
                  <c:v>80.37</c:v>
                </c:pt>
                <c:pt idx="273">
                  <c:v>86.19</c:v>
                </c:pt>
                <c:pt idx="274">
                  <c:v>73</c:v>
                </c:pt>
                <c:pt idx="275">
                  <c:v>74.94</c:v>
                </c:pt>
                <c:pt idx="276">
                  <c:v>77.5</c:v>
                </c:pt>
                <c:pt idx="277">
                  <c:v>75.510000000000005</c:v>
                </c:pt>
                <c:pt idx="278">
                  <c:v>80.77</c:v>
                </c:pt>
                <c:pt idx="279">
                  <c:v>82.47</c:v>
                </c:pt>
                <c:pt idx="280">
                  <c:v>86.02</c:v>
                </c:pt>
                <c:pt idx="281">
                  <c:v>93.23</c:v>
                </c:pt>
                <c:pt idx="282">
                  <c:v>98.97</c:v>
                </c:pt>
                <c:pt idx="283">
                  <c:v>112.27</c:v>
                </c:pt>
                <c:pt idx="284">
                  <c:v>116.94</c:v>
                </c:pt>
                <c:pt idx="285">
                  <c:v>126.59</c:v>
                </c:pt>
                <c:pt idx="286">
                  <c:v>117.18</c:v>
                </c:pt>
                <c:pt idx="287">
                  <c:v>111.71</c:v>
                </c:pt>
                <c:pt idx="288">
                  <c:v>115.93</c:v>
                </c:pt>
                <c:pt idx="289">
                  <c:v>116.48</c:v>
                </c:pt>
                <c:pt idx="290">
                  <c:v>105.42</c:v>
                </c:pt>
                <c:pt idx="291">
                  <c:v>108.43</c:v>
                </c:pt>
                <c:pt idx="292">
                  <c:v>111.22</c:v>
                </c:pt>
                <c:pt idx="293">
                  <c:v>108.09</c:v>
                </c:pt>
                <c:pt idx="294">
                  <c:v>110.26</c:v>
                </c:pt>
                <c:pt idx="295">
                  <c:v>122.23</c:v>
                </c:pt>
                <c:pt idx="296">
                  <c:v>123.41</c:v>
                </c:pt>
                <c:pt idx="297">
                  <c:v>118.66</c:v>
                </c:pt>
                <c:pt idx="298">
                  <c:v>103.86</c:v>
                </c:pt>
                <c:pt idx="299">
                  <c:v>94.17</c:v>
                </c:pt>
                <c:pt idx="300">
                  <c:v>105.93</c:v>
                </c:pt>
                <c:pt idx="301">
                  <c:v>113.93</c:v>
                </c:pt>
                <c:pt idx="302">
                  <c:v>111.36</c:v>
                </c:pt>
                <c:pt idx="303">
                  <c:v>109.89</c:v>
                </c:pt>
                <c:pt idx="304">
                  <c:v>110.84</c:v>
                </c:pt>
                <c:pt idx="305">
                  <c:v>110.8</c:v>
                </c:pt>
                <c:pt idx="306">
                  <c:v>115.55</c:v>
                </c:pt>
                <c:pt idx="307">
                  <c:v>112.2</c:v>
                </c:pt>
                <c:pt idx="308">
                  <c:v>108.45</c:v>
                </c:pt>
                <c:pt idx="309">
                  <c:v>101.53</c:v>
                </c:pt>
                <c:pt idx="310">
                  <c:v>100.43</c:v>
                </c:pt>
                <c:pt idx="311">
                  <c:v>102.49</c:v>
                </c:pt>
                <c:pt idx="312">
                  <c:v>107.89</c:v>
                </c:pt>
                <c:pt idx="313">
                  <c:v>115.97</c:v>
                </c:pt>
                <c:pt idx="314">
                  <c:v>107.85</c:v>
                </c:pt>
                <c:pt idx="315">
                  <c:v>107.53</c:v>
                </c:pt>
                <c:pt idx="316">
                  <c:v>111.07</c:v>
                </c:pt>
                <c:pt idx="317">
                  <c:v>109.95</c:v>
                </c:pt>
                <c:pt idx="318">
                  <c:v>108.16</c:v>
                </c:pt>
                <c:pt idx="319">
                  <c:v>108.98</c:v>
                </c:pt>
                <c:pt idx="320">
                  <c:v>105.95</c:v>
                </c:pt>
                <c:pt idx="321">
                  <c:v>108.63</c:v>
                </c:pt>
                <c:pt idx="322">
                  <c:v>109.21</c:v>
                </c:pt>
                <c:pt idx="323">
                  <c:v>111.03</c:v>
                </c:pt>
                <c:pt idx="324">
                  <c:v>104.94</c:v>
                </c:pt>
                <c:pt idx="325">
                  <c:v>101.12</c:v>
                </c:pt>
                <c:pt idx="326">
                  <c:v>94.67</c:v>
                </c:pt>
                <c:pt idx="327">
                  <c:v>84.17</c:v>
                </c:pt>
                <c:pt idx="328">
                  <c:v>71.89</c:v>
                </c:pt>
                <c:pt idx="329">
                  <c:v>55.27</c:v>
                </c:pt>
                <c:pt idx="330">
                  <c:v>47.52</c:v>
                </c:pt>
                <c:pt idx="331">
                  <c:v>61.89</c:v>
                </c:pt>
                <c:pt idx="332">
                  <c:v>53.69</c:v>
                </c:pt>
                <c:pt idx="333">
                  <c:v>63.9</c:v>
                </c:pt>
                <c:pt idx="334">
                  <c:v>63.16</c:v>
                </c:pt>
                <c:pt idx="335">
                  <c:v>60.31</c:v>
                </c:pt>
                <c:pt idx="336">
                  <c:v>53.29</c:v>
                </c:pt>
                <c:pt idx="337">
                  <c:v>47.97</c:v>
                </c:pt>
                <c:pt idx="338">
                  <c:v>47.29</c:v>
                </c:pt>
                <c:pt idx="339">
                  <c:v>48</c:v>
                </c:pt>
                <c:pt idx="340">
                  <c:v>43.73</c:v>
                </c:pt>
                <c:pt idx="341">
                  <c:v>36.61</c:v>
                </c:pt>
                <c:pt idx="342">
                  <c:v>33.14</c:v>
                </c:pt>
                <c:pt idx="343">
                  <c:v>35.92</c:v>
                </c:pt>
                <c:pt idx="344">
                  <c:v>36.75</c:v>
                </c:pt>
                <c:pt idx="345">
                  <c:v>45.64</c:v>
                </c:pt>
                <c:pt idx="346">
                  <c:v>49.26</c:v>
                </c:pt>
                <c:pt idx="347">
                  <c:v>48.05</c:v>
                </c:pt>
                <c:pt idx="348">
                  <c:v>40.76</c:v>
                </c:pt>
                <c:pt idx="349">
                  <c:v>47.94</c:v>
                </c:pt>
                <c:pt idx="350">
                  <c:v>48.24</c:v>
                </c:pt>
                <c:pt idx="351">
                  <c:v>46.2</c:v>
                </c:pt>
                <c:pt idx="352">
                  <c:v>47.95</c:v>
                </c:pt>
                <c:pt idx="353">
                  <c:v>54.96</c:v>
                </c:pt>
                <c:pt idx="354">
                  <c:v>55.25</c:v>
                </c:pt>
                <c:pt idx="355">
                  <c:v>53.36</c:v>
                </c:pt>
                <c:pt idx="356">
                  <c:v>52.2</c:v>
                </c:pt>
                <c:pt idx="357">
                  <c:v>49.46</c:v>
                </c:pt>
                <c:pt idx="358">
                  <c:v>49.4</c:v>
                </c:pt>
                <c:pt idx="359">
                  <c:v>47.08</c:v>
                </c:pt>
                <c:pt idx="360">
                  <c:v>51.99</c:v>
                </c:pt>
                <c:pt idx="361">
                  <c:v>52.69</c:v>
                </c:pt>
                <c:pt idx="362">
                  <c:v>57.02</c:v>
                </c:pt>
                <c:pt idx="363">
                  <c:v>61.35</c:v>
                </c:pt>
                <c:pt idx="364">
                  <c:v>63.53</c:v>
                </c:pt>
                <c:pt idx="365">
                  <c:v>66.73</c:v>
                </c:pt>
                <c:pt idx="366">
                  <c:v>67.78</c:v>
                </c:pt>
                <c:pt idx="367">
                  <c:v>66.08</c:v>
                </c:pt>
                <c:pt idx="368">
                  <c:v>69.02</c:v>
                </c:pt>
                <c:pt idx="369">
                  <c:v>75.92</c:v>
                </c:pt>
                <c:pt idx="370">
                  <c:v>76.45</c:v>
                </c:pt>
                <c:pt idx="371">
                  <c:v>77.44</c:v>
                </c:pt>
                <c:pt idx="372">
                  <c:v>74.16</c:v>
                </c:pt>
                <c:pt idx="373">
                  <c:v>76.94</c:v>
                </c:pt>
                <c:pt idx="374">
                  <c:v>82.72</c:v>
                </c:pt>
                <c:pt idx="375">
                  <c:v>74.84</c:v>
                </c:pt>
                <c:pt idx="376">
                  <c:v>57.71</c:v>
                </c:pt>
                <c:pt idx="377">
                  <c:v>50.57</c:v>
                </c:pt>
                <c:pt idx="378">
                  <c:v>62.46</c:v>
                </c:pt>
                <c:pt idx="379">
                  <c:v>65.03</c:v>
                </c:pt>
                <c:pt idx="380">
                  <c:v>67.930000000000007</c:v>
                </c:pt>
                <c:pt idx="381">
                  <c:v>72.19</c:v>
                </c:pt>
              </c:numCache>
            </c:numRef>
          </c:val>
          <c:smooth val="0"/>
          <c:extLst>
            <c:ext xmlns:c16="http://schemas.microsoft.com/office/drawing/2014/chart" uri="{C3380CC4-5D6E-409C-BE32-E72D297353CC}">
              <c16:uniqueId val="{00000002-1C53-4E69-AEC0-2783D3BBFC92}"/>
            </c:ext>
          </c:extLst>
        </c:ser>
        <c:dLbls>
          <c:showLegendKey val="0"/>
          <c:showVal val="0"/>
          <c:showCatName val="0"/>
          <c:showSerName val="0"/>
          <c:showPercent val="0"/>
          <c:showBubbleSize val="0"/>
        </c:dLbls>
        <c:marker val="1"/>
        <c:smooth val="0"/>
        <c:axId val="675313536"/>
        <c:axId val="675417472"/>
      </c:lineChart>
      <c:catAx>
        <c:axId val="430317568"/>
        <c:scaling>
          <c:orientation val="minMax"/>
        </c:scaling>
        <c:delete val="0"/>
        <c:axPos val="b"/>
        <c:numFmt formatCode="General" sourceLinked="1"/>
        <c:majorTickMark val="none"/>
        <c:minorTickMark val="none"/>
        <c:tickLblPos val="low"/>
        <c:txPr>
          <a:bodyPr rot="0" vert="horz"/>
          <a:lstStyle/>
          <a:p>
            <a:pPr>
              <a:defRPr/>
            </a:pPr>
            <a:endParaRPr lang="zh-CN"/>
          </a:p>
        </c:txPr>
        <c:crossAx val="430327680"/>
        <c:crosses val="autoZero"/>
        <c:auto val="1"/>
        <c:lblAlgn val="ctr"/>
        <c:lblOffset val="100"/>
        <c:noMultiLvlLbl val="1"/>
      </c:catAx>
      <c:valAx>
        <c:axId val="430327680"/>
        <c:scaling>
          <c:orientation val="minMax"/>
        </c:scaling>
        <c:delete val="0"/>
        <c:axPos val="l"/>
        <c:numFmt formatCode="General" sourceLinked="1"/>
        <c:majorTickMark val="none"/>
        <c:minorTickMark val="none"/>
        <c:tickLblPos val="nextTo"/>
        <c:crossAx val="430317568"/>
        <c:crosses val="autoZero"/>
        <c:crossBetween val="between"/>
      </c:valAx>
      <c:valAx>
        <c:axId val="675417472"/>
        <c:scaling>
          <c:orientation val="minMax"/>
        </c:scaling>
        <c:delete val="0"/>
        <c:axPos val="r"/>
        <c:numFmt formatCode="General" sourceLinked="1"/>
        <c:majorTickMark val="out"/>
        <c:minorTickMark val="none"/>
        <c:tickLblPos val="nextTo"/>
        <c:crossAx val="675313536"/>
        <c:crosses val="max"/>
        <c:crossBetween val="between"/>
      </c:valAx>
      <c:catAx>
        <c:axId val="675313536"/>
        <c:scaling>
          <c:orientation val="minMax"/>
        </c:scaling>
        <c:delete val="1"/>
        <c:axPos val="b"/>
        <c:numFmt formatCode="General" sourceLinked="1"/>
        <c:majorTickMark val="out"/>
        <c:minorTickMark val="none"/>
        <c:tickLblPos val="nextTo"/>
        <c:crossAx val="675417472"/>
        <c:crosses val="autoZero"/>
        <c:auto val="1"/>
        <c:lblAlgn val="ctr"/>
        <c:lblOffset val="100"/>
        <c:noMultiLvlLbl val="1"/>
      </c:catAx>
    </c:plotArea>
    <c:legend>
      <c:legendPos val="b"/>
      <c:overlay val="0"/>
    </c:legend>
    <c:plotVisOnly val="1"/>
    <c:dispBlanksAs val="span"/>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15</xdr:col>
      <xdr:colOff>647700</xdr:colOff>
      <xdr:row>18</xdr:row>
      <xdr:rowOff>9525</xdr:rowOff>
    </xdr:to>
    <xdr:graphicFrame macro="">
      <xdr:nvGraphicFramePr>
        <xdr:cNvPr id="2" name="图表 3">
          <a:extLst>
            <a:ext uri="{FF2B5EF4-FFF2-40B4-BE49-F238E27FC236}">
              <a16:creationId xmlns:a16="http://schemas.microsoft.com/office/drawing/2014/main" id="{42438479-D413-4118-924E-BB98D964B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29308</xdr:colOff>
      <xdr:row>288</xdr:row>
      <xdr:rowOff>58615</xdr:rowOff>
    </xdr:from>
    <xdr:to>
      <xdr:col>7</xdr:col>
      <xdr:colOff>512885</xdr:colOff>
      <xdr:row>302</xdr:row>
      <xdr:rowOff>43960</xdr:rowOff>
    </xdr:to>
    <xdr:graphicFrame macro="">
      <xdr:nvGraphicFramePr>
        <xdr:cNvPr id="5" name="图表 4">
          <a:extLst>
            <a:ext uri="{FF2B5EF4-FFF2-40B4-BE49-F238E27FC236}">
              <a16:creationId xmlns:a16="http://schemas.microsoft.com/office/drawing/2014/main" id="{1EC5E23E-DDD6-4FC2-B022-E5DEDD8C9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29305</xdr:colOff>
      <xdr:row>303</xdr:row>
      <xdr:rowOff>7325</xdr:rowOff>
    </xdr:from>
    <xdr:to>
      <xdr:col>7</xdr:col>
      <xdr:colOff>512882</xdr:colOff>
      <xdr:row>316</xdr:row>
      <xdr:rowOff>146535</xdr:rowOff>
    </xdr:to>
    <xdr:graphicFrame macro="">
      <xdr:nvGraphicFramePr>
        <xdr:cNvPr id="6" name="图表 5">
          <a:extLst>
            <a:ext uri="{FF2B5EF4-FFF2-40B4-BE49-F238E27FC236}">
              <a16:creationId xmlns:a16="http://schemas.microsoft.com/office/drawing/2014/main" id="{B979A090-32F6-4E41-B00A-B1863AF25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19783</xdr:colOff>
      <xdr:row>288</xdr:row>
      <xdr:rowOff>77665</xdr:rowOff>
    </xdr:from>
    <xdr:to>
      <xdr:col>20</xdr:col>
      <xdr:colOff>55754</xdr:colOff>
      <xdr:row>302</xdr:row>
      <xdr:rowOff>83550</xdr:rowOff>
    </xdr:to>
    <xdr:graphicFrame macro="">
      <xdr:nvGraphicFramePr>
        <xdr:cNvPr id="7" name="图表 6">
          <a:extLst>
            <a:ext uri="{FF2B5EF4-FFF2-40B4-BE49-F238E27FC236}">
              <a16:creationId xmlns:a16="http://schemas.microsoft.com/office/drawing/2014/main" id="{CB3A9F36-359E-4813-9D6E-BA66FC390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48354</xdr:colOff>
      <xdr:row>303</xdr:row>
      <xdr:rowOff>45424</xdr:rowOff>
    </xdr:from>
    <xdr:to>
      <xdr:col>20</xdr:col>
      <xdr:colOff>84325</xdr:colOff>
      <xdr:row>317</xdr:row>
      <xdr:rowOff>51309</xdr:rowOff>
    </xdr:to>
    <xdr:graphicFrame macro="">
      <xdr:nvGraphicFramePr>
        <xdr:cNvPr id="8" name="图表 7">
          <a:extLst>
            <a:ext uri="{FF2B5EF4-FFF2-40B4-BE49-F238E27FC236}">
              <a16:creationId xmlns:a16="http://schemas.microsoft.com/office/drawing/2014/main" id="{A0C342C8-B227-4B63-8373-AA385BB5A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124557</xdr:colOff>
      <xdr:row>78</xdr:row>
      <xdr:rowOff>146542</xdr:rowOff>
    </xdr:from>
    <xdr:to>
      <xdr:col>16</xdr:col>
      <xdr:colOff>600346</xdr:colOff>
      <xdr:row>90</xdr:row>
      <xdr:rowOff>12234</xdr:rowOff>
    </xdr:to>
    <xdr:graphicFrame macro="">
      <xdr:nvGraphicFramePr>
        <xdr:cNvPr id="9" name="图表 8">
          <a:extLst>
            <a:ext uri="{FF2B5EF4-FFF2-40B4-BE49-F238E27FC236}">
              <a16:creationId xmlns:a16="http://schemas.microsoft.com/office/drawing/2014/main" id="{C43AD9BA-0D4A-4CD1-83C3-614643A35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696059</xdr:colOff>
      <xdr:row>78</xdr:row>
      <xdr:rowOff>124564</xdr:rowOff>
    </xdr:from>
    <xdr:to>
      <xdr:col>20</xdr:col>
      <xdr:colOff>424501</xdr:colOff>
      <xdr:row>89</xdr:row>
      <xdr:rowOff>151448</xdr:rowOff>
    </xdr:to>
    <xdr:graphicFrame macro="">
      <xdr:nvGraphicFramePr>
        <xdr:cNvPr id="10" name="图表 9">
          <a:extLst>
            <a:ext uri="{FF2B5EF4-FFF2-40B4-BE49-F238E27FC236}">
              <a16:creationId xmlns:a16="http://schemas.microsoft.com/office/drawing/2014/main" id="{E1EF5C22-D8FF-4FCA-81B3-EF6BFFD00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14287</xdr:colOff>
      <xdr:row>61</xdr:row>
      <xdr:rowOff>9525</xdr:rowOff>
    </xdr:from>
    <xdr:to>
      <xdr:col>19</xdr:col>
      <xdr:colOff>471487</xdr:colOff>
      <xdr:row>79</xdr:row>
      <xdr:rowOff>9525</xdr:rowOff>
    </xdr:to>
    <xdr:graphicFrame macro="">
      <xdr:nvGraphicFramePr>
        <xdr:cNvPr id="3" name="图表 2">
          <a:extLst>
            <a:ext uri="{FF2B5EF4-FFF2-40B4-BE49-F238E27FC236}">
              <a16:creationId xmlns:a16="http://schemas.microsoft.com/office/drawing/2014/main" id="{F9BA0628-CF04-4001-8447-12B9184E0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657225</xdr:colOff>
      <xdr:row>15</xdr:row>
      <xdr:rowOff>9525</xdr:rowOff>
    </xdr:from>
    <xdr:to>
      <xdr:col>16</xdr:col>
      <xdr:colOff>22050</xdr:colOff>
      <xdr:row>26</xdr:row>
      <xdr:rowOff>178800</xdr:rowOff>
    </xdr:to>
    <xdr:graphicFrame macro="">
      <xdr:nvGraphicFramePr>
        <xdr:cNvPr id="3" name="图表 2">
          <a:extLst>
            <a:ext uri="{FF2B5EF4-FFF2-40B4-BE49-F238E27FC236}">
              <a16:creationId xmlns:a16="http://schemas.microsoft.com/office/drawing/2014/main" id="{6EB8B4F6-7468-4AD5-86D0-5BFC8DB89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104775</xdr:colOff>
      <xdr:row>60</xdr:row>
      <xdr:rowOff>114300</xdr:rowOff>
    </xdr:from>
    <xdr:to>
      <xdr:col>19</xdr:col>
      <xdr:colOff>565288</xdr:colOff>
      <xdr:row>74</xdr:row>
      <xdr:rowOff>9525</xdr:rowOff>
    </xdr:to>
    <xdr:graphicFrame macro="">
      <xdr:nvGraphicFramePr>
        <xdr:cNvPr id="2" name="图表 1">
          <a:extLst>
            <a:ext uri="{FF2B5EF4-FFF2-40B4-BE49-F238E27FC236}">
              <a16:creationId xmlns:a16="http://schemas.microsoft.com/office/drawing/2014/main" id="{9298D3E8-E8D8-4F6A-94E4-1DCD0B32E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285750</xdr:colOff>
      <xdr:row>386</xdr:row>
      <xdr:rowOff>152399</xdr:rowOff>
    </xdr:from>
    <xdr:to>
      <xdr:col>9</xdr:col>
      <xdr:colOff>126825</xdr:colOff>
      <xdr:row>401</xdr:row>
      <xdr:rowOff>26399</xdr:rowOff>
    </xdr:to>
    <xdr:graphicFrame macro="">
      <xdr:nvGraphicFramePr>
        <xdr:cNvPr id="3" name="图表 2">
          <a:extLst>
            <a:ext uri="{FF2B5EF4-FFF2-40B4-BE49-F238E27FC236}">
              <a16:creationId xmlns:a16="http://schemas.microsoft.com/office/drawing/2014/main" id="{8677FFEE-51CD-4BBA-9276-C7D989178C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AppData/Local/Temp/360zip$Temp/360$0/&#22522;&#20110;&#32463;&#27982;&#21608;&#26399;&#29702;&#35770;&#30340;&#30707;&#27833;&#20215;&#26684;&#27169;&#22411;&#65288;&#19981;&#23436;&#25972;&#65289;_201907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AppData/Local/Temp/360zip$Temp/360$1/&#22522;&#20110;&#32463;&#27982;&#21608;&#26399;&#29702;&#35770;&#30340;&#30707;&#27833;&#20215;&#26684;&#27169;&#22411;&#65288;&#24314;&#31569;&#21608;&#26399;&#19981;&#23436;&#25972;&#65289;_201907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12304;&#35834;&#24503;&#22522;&#37329;&#12305;\&#12304;&#21407;&#27833;&#20215;&#26684;&#20998;&#26512;&#20307;&#31995;&#26694;&#26550;&#8212;&#8212;&#27973;&#26512;&#21407;&#27833;&#20215;&#26684;&#30340;&#20915;&#23450;&#22240;&#32032;&#12305;\&#21407;&#27833;&#20215;&#26684;&#19982;&#32463;&#27982;&#21608;&#26399;_2019070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AppData/Local/Temp/360zip$Temp/360$5/&#20013;&#32654;&#26417;&#26684;&#25289;&#21608;&#26399;&#21472;&#21152;&#65288;&#32456;&#29256;&#65289;_2019070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65281;\&#23398;&#20064;\nuode%20AM\&#21407;&#27833;&#20215;&#26684;&#24494;&#35266;_201909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yq的库存周期计算"/>
      <sheetName val="库存周期"/>
      <sheetName val="库存基钦周期"/>
      <sheetName val="设备投资朱格拉周期"/>
      <sheetName val="建筑业库兹涅茨周期"/>
      <sheetName val="人口康波周期"/>
      <sheetName val="库存周期+美林时钟"/>
    </sheetNames>
    <sheetDataSet>
      <sheetData sheetId="0" refreshError="1"/>
      <sheetData sheetId="1" refreshError="1"/>
      <sheetData sheetId="2">
        <row r="1">
          <cell r="C1" t="str">
            <v>石油现货价平均价格指数</v>
          </cell>
          <cell r="D1" t="str">
            <v>工业企业:产成品存货:累计同比</v>
          </cell>
          <cell r="E1" t="str">
            <v>工业企业:主营业务收入:累计同比</v>
          </cell>
        </row>
        <row r="2">
          <cell r="B2">
            <v>35124</v>
          </cell>
          <cell r="C2">
            <v>33.110762000000001</v>
          </cell>
          <cell r="D2">
            <v>23.6</v>
          </cell>
          <cell r="E2">
            <v>14.6</v>
          </cell>
        </row>
        <row r="3">
          <cell r="B3">
            <v>35155</v>
          </cell>
          <cell r="C3">
            <v>36.403992000000002</v>
          </cell>
          <cell r="D3">
            <v>24.6</v>
          </cell>
          <cell r="E3">
            <v>12.6</v>
          </cell>
        </row>
        <row r="4">
          <cell r="B4">
            <v>35185</v>
          </cell>
          <cell r="C4">
            <v>38.818035999999999</v>
          </cell>
          <cell r="D4">
            <v>24.5</v>
          </cell>
          <cell r="E4">
            <v>12.2</v>
          </cell>
        </row>
        <row r="5">
          <cell r="B5">
            <v>35216</v>
          </cell>
          <cell r="C5">
            <v>35.762805999999998</v>
          </cell>
          <cell r="D5">
            <v>23.4</v>
          </cell>
          <cell r="E5">
            <v>12.1</v>
          </cell>
        </row>
        <row r="6">
          <cell r="B6">
            <v>35246</v>
          </cell>
          <cell r="C6">
            <v>34.764166000000003</v>
          </cell>
          <cell r="D6">
            <v>22.6</v>
          </cell>
          <cell r="E6">
            <v>12.2</v>
          </cell>
        </row>
        <row r="7">
          <cell r="B7">
            <v>35277</v>
          </cell>
          <cell r="C7">
            <v>36.633723000000003</v>
          </cell>
          <cell r="D7">
            <v>20.9</v>
          </cell>
          <cell r="E7">
            <v>12.2</v>
          </cell>
        </row>
        <row r="8">
          <cell r="B8">
            <v>35308</v>
          </cell>
          <cell r="C8">
            <v>37.834870000000002</v>
          </cell>
          <cell r="D8">
            <v>19.7</v>
          </cell>
          <cell r="E8">
            <v>12</v>
          </cell>
        </row>
        <row r="9">
          <cell r="B9">
            <v>35338</v>
          </cell>
          <cell r="C9">
            <v>41.474671999999998</v>
          </cell>
          <cell r="D9">
            <v>18.3</v>
          </cell>
          <cell r="E9">
            <v>11.9</v>
          </cell>
        </row>
        <row r="10">
          <cell r="B10">
            <v>35369</v>
          </cell>
          <cell r="C10">
            <v>43.920442000000001</v>
          </cell>
          <cell r="D10">
            <v>16.7</v>
          </cell>
          <cell r="E10">
            <v>12.3</v>
          </cell>
        </row>
        <row r="11">
          <cell r="B11">
            <v>35399</v>
          </cell>
          <cell r="C11">
            <v>41.725461000000003</v>
          </cell>
          <cell r="D11">
            <v>15.6</v>
          </cell>
          <cell r="E11">
            <v>12.3</v>
          </cell>
        </row>
        <row r="12">
          <cell r="B12">
            <v>35430</v>
          </cell>
          <cell r="C12">
            <v>44.045825999999998</v>
          </cell>
          <cell r="D12">
            <v>16.3</v>
          </cell>
          <cell r="E12">
            <v>10.8</v>
          </cell>
        </row>
        <row r="13">
          <cell r="B13">
            <v>35461</v>
          </cell>
          <cell r="C13">
            <v>43.626103999999998</v>
          </cell>
          <cell r="D13">
            <v>16.3</v>
          </cell>
          <cell r="E13">
            <v>10.8</v>
          </cell>
        </row>
        <row r="14">
          <cell r="B14">
            <v>35489</v>
          </cell>
          <cell r="C14">
            <v>38.454289000000003</v>
          </cell>
          <cell r="D14">
            <v>14.5</v>
          </cell>
          <cell r="E14">
            <v>12.3</v>
          </cell>
        </row>
        <row r="15">
          <cell r="B15">
            <v>35520</v>
          </cell>
          <cell r="C15">
            <v>36.395403000000002</v>
          </cell>
          <cell r="D15">
            <v>14.2</v>
          </cell>
          <cell r="E15">
            <v>13.4</v>
          </cell>
        </row>
        <row r="16">
          <cell r="B16">
            <v>35550</v>
          </cell>
          <cell r="C16">
            <v>33.699162999999999</v>
          </cell>
          <cell r="D16">
            <v>13</v>
          </cell>
          <cell r="E16">
            <v>13.1</v>
          </cell>
        </row>
        <row r="17">
          <cell r="B17">
            <v>35581</v>
          </cell>
          <cell r="C17">
            <v>36.521397999999998</v>
          </cell>
          <cell r="D17">
            <v>12.9</v>
          </cell>
          <cell r="E17">
            <v>12.5</v>
          </cell>
        </row>
        <row r="18">
          <cell r="B18">
            <v>35611</v>
          </cell>
          <cell r="C18">
            <v>33.815418000000001</v>
          </cell>
          <cell r="D18">
            <v>13.1</v>
          </cell>
          <cell r="E18">
            <v>12.4</v>
          </cell>
        </row>
        <row r="19">
          <cell r="B19">
            <v>35642</v>
          </cell>
          <cell r="C19">
            <v>34.592075999999999</v>
          </cell>
          <cell r="D19">
            <v>12.2</v>
          </cell>
          <cell r="E19">
            <v>12.3</v>
          </cell>
        </row>
        <row r="20">
          <cell r="B20">
            <v>35673</v>
          </cell>
          <cell r="C20">
            <v>35.247743</v>
          </cell>
          <cell r="D20">
            <v>12.3</v>
          </cell>
          <cell r="E20">
            <v>12</v>
          </cell>
        </row>
        <row r="21">
          <cell r="B21">
            <v>35703</v>
          </cell>
          <cell r="C21">
            <v>35.134140000000002</v>
          </cell>
          <cell r="D21">
            <v>12.3</v>
          </cell>
          <cell r="E21">
            <v>11.8</v>
          </cell>
        </row>
        <row r="22">
          <cell r="B22">
            <v>35734</v>
          </cell>
          <cell r="C22">
            <v>37.739944000000001</v>
          </cell>
          <cell r="D22">
            <v>12.7</v>
          </cell>
          <cell r="E22">
            <v>11.6</v>
          </cell>
        </row>
        <row r="23">
          <cell r="B23">
            <v>35764</v>
          </cell>
          <cell r="C23">
            <v>35.957138999999998</v>
          </cell>
          <cell r="D23">
            <v>13.1</v>
          </cell>
          <cell r="E23">
            <v>11.7</v>
          </cell>
        </row>
        <row r="24">
          <cell r="B24">
            <v>35795</v>
          </cell>
          <cell r="C24">
            <v>32.328265000000002</v>
          </cell>
          <cell r="D24">
            <v>11.7</v>
          </cell>
          <cell r="E24">
            <v>10.9</v>
          </cell>
        </row>
        <row r="25">
          <cell r="B25">
            <v>35826</v>
          </cell>
          <cell r="C25">
            <v>28.181056000000002</v>
          </cell>
          <cell r="D25">
            <v>11.7</v>
          </cell>
          <cell r="E25">
            <v>10.9</v>
          </cell>
        </row>
        <row r="26">
          <cell r="B26">
            <v>35854</v>
          </cell>
          <cell r="C26">
            <v>26.515211000000001</v>
          </cell>
          <cell r="D26">
            <v>14.2</v>
          </cell>
          <cell r="E26">
            <v>3.2</v>
          </cell>
        </row>
        <row r="27">
          <cell r="B27">
            <v>35885</v>
          </cell>
          <cell r="C27">
            <v>24.744336000000001</v>
          </cell>
          <cell r="D27">
            <v>14.2</v>
          </cell>
          <cell r="E27">
            <v>3.1</v>
          </cell>
        </row>
        <row r="28">
          <cell r="B28">
            <v>35915</v>
          </cell>
          <cell r="C28">
            <v>25.017534999999999</v>
          </cell>
          <cell r="D28">
            <v>12.82</v>
          </cell>
          <cell r="E28">
            <v>2.91</v>
          </cell>
        </row>
        <row r="29">
          <cell r="B29">
            <v>35946</v>
          </cell>
          <cell r="C29">
            <v>26.167743999999999</v>
          </cell>
          <cell r="D29">
            <v>12.37</v>
          </cell>
          <cell r="E29">
            <v>2.74</v>
          </cell>
        </row>
        <row r="30">
          <cell r="B30">
            <v>35976</v>
          </cell>
          <cell r="C30">
            <v>23.394575</v>
          </cell>
          <cell r="D30">
            <v>10.1</v>
          </cell>
          <cell r="E30">
            <v>3</v>
          </cell>
        </row>
        <row r="31">
          <cell r="B31">
            <v>36007</v>
          </cell>
          <cell r="C31">
            <v>23.841249999999999</v>
          </cell>
          <cell r="D31">
            <v>9.81</v>
          </cell>
          <cell r="E31">
            <v>2.82</v>
          </cell>
        </row>
        <row r="32">
          <cell r="B32">
            <v>36038</v>
          </cell>
          <cell r="C32">
            <v>23.440020000000001</v>
          </cell>
          <cell r="D32">
            <v>8.9</v>
          </cell>
          <cell r="E32">
            <v>2.7</v>
          </cell>
        </row>
        <row r="33">
          <cell r="B33">
            <v>36068</v>
          </cell>
          <cell r="C33">
            <v>25.882349999999999</v>
          </cell>
          <cell r="D33">
            <v>7.3</v>
          </cell>
          <cell r="E33">
            <v>3.2</v>
          </cell>
        </row>
        <row r="34">
          <cell r="B34">
            <v>36099</v>
          </cell>
          <cell r="C34">
            <v>24.885605999999999</v>
          </cell>
          <cell r="D34">
            <v>6.6</v>
          </cell>
          <cell r="E34">
            <v>3.4</v>
          </cell>
        </row>
        <row r="35">
          <cell r="B35">
            <v>36129</v>
          </cell>
          <cell r="C35">
            <v>22.307766999999998</v>
          </cell>
          <cell r="D35">
            <v>5.5</v>
          </cell>
          <cell r="E35">
            <v>3.9</v>
          </cell>
        </row>
        <row r="36">
          <cell r="B36">
            <v>36160</v>
          </cell>
          <cell r="C36">
            <v>19.536435999999998</v>
          </cell>
          <cell r="D36">
            <v>5.5</v>
          </cell>
          <cell r="E36">
            <v>4.0999999999999996</v>
          </cell>
        </row>
        <row r="37">
          <cell r="B37">
            <v>36191</v>
          </cell>
          <cell r="C37">
            <v>21.221537000000001</v>
          </cell>
          <cell r="D37">
            <v>5.5</v>
          </cell>
          <cell r="E37">
            <v>4.0999999999999996</v>
          </cell>
        </row>
        <row r="38">
          <cell r="B38">
            <v>36219</v>
          </cell>
          <cell r="C38">
            <v>20.135532999999999</v>
          </cell>
          <cell r="D38">
            <v>7.37</v>
          </cell>
          <cell r="E38">
            <v>9.68</v>
          </cell>
        </row>
        <row r="39">
          <cell r="B39">
            <v>36250</v>
          </cell>
          <cell r="C39">
            <v>24.086171</v>
          </cell>
          <cell r="D39">
            <v>5.38</v>
          </cell>
          <cell r="E39">
            <v>10.1</v>
          </cell>
        </row>
        <row r="40">
          <cell r="B40">
            <v>36280</v>
          </cell>
          <cell r="C40">
            <v>29.492167999999999</v>
          </cell>
          <cell r="D40">
            <v>5.05</v>
          </cell>
          <cell r="E40">
            <v>8.77</v>
          </cell>
        </row>
        <row r="41">
          <cell r="B41">
            <v>36311</v>
          </cell>
          <cell r="C41">
            <v>30.222162999999998</v>
          </cell>
          <cell r="D41">
            <v>4.55</v>
          </cell>
          <cell r="E41">
            <v>9.02</v>
          </cell>
        </row>
        <row r="42">
          <cell r="B42">
            <v>36341</v>
          </cell>
          <cell r="C42">
            <v>30.450693000000001</v>
          </cell>
          <cell r="D42">
            <v>3.94</v>
          </cell>
          <cell r="E42">
            <v>9.24</v>
          </cell>
        </row>
        <row r="43">
          <cell r="B43">
            <v>36372</v>
          </cell>
          <cell r="C43">
            <v>35.167749999999998</v>
          </cell>
          <cell r="D43">
            <v>3.44</v>
          </cell>
          <cell r="E43">
            <v>9.07</v>
          </cell>
        </row>
        <row r="44">
          <cell r="B44">
            <v>36403</v>
          </cell>
          <cell r="C44">
            <v>37.922004000000001</v>
          </cell>
          <cell r="D44">
            <v>3.71</v>
          </cell>
          <cell r="E44">
            <v>9.64</v>
          </cell>
        </row>
        <row r="45">
          <cell r="B45">
            <v>36433</v>
          </cell>
          <cell r="C45">
            <v>41.981475000000003</v>
          </cell>
          <cell r="D45">
            <v>3.66</v>
          </cell>
          <cell r="E45">
            <v>10.46</v>
          </cell>
        </row>
        <row r="46">
          <cell r="B46">
            <v>36464</v>
          </cell>
          <cell r="C46">
            <v>41.658627000000003</v>
          </cell>
          <cell r="D46">
            <v>3.58</v>
          </cell>
          <cell r="E46">
            <v>10.42</v>
          </cell>
        </row>
        <row r="47">
          <cell r="B47">
            <v>36494</v>
          </cell>
          <cell r="C47">
            <v>45.455513000000003</v>
          </cell>
          <cell r="D47">
            <v>4.4800000000000004</v>
          </cell>
          <cell r="E47">
            <v>10.9</v>
          </cell>
        </row>
        <row r="48">
          <cell r="B48">
            <v>36525</v>
          </cell>
          <cell r="C48">
            <v>46.910356999999998</v>
          </cell>
          <cell r="D48">
            <v>4.55</v>
          </cell>
          <cell r="E48">
            <v>10.210000000000001</v>
          </cell>
        </row>
        <row r="49">
          <cell r="B49">
            <v>36556</v>
          </cell>
          <cell r="C49">
            <v>47.234499999999997</v>
          </cell>
          <cell r="D49">
            <v>4.55</v>
          </cell>
          <cell r="E49">
            <v>10.210000000000001</v>
          </cell>
        </row>
        <row r="50">
          <cell r="B50">
            <v>36585</v>
          </cell>
          <cell r="C50">
            <v>50.849257000000001</v>
          </cell>
          <cell r="D50">
            <v>2.61</v>
          </cell>
          <cell r="E50">
            <v>20.67</v>
          </cell>
        </row>
        <row r="51">
          <cell r="B51">
            <v>36616</v>
          </cell>
          <cell r="C51">
            <v>51.482214999999997</v>
          </cell>
          <cell r="D51">
            <v>2.54</v>
          </cell>
          <cell r="E51">
            <v>19.63</v>
          </cell>
        </row>
        <row r="52">
          <cell r="B52">
            <v>36646</v>
          </cell>
          <cell r="C52">
            <v>43.952058999999998</v>
          </cell>
          <cell r="D52">
            <v>1.43</v>
          </cell>
          <cell r="E52">
            <v>19.72</v>
          </cell>
        </row>
        <row r="53">
          <cell r="B53">
            <v>36677</v>
          </cell>
          <cell r="C53">
            <v>51.057437</v>
          </cell>
          <cell r="D53">
            <v>1.39</v>
          </cell>
          <cell r="E53">
            <v>21.71</v>
          </cell>
        </row>
        <row r="54">
          <cell r="B54">
            <v>36707</v>
          </cell>
          <cell r="C54">
            <v>55.498770999999998</v>
          </cell>
          <cell r="D54">
            <v>2.0699999999999998</v>
          </cell>
          <cell r="E54">
            <v>21.46</v>
          </cell>
        </row>
        <row r="55">
          <cell r="B55">
            <v>36738</v>
          </cell>
          <cell r="C55">
            <v>52.778658</v>
          </cell>
          <cell r="D55">
            <v>2.42</v>
          </cell>
          <cell r="E55">
            <v>21.25</v>
          </cell>
        </row>
        <row r="56">
          <cell r="B56">
            <v>36769</v>
          </cell>
          <cell r="C56">
            <v>55.119641000000001</v>
          </cell>
          <cell r="D56">
            <v>3.34</v>
          </cell>
          <cell r="E56">
            <v>21.65</v>
          </cell>
        </row>
        <row r="57">
          <cell r="B57">
            <v>36799</v>
          </cell>
          <cell r="C57">
            <v>60.137445999999997</v>
          </cell>
          <cell r="D57">
            <v>3.64</v>
          </cell>
          <cell r="E57">
            <v>21.73</v>
          </cell>
        </row>
        <row r="58">
          <cell r="B58">
            <v>36830</v>
          </cell>
          <cell r="C58">
            <v>58.931683999999997</v>
          </cell>
          <cell r="D58">
            <v>3.8</v>
          </cell>
          <cell r="E58">
            <v>22.03</v>
          </cell>
        </row>
        <row r="59">
          <cell r="B59">
            <v>36860</v>
          </cell>
          <cell r="C59">
            <v>60.603569999999998</v>
          </cell>
          <cell r="D59">
            <v>4.6399999999999997</v>
          </cell>
          <cell r="E59">
            <v>21.34</v>
          </cell>
        </row>
        <row r="60">
          <cell r="B60">
            <v>36891</v>
          </cell>
          <cell r="C60">
            <v>47.265250999999999</v>
          </cell>
          <cell r="D60">
            <v>6.85</v>
          </cell>
          <cell r="E60">
            <v>20.43</v>
          </cell>
        </row>
        <row r="61">
          <cell r="B61">
            <v>36922</v>
          </cell>
          <cell r="C61">
            <v>48.506188000000002</v>
          </cell>
          <cell r="D61">
            <v>6.85</v>
          </cell>
          <cell r="E61">
            <v>20.43</v>
          </cell>
        </row>
        <row r="62">
          <cell r="B62">
            <v>36950</v>
          </cell>
          <cell r="C62">
            <v>51.008434999999999</v>
          </cell>
          <cell r="D62">
            <v>5.9</v>
          </cell>
          <cell r="E62">
            <v>14.5</v>
          </cell>
        </row>
        <row r="63">
          <cell r="B63">
            <v>36981</v>
          </cell>
          <cell r="C63">
            <v>46.901735000000002</v>
          </cell>
          <cell r="D63">
            <v>7.73</v>
          </cell>
          <cell r="E63">
            <v>15.96</v>
          </cell>
        </row>
        <row r="64">
          <cell r="B64">
            <v>37011</v>
          </cell>
          <cell r="C64">
            <v>48.109537000000003</v>
          </cell>
          <cell r="D64">
            <v>7.56</v>
          </cell>
          <cell r="E64">
            <v>15.85</v>
          </cell>
        </row>
        <row r="65">
          <cell r="B65">
            <v>37042</v>
          </cell>
          <cell r="C65">
            <v>51.647444999999998</v>
          </cell>
          <cell r="D65">
            <v>7.6</v>
          </cell>
          <cell r="E65">
            <v>15.2</v>
          </cell>
        </row>
        <row r="66">
          <cell r="B66">
            <v>37072</v>
          </cell>
          <cell r="C66">
            <v>50.600664000000002</v>
          </cell>
          <cell r="D66">
            <v>8.7200000000000006</v>
          </cell>
          <cell r="E66">
            <v>14.6</v>
          </cell>
        </row>
        <row r="67">
          <cell r="B67">
            <v>37103</v>
          </cell>
          <cell r="C67">
            <v>46.515022999999999</v>
          </cell>
          <cell r="D67">
            <v>8.59</v>
          </cell>
          <cell r="E67">
            <v>13.58</v>
          </cell>
        </row>
        <row r="68">
          <cell r="B68">
            <v>37134</v>
          </cell>
          <cell r="C68">
            <v>48.399635000000004</v>
          </cell>
          <cell r="D68">
            <v>7.7</v>
          </cell>
          <cell r="E68">
            <v>12.96</v>
          </cell>
        </row>
        <row r="69">
          <cell r="B69">
            <v>37164</v>
          </cell>
          <cell r="C69">
            <v>46.984479</v>
          </cell>
          <cell r="D69">
            <v>6.67</v>
          </cell>
          <cell r="E69">
            <v>12.28</v>
          </cell>
        </row>
        <row r="70">
          <cell r="B70">
            <v>37195</v>
          </cell>
          <cell r="C70">
            <v>38.877667000000002</v>
          </cell>
          <cell r="D70">
            <v>6.53</v>
          </cell>
          <cell r="E70">
            <v>11.83</v>
          </cell>
        </row>
        <row r="71">
          <cell r="B71">
            <v>37225</v>
          </cell>
          <cell r="C71">
            <v>35.043354000000001</v>
          </cell>
          <cell r="D71">
            <v>5.44</v>
          </cell>
          <cell r="E71">
            <v>11.35</v>
          </cell>
        </row>
        <row r="72">
          <cell r="B72">
            <v>37256</v>
          </cell>
          <cell r="C72">
            <v>34.744318999999997</v>
          </cell>
          <cell r="D72">
            <v>6.64</v>
          </cell>
          <cell r="E72">
            <v>11.4</v>
          </cell>
        </row>
        <row r="73">
          <cell r="B73">
            <v>37287</v>
          </cell>
          <cell r="C73">
            <v>35.947972</v>
          </cell>
          <cell r="D73">
            <v>6.64</v>
          </cell>
          <cell r="E73">
            <v>11.4</v>
          </cell>
        </row>
        <row r="74">
          <cell r="B74">
            <v>37315</v>
          </cell>
          <cell r="C74">
            <v>37.472293999999998</v>
          </cell>
          <cell r="D74">
            <v>3.7</v>
          </cell>
          <cell r="E74">
            <v>10.34</v>
          </cell>
        </row>
        <row r="75">
          <cell r="B75">
            <v>37346</v>
          </cell>
          <cell r="C75">
            <v>44.385033999999997</v>
          </cell>
          <cell r="D75">
            <v>3.5</v>
          </cell>
          <cell r="E75">
            <v>10.69</v>
          </cell>
        </row>
        <row r="76">
          <cell r="B76">
            <v>37376</v>
          </cell>
          <cell r="C76">
            <v>47.740566000000001</v>
          </cell>
          <cell r="D76">
            <v>3.43</v>
          </cell>
          <cell r="E76">
            <v>11.45</v>
          </cell>
        </row>
        <row r="77">
          <cell r="B77">
            <v>37407</v>
          </cell>
          <cell r="C77">
            <v>48.200237000000001</v>
          </cell>
          <cell r="D77">
            <v>4.1900000000000004</v>
          </cell>
          <cell r="E77">
            <v>12.33</v>
          </cell>
        </row>
        <row r="78">
          <cell r="B78">
            <v>37437</v>
          </cell>
          <cell r="C78">
            <v>45.985733000000003</v>
          </cell>
          <cell r="D78">
            <v>4.0999999999999996</v>
          </cell>
          <cell r="E78">
            <v>13.08</v>
          </cell>
        </row>
        <row r="79">
          <cell r="B79">
            <v>37468</v>
          </cell>
          <cell r="C79">
            <v>48.324024000000001</v>
          </cell>
          <cell r="D79">
            <v>2.27</v>
          </cell>
          <cell r="E79">
            <v>13.61</v>
          </cell>
        </row>
        <row r="80">
          <cell r="B80">
            <v>37499</v>
          </cell>
          <cell r="C80">
            <v>50.215069999999997</v>
          </cell>
          <cell r="D80">
            <v>2.9</v>
          </cell>
          <cell r="E80">
            <v>14.13</v>
          </cell>
        </row>
        <row r="81">
          <cell r="B81">
            <v>37529</v>
          </cell>
          <cell r="C81">
            <v>53.052926999999997</v>
          </cell>
          <cell r="D81">
            <v>2.42</v>
          </cell>
          <cell r="E81">
            <v>14.88</v>
          </cell>
        </row>
        <row r="82">
          <cell r="B82">
            <v>37560</v>
          </cell>
          <cell r="C82">
            <v>51.644544000000003</v>
          </cell>
          <cell r="D82">
            <v>2.21</v>
          </cell>
          <cell r="E82">
            <v>15.67</v>
          </cell>
        </row>
        <row r="83">
          <cell r="B83">
            <v>37590</v>
          </cell>
          <cell r="C83">
            <v>46.486871999999998</v>
          </cell>
          <cell r="D83">
            <v>2.82</v>
          </cell>
          <cell r="E83">
            <v>16.350000000000001</v>
          </cell>
        </row>
        <row r="84">
          <cell r="B84">
            <v>37621</v>
          </cell>
          <cell r="C84">
            <v>52.268543000000001</v>
          </cell>
          <cell r="D84">
            <v>5.24</v>
          </cell>
          <cell r="E84">
            <v>16.68</v>
          </cell>
        </row>
        <row r="85">
          <cell r="B85">
            <v>37652</v>
          </cell>
          <cell r="C85">
            <v>57.636488</v>
          </cell>
          <cell r="D85">
            <v>5.24</v>
          </cell>
          <cell r="E85">
            <v>16.68</v>
          </cell>
        </row>
        <row r="86">
          <cell r="B86">
            <v>37680</v>
          </cell>
          <cell r="C86">
            <v>61.595418000000002</v>
          </cell>
          <cell r="D86">
            <v>7.59</v>
          </cell>
          <cell r="E86">
            <v>31.1</v>
          </cell>
        </row>
        <row r="87">
          <cell r="B87">
            <v>37711</v>
          </cell>
          <cell r="C87">
            <v>56.832886000000002</v>
          </cell>
          <cell r="D87">
            <v>8.27</v>
          </cell>
          <cell r="E87">
            <v>30.16</v>
          </cell>
        </row>
        <row r="88">
          <cell r="B88">
            <v>37741</v>
          </cell>
          <cell r="C88">
            <v>47.749496000000001</v>
          </cell>
          <cell r="D88">
            <v>9.92</v>
          </cell>
          <cell r="E88">
            <v>28.18</v>
          </cell>
        </row>
        <row r="89">
          <cell r="B89">
            <v>37772</v>
          </cell>
          <cell r="C89">
            <v>48.846294</v>
          </cell>
          <cell r="D89">
            <v>10.34</v>
          </cell>
          <cell r="E89">
            <v>27.29</v>
          </cell>
        </row>
        <row r="90">
          <cell r="B90">
            <v>37802</v>
          </cell>
          <cell r="C90">
            <v>52.261960999999999</v>
          </cell>
          <cell r="D90">
            <v>10.35</v>
          </cell>
          <cell r="E90">
            <v>27.32</v>
          </cell>
        </row>
        <row r="91">
          <cell r="B91">
            <v>37833</v>
          </cell>
          <cell r="C91">
            <v>53.591971000000001</v>
          </cell>
          <cell r="D91">
            <v>11.18</v>
          </cell>
          <cell r="E91">
            <v>27.61</v>
          </cell>
        </row>
        <row r="92">
          <cell r="B92">
            <v>37864</v>
          </cell>
          <cell r="C92">
            <v>55.628515</v>
          </cell>
          <cell r="D92">
            <v>11.37</v>
          </cell>
          <cell r="E92">
            <v>27.66</v>
          </cell>
        </row>
        <row r="93">
          <cell r="B93">
            <v>37894</v>
          </cell>
          <cell r="C93">
            <v>50.415855000000001</v>
          </cell>
          <cell r="D93">
            <v>11.65</v>
          </cell>
          <cell r="E93">
            <v>27.46</v>
          </cell>
        </row>
        <row r="94">
          <cell r="B94">
            <v>37925</v>
          </cell>
          <cell r="C94">
            <v>54.405482999999997</v>
          </cell>
          <cell r="D94">
            <v>11.5</v>
          </cell>
          <cell r="E94">
            <v>27.86</v>
          </cell>
        </row>
        <row r="95">
          <cell r="B95">
            <v>37955</v>
          </cell>
          <cell r="C95">
            <v>54.608742999999997</v>
          </cell>
          <cell r="D95">
            <v>11.82</v>
          </cell>
          <cell r="E95">
            <v>27.69</v>
          </cell>
        </row>
        <row r="96">
          <cell r="B96">
            <v>37986</v>
          </cell>
          <cell r="C96">
            <v>56.140628</v>
          </cell>
          <cell r="D96">
            <v>11.74</v>
          </cell>
          <cell r="E96">
            <v>28.29</v>
          </cell>
        </row>
        <row r="97">
          <cell r="B97">
            <v>38017</v>
          </cell>
          <cell r="C97">
            <v>58.744208</v>
          </cell>
          <cell r="D97">
            <v>11.74</v>
          </cell>
          <cell r="E97">
            <v>28.29</v>
          </cell>
        </row>
        <row r="98">
          <cell r="B98">
            <v>38046</v>
          </cell>
          <cell r="C98">
            <v>58.654052999999998</v>
          </cell>
          <cell r="D98">
            <v>15.73</v>
          </cell>
          <cell r="E98">
            <v>28.57</v>
          </cell>
        </row>
        <row r="99">
          <cell r="B99">
            <v>38077</v>
          </cell>
          <cell r="C99">
            <v>63.024994</v>
          </cell>
          <cell r="D99">
            <v>17.829999999999998</v>
          </cell>
          <cell r="E99">
            <v>32.99</v>
          </cell>
        </row>
        <row r="100">
          <cell r="B100">
            <v>38107</v>
          </cell>
          <cell r="C100">
            <v>63.162914999999998</v>
          </cell>
          <cell r="D100">
            <v>18.87</v>
          </cell>
          <cell r="E100">
            <v>34.03</v>
          </cell>
        </row>
        <row r="101">
          <cell r="B101">
            <v>38138</v>
          </cell>
          <cell r="C101">
            <v>70.367001999999999</v>
          </cell>
          <cell r="D101">
            <v>19.77</v>
          </cell>
          <cell r="E101">
            <v>33.659999999999997</v>
          </cell>
        </row>
        <row r="102">
          <cell r="B102">
            <v>38168</v>
          </cell>
          <cell r="C102">
            <v>66.642471999999998</v>
          </cell>
          <cell r="D102">
            <v>19.86</v>
          </cell>
          <cell r="E102">
            <v>33.549999999999997</v>
          </cell>
        </row>
        <row r="103">
          <cell r="B103">
            <v>38199</v>
          </cell>
          <cell r="C103">
            <v>70.962332000000004</v>
          </cell>
          <cell r="D103">
            <v>19.78</v>
          </cell>
          <cell r="E103">
            <v>32.94</v>
          </cell>
        </row>
        <row r="104">
          <cell r="B104">
            <v>38230</v>
          </cell>
          <cell r="C104">
            <v>78.825192000000001</v>
          </cell>
          <cell r="D104">
            <v>20.46</v>
          </cell>
          <cell r="E104">
            <v>32.630000000000003</v>
          </cell>
        </row>
        <row r="105">
          <cell r="B105">
            <v>38260</v>
          </cell>
          <cell r="C105">
            <v>77.725474000000006</v>
          </cell>
          <cell r="D105">
            <v>21.53</v>
          </cell>
          <cell r="E105">
            <v>32.75</v>
          </cell>
        </row>
        <row r="106">
          <cell r="B106">
            <v>38291</v>
          </cell>
          <cell r="C106">
            <v>87.384028999999998</v>
          </cell>
          <cell r="D106">
            <v>22.22</v>
          </cell>
          <cell r="E106">
            <v>32.479999999999997</v>
          </cell>
        </row>
        <row r="107">
          <cell r="B107">
            <v>38321</v>
          </cell>
          <cell r="C107">
            <v>78.605101000000005</v>
          </cell>
          <cell r="D107">
            <v>23.03</v>
          </cell>
          <cell r="E107">
            <v>32.200000000000003</v>
          </cell>
        </row>
        <row r="108">
          <cell r="B108">
            <v>38352</v>
          </cell>
          <cell r="C108">
            <v>73.020342999999997</v>
          </cell>
          <cell r="D108">
            <v>24.65</v>
          </cell>
          <cell r="E108">
            <v>31.38</v>
          </cell>
        </row>
        <row r="109">
          <cell r="B109">
            <v>38383</v>
          </cell>
          <cell r="C109">
            <v>80.380729000000002</v>
          </cell>
          <cell r="D109">
            <v>24.65</v>
          </cell>
          <cell r="E109">
            <v>31.38</v>
          </cell>
        </row>
        <row r="110">
          <cell r="B110">
            <v>38411</v>
          </cell>
          <cell r="C110">
            <v>83.199523999999997</v>
          </cell>
          <cell r="D110">
            <v>22.22</v>
          </cell>
          <cell r="E110">
            <v>27.05</v>
          </cell>
        </row>
        <row r="111">
          <cell r="B111">
            <v>38442</v>
          </cell>
          <cell r="C111">
            <v>95.374122999999997</v>
          </cell>
          <cell r="D111">
            <v>20.34</v>
          </cell>
          <cell r="E111">
            <v>25.78</v>
          </cell>
        </row>
        <row r="112">
          <cell r="B112">
            <v>38472</v>
          </cell>
          <cell r="C112">
            <v>94.942248000000006</v>
          </cell>
          <cell r="D112">
            <v>19.5</v>
          </cell>
          <cell r="E112">
            <v>26.04</v>
          </cell>
        </row>
        <row r="113">
          <cell r="B113">
            <v>38503</v>
          </cell>
          <cell r="C113">
            <v>89.705856999999995</v>
          </cell>
          <cell r="D113">
            <v>19.36</v>
          </cell>
          <cell r="E113">
            <v>26.96</v>
          </cell>
        </row>
        <row r="114">
          <cell r="B114">
            <v>38533</v>
          </cell>
          <cell r="C114">
            <v>101.09676899999999</v>
          </cell>
          <cell r="D114">
            <v>19.47</v>
          </cell>
          <cell r="E114">
            <v>27.53</v>
          </cell>
        </row>
        <row r="115">
          <cell r="B115">
            <v>38564</v>
          </cell>
          <cell r="C115">
            <v>105.712546</v>
          </cell>
          <cell r="D115">
            <v>19.09</v>
          </cell>
          <cell r="E115">
            <v>27.8</v>
          </cell>
        </row>
        <row r="116">
          <cell r="B116">
            <v>38595</v>
          </cell>
          <cell r="C116">
            <v>115.974487</v>
          </cell>
          <cell r="D116">
            <v>18.940000000000001</v>
          </cell>
          <cell r="E116">
            <v>27.65</v>
          </cell>
        </row>
        <row r="117">
          <cell r="B117">
            <v>38625</v>
          </cell>
          <cell r="C117">
            <v>115.576314</v>
          </cell>
          <cell r="D117">
            <v>18.78</v>
          </cell>
          <cell r="E117">
            <v>27.37</v>
          </cell>
        </row>
        <row r="118">
          <cell r="B118">
            <v>38656</v>
          </cell>
          <cell r="C118">
            <v>109.022846</v>
          </cell>
          <cell r="D118">
            <v>19.32</v>
          </cell>
          <cell r="E118">
            <v>27.06</v>
          </cell>
        </row>
        <row r="119">
          <cell r="B119">
            <v>38686</v>
          </cell>
          <cell r="C119">
            <v>103.183566</v>
          </cell>
          <cell r="D119">
            <v>17.8</v>
          </cell>
          <cell r="E119">
            <v>27</v>
          </cell>
        </row>
        <row r="120">
          <cell r="B120">
            <v>38717</v>
          </cell>
          <cell r="C120">
            <v>105.83099199999999</v>
          </cell>
          <cell r="D120">
            <v>17.940000000000001</v>
          </cell>
          <cell r="E120">
            <v>27</v>
          </cell>
        </row>
        <row r="121">
          <cell r="B121">
            <v>38748</v>
          </cell>
          <cell r="C121">
            <v>117.10132</v>
          </cell>
          <cell r="D121">
            <v>17.940000000000001</v>
          </cell>
          <cell r="E121">
            <v>27</v>
          </cell>
        </row>
        <row r="122">
          <cell r="B122">
            <v>38776</v>
          </cell>
          <cell r="C122">
            <v>112.092102</v>
          </cell>
          <cell r="D122">
            <v>17.39</v>
          </cell>
          <cell r="E122">
            <v>24.82</v>
          </cell>
        </row>
        <row r="123">
          <cell r="B123">
            <v>38807</v>
          </cell>
          <cell r="C123">
            <v>114.31632999999999</v>
          </cell>
          <cell r="D123">
            <v>17.71</v>
          </cell>
          <cell r="E123">
            <v>25.34</v>
          </cell>
        </row>
        <row r="124">
          <cell r="B124">
            <v>38837</v>
          </cell>
          <cell r="C124">
            <v>127.601418</v>
          </cell>
          <cell r="D124">
            <v>17.170000000000002</v>
          </cell>
          <cell r="E124">
            <v>25.48</v>
          </cell>
        </row>
        <row r="125">
          <cell r="B125">
            <v>38868</v>
          </cell>
          <cell r="C125">
            <v>128.84505999999999</v>
          </cell>
          <cell r="D125">
            <v>15.64</v>
          </cell>
          <cell r="E125">
            <v>25.79</v>
          </cell>
        </row>
        <row r="126">
          <cell r="B126">
            <v>38898</v>
          </cell>
          <cell r="C126">
            <v>128.145793</v>
          </cell>
          <cell r="D126">
            <v>16.02</v>
          </cell>
          <cell r="E126">
            <v>26.75</v>
          </cell>
        </row>
        <row r="127">
          <cell r="B127">
            <v>38929</v>
          </cell>
          <cell r="C127">
            <v>135.970923</v>
          </cell>
          <cell r="D127">
            <v>17</v>
          </cell>
          <cell r="E127">
            <v>26.42</v>
          </cell>
        </row>
        <row r="128">
          <cell r="B128">
            <v>38960</v>
          </cell>
          <cell r="C128">
            <v>134.807264</v>
          </cell>
          <cell r="D128">
            <v>17.34</v>
          </cell>
          <cell r="E128">
            <v>26.15</v>
          </cell>
        </row>
        <row r="129">
          <cell r="B129">
            <v>38990</v>
          </cell>
          <cell r="C129">
            <v>116.620238</v>
          </cell>
          <cell r="D129">
            <v>17.62</v>
          </cell>
          <cell r="E129">
            <v>26.34</v>
          </cell>
        </row>
        <row r="130">
          <cell r="B130">
            <v>39021</v>
          </cell>
          <cell r="C130">
            <v>108.78155</v>
          </cell>
          <cell r="D130">
            <v>17.25</v>
          </cell>
          <cell r="E130">
            <v>26.1</v>
          </cell>
        </row>
        <row r="131">
          <cell r="B131">
            <v>39051</v>
          </cell>
          <cell r="C131">
            <v>109.224936</v>
          </cell>
          <cell r="D131">
            <v>18.079999999999998</v>
          </cell>
          <cell r="E131">
            <v>25.96</v>
          </cell>
        </row>
        <row r="132">
          <cell r="B132">
            <v>39082</v>
          </cell>
          <cell r="C132">
            <v>114.518512</v>
          </cell>
          <cell r="D132">
            <v>18.34</v>
          </cell>
          <cell r="E132">
            <v>25.26</v>
          </cell>
        </row>
        <row r="133">
          <cell r="B133">
            <v>39113</v>
          </cell>
          <cell r="C133">
            <v>100.518762</v>
          </cell>
          <cell r="D133">
            <v>18.34</v>
          </cell>
          <cell r="E133">
            <v>25.26</v>
          </cell>
        </row>
        <row r="134">
          <cell r="B134">
            <v>39141</v>
          </cell>
          <cell r="C134">
            <v>108.082571</v>
          </cell>
          <cell r="D134">
            <v>18.440000000000001</v>
          </cell>
          <cell r="E134">
            <v>27.7</v>
          </cell>
        </row>
        <row r="135">
          <cell r="B135">
            <v>39172</v>
          </cell>
          <cell r="C135">
            <v>113.845079</v>
          </cell>
          <cell r="D135">
            <v>18.440000000000001</v>
          </cell>
          <cell r="E135">
            <v>27.7</v>
          </cell>
        </row>
        <row r="136">
          <cell r="B136">
            <v>39202</v>
          </cell>
          <cell r="C136">
            <v>122.283693</v>
          </cell>
          <cell r="D136">
            <v>18.440000000000001</v>
          </cell>
          <cell r="E136">
            <v>27.7</v>
          </cell>
        </row>
        <row r="137">
          <cell r="B137">
            <v>39233</v>
          </cell>
          <cell r="C137">
            <v>122.517549</v>
          </cell>
          <cell r="D137">
            <v>20.09</v>
          </cell>
          <cell r="E137">
            <v>27.41</v>
          </cell>
        </row>
        <row r="138">
          <cell r="B138">
            <v>39263</v>
          </cell>
          <cell r="C138">
            <v>128.08138199999999</v>
          </cell>
          <cell r="D138">
            <v>20.09</v>
          </cell>
          <cell r="E138">
            <v>27.41</v>
          </cell>
        </row>
        <row r="139">
          <cell r="B139">
            <v>39294</v>
          </cell>
          <cell r="C139">
            <v>138.115937</v>
          </cell>
          <cell r="D139">
            <v>20.09</v>
          </cell>
          <cell r="E139">
            <v>27.41</v>
          </cell>
        </row>
        <row r="140">
          <cell r="B140">
            <v>39325</v>
          </cell>
          <cell r="C140">
            <v>131.633116</v>
          </cell>
          <cell r="D140">
            <v>20.079999999999998</v>
          </cell>
          <cell r="E140">
            <v>27.43</v>
          </cell>
        </row>
        <row r="141">
          <cell r="B141">
            <v>39355</v>
          </cell>
          <cell r="C141">
            <v>144.04823200000001</v>
          </cell>
          <cell r="D141">
            <v>20.079999999999998</v>
          </cell>
          <cell r="E141">
            <v>27.43</v>
          </cell>
        </row>
        <row r="142">
          <cell r="B142">
            <v>39386</v>
          </cell>
          <cell r="C142">
            <v>153.840114</v>
          </cell>
          <cell r="D142">
            <v>20.079999999999998</v>
          </cell>
          <cell r="E142">
            <v>27.43</v>
          </cell>
        </row>
        <row r="143">
          <cell r="B143">
            <v>39416</v>
          </cell>
          <cell r="C143">
            <v>171.38079400000001</v>
          </cell>
          <cell r="D143">
            <v>21.8</v>
          </cell>
          <cell r="E143">
            <v>27.56</v>
          </cell>
        </row>
        <row r="144">
          <cell r="B144">
            <v>39447</v>
          </cell>
          <cell r="C144">
            <v>168.04762700000001</v>
          </cell>
          <cell r="D144">
            <v>21.8</v>
          </cell>
          <cell r="E144">
            <v>27.56</v>
          </cell>
        </row>
        <row r="145">
          <cell r="B145">
            <v>39478</v>
          </cell>
          <cell r="C145">
            <v>170.25416100000001</v>
          </cell>
          <cell r="D145">
            <v>21.8</v>
          </cell>
          <cell r="E145">
            <v>27.56</v>
          </cell>
        </row>
        <row r="146">
          <cell r="B146">
            <v>39507</v>
          </cell>
          <cell r="C146">
            <v>175.33751599999999</v>
          </cell>
          <cell r="D146">
            <v>21.18</v>
          </cell>
          <cell r="E146">
            <v>27.41</v>
          </cell>
        </row>
        <row r="147">
          <cell r="B147">
            <v>39538</v>
          </cell>
          <cell r="C147">
            <v>191.097216</v>
          </cell>
          <cell r="D147">
            <v>21.18</v>
          </cell>
          <cell r="E147">
            <v>27.41</v>
          </cell>
        </row>
        <row r="148">
          <cell r="B148">
            <v>39568</v>
          </cell>
          <cell r="C148">
            <v>204.236546</v>
          </cell>
          <cell r="D148">
            <v>21.18</v>
          </cell>
          <cell r="E148">
            <v>27.41</v>
          </cell>
        </row>
        <row r="149">
          <cell r="B149">
            <v>39599</v>
          </cell>
          <cell r="C149">
            <v>230.52042700000001</v>
          </cell>
          <cell r="D149">
            <v>26.07</v>
          </cell>
          <cell r="E149">
            <v>29.25</v>
          </cell>
        </row>
        <row r="150">
          <cell r="B150">
            <v>39629</v>
          </cell>
          <cell r="C150">
            <v>247.007634</v>
          </cell>
          <cell r="D150">
            <v>26.07</v>
          </cell>
          <cell r="E150">
            <v>29.25</v>
          </cell>
        </row>
        <row r="151">
          <cell r="B151">
            <v>39660</v>
          </cell>
          <cell r="C151">
            <v>249.66260199999999</v>
          </cell>
          <cell r="D151">
            <v>26.07</v>
          </cell>
          <cell r="E151">
            <v>29.25</v>
          </cell>
        </row>
        <row r="152">
          <cell r="B152">
            <v>39691</v>
          </cell>
          <cell r="C152">
            <v>215.297415</v>
          </cell>
          <cell r="D152">
            <v>28.54</v>
          </cell>
          <cell r="E152">
            <v>28.97</v>
          </cell>
        </row>
        <row r="153">
          <cell r="B153">
            <v>39721</v>
          </cell>
          <cell r="C153">
            <v>187.060745</v>
          </cell>
          <cell r="D153">
            <v>28.54</v>
          </cell>
          <cell r="E153">
            <v>28.97</v>
          </cell>
        </row>
        <row r="154">
          <cell r="B154">
            <v>39752</v>
          </cell>
          <cell r="C154">
            <v>136.33562699999999</v>
          </cell>
          <cell r="D154">
            <v>28.54</v>
          </cell>
          <cell r="E154">
            <v>28.97</v>
          </cell>
        </row>
        <row r="155">
          <cell r="B155">
            <v>39782</v>
          </cell>
          <cell r="C155">
            <v>101.244035</v>
          </cell>
          <cell r="D155">
            <v>25.01</v>
          </cell>
          <cell r="E155">
            <v>24.14</v>
          </cell>
        </row>
        <row r="156">
          <cell r="B156">
            <v>39813</v>
          </cell>
          <cell r="C156">
            <v>77.711348000000001</v>
          </cell>
          <cell r="D156">
            <v>25.01</v>
          </cell>
          <cell r="E156">
            <v>24.14</v>
          </cell>
        </row>
        <row r="157">
          <cell r="B157">
            <v>39844</v>
          </cell>
          <cell r="C157">
            <v>82.583845999999994</v>
          </cell>
          <cell r="D157">
            <v>25.01</v>
          </cell>
          <cell r="E157">
            <v>24.14</v>
          </cell>
        </row>
        <row r="158">
          <cell r="B158">
            <v>39872</v>
          </cell>
          <cell r="C158">
            <v>78.825799000000004</v>
          </cell>
          <cell r="D158">
            <v>11.7</v>
          </cell>
          <cell r="E158">
            <v>-3.12</v>
          </cell>
        </row>
        <row r="159">
          <cell r="B159">
            <v>39903</v>
          </cell>
          <cell r="C159">
            <v>87.891451000000004</v>
          </cell>
          <cell r="D159">
            <v>11.7</v>
          </cell>
          <cell r="E159">
            <v>-3.12</v>
          </cell>
        </row>
        <row r="160">
          <cell r="B160">
            <v>39933</v>
          </cell>
          <cell r="C160">
            <v>94.546689999999998</v>
          </cell>
          <cell r="D160">
            <v>11.7</v>
          </cell>
          <cell r="E160">
            <v>-3.12</v>
          </cell>
        </row>
        <row r="161">
          <cell r="B161">
            <v>39964</v>
          </cell>
          <cell r="C161">
            <v>109.279589</v>
          </cell>
          <cell r="D161">
            <v>4.24</v>
          </cell>
          <cell r="E161">
            <v>-0.81</v>
          </cell>
        </row>
        <row r="162">
          <cell r="B162">
            <v>39994</v>
          </cell>
          <cell r="C162">
            <v>129.98647399999999</v>
          </cell>
          <cell r="D162">
            <v>4.24</v>
          </cell>
          <cell r="E162">
            <v>-0.81</v>
          </cell>
        </row>
        <row r="163">
          <cell r="B163">
            <v>40025</v>
          </cell>
          <cell r="C163">
            <v>121.644672</v>
          </cell>
          <cell r="D163">
            <v>4.24</v>
          </cell>
          <cell r="E163">
            <v>-0.81</v>
          </cell>
        </row>
        <row r="164">
          <cell r="B164">
            <v>40056</v>
          </cell>
          <cell r="C164">
            <v>134.68487500000001</v>
          </cell>
          <cell r="D164">
            <v>-0.76</v>
          </cell>
          <cell r="E164">
            <v>1.56</v>
          </cell>
        </row>
        <row r="165">
          <cell r="B165">
            <v>40086</v>
          </cell>
          <cell r="C165">
            <v>128.465473</v>
          </cell>
          <cell r="D165">
            <v>-0.76</v>
          </cell>
          <cell r="E165">
            <v>1.56</v>
          </cell>
        </row>
        <row r="166">
          <cell r="B166">
            <v>40117</v>
          </cell>
          <cell r="C166">
            <v>139.21172999999999</v>
          </cell>
          <cell r="D166">
            <v>-0.76</v>
          </cell>
          <cell r="E166">
            <v>1.56</v>
          </cell>
        </row>
        <row r="167">
          <cell r="B167">
            <v>40147</v>
          </cell>
          <cell r="C167">
            <v>145.824321</v>
          </cell>
          <cell r="D167">
            <v>0.24</v>
          </cell>
          <cell r="E167">
            <v>7.1</v>
          </cell>
        </row>
        <row r="168">
          <cell r="B168">
            <v>40178</v>
          </cell>
          <cell r="C168">
            <v>140.855773</v>
          </cell>
          <cell r="D168">
            <v>0.24</v>
          </cell>
          <cell r="E168">
            <v>7.1</v>
          </cell>
        </row>
        <row r="169">
          <cell r="B169">
            <v>40209</v>
          </cell>
          <cell r="C169">
            <v>144.94931199999999</v>
          </cell>
          <cell r="D169">
            <v>0.24</v>
          </cell>
          <cell r="E169">
            <v>7.1</v>
          </cell>
        </row>
        <row r="170">
          <cell r="B170">
            <v>40237</v>
          </cell>
          <cell r="C170">
            <v>140.395726</v>
          </cell>
          <cell r="D170">
            <v>5.19</v>
          </cell>
          <cell r="E170">
            <v>39.69</v>
          </cell>
        </row>
        <row r="171">
          <cell r="B171">
            <v>40268</v>
          </cell>
          <cell r="C171">
            <v>148.942972</v>
          </cell>
          <cell r="D171">
            <v>5.19</v>
          </cell>
          <cell r="E171">
            <v>39.69</v>
          </cell>
        </row>
        <row r="172">
          <cell r="B172">
            <v>40298</v>
          </cell>
          <cell r="C172">
            <v>158.12645699999999</v>
          </cell>
          <cell r="D172">
            <v>5.19</v>
          </cell>
          <cell r="E172">
            <v>39.69</v>
          </cell>
        </row>
        <row r="173">
          <cell r="B173">
            <v>40329</v>
          </cell>
          <cell r="C173">
            <v>142.150184</v>
          </cell>
          <cell r="D173">
            <v>9.49</v>
          </cell>
          <cell r="E173">
            <v>38.17</v>
          </cell>
        </row>
        <row r="174">
          <cell r="B174">
            <v>40359</v>
          </cell>
          <cell r="C174">
            <v>140.45075299999999</v>
          </cell>
          <cell r="D174">
            <v>9.49</v>
          </cell>
          <cell r="E174">
            <v>38.17</v>
          </cell>
        </row>
        <row r="175">
          <cell r="B175">
            <v>40390</v>
          </cell>
          <cell r="C175">
            <v>139.96184199999999</v>
          </cell>
          <cell r="D175">
            <v>9.49</v>
          </cell>
          <cell r="E175">
            <v>38.17</v>
          </cell>
        </row>
        <row r="176">
          <cell r="B176">
            <v>40421</v>
          </cell>
          <cell r="C176">
            <v>142.568927</v>
          </cell>
          <cell r="D176">
            <v>9.0299999999999994</v>
          </cell>
          <cell r="E176">
            <v>33.369999999999997</v>
          </cell>
        </row>
        <row r="177">
          <cell r="B177">
            <v>40451</v>
          </cell>
          <cell r="C177">
            <v>143.083969</v>
          </cell>
          <cell r="D177">
            <v>9.0299999999999994</v>
          </cell>
          <cell r="E177">
            <v>33.369999999999997</v>
          </cell>
        </row>
        <row r="178">
          <cell r="B178">
            <v>40482</v>
          </cell>
          <cell r="C178">
            <v>153.57123799999999</v>
          </cell>
          <cell r="D178">
            <v>9.0299999999999994</v>
          </cell>
          <cell r="E178">
            <v>33.369999999999997</v>
          </cell>
        </row>
        <row r="179">
          <cell r="B179">
            <v>40512</v>
          </cell>
          <cell r="C179">
            <v>158.91447299999999</v>
          </cell>
          <cell r="D179">
            <v>11.22</v>
          </cell>
          <cell r="E179">
            <v>31.78</v>
          </cell>
        </row>
        <row r="180">
          <cell r="B180">
            <v>40543</v>
          </cell>
          <cell r="C180">
            <v>169.32510099999999</v>
          </cell>
          <cell r="D180">
            <v>11.22</v>
          </cell>
          <cell r="E180">
            <v>31.78</v>
          </cell>
        </row>
        <row r="181">
          <cell r="B181">
            <v>40574</v>
          </cell>
          <cell r="C181">
            <v>174.28228899999999</v>
          </cell>
          <cell r="D181">
            <v>11.22</v>
          </cell>
          <cell r="E181">
            <v>31.78</v>
          </cell>
        </row>
        <row r="182">
          <cell r="B182">
            <v>40602</v>
          </cell>
          <cell r="C182">
            <v>184.09739500000001</v>
          </cell>
          <cell r="D182">
            <v>22.04</v>
          </cell>
          <cell r="E182">
            <v>31</v>
          </cell>
        </row>
        <row r="183">
          <cell r="B183">
            <v>40633</v>
          </cell>
          <cell r="C183">
            <v>204.416865</v>
          </cell>
          <cell r="D183">
            <v>23.15</v>
          </cell>
          <cell r="E183">
            <v>30.59</v>
          </cell>
        </row>
        <row r="184">
          <cell r="B184">
            <v>40663</v>
          </cell>
          <cell r="C184">
            <v>218.82266000000001</v>
          </cell>
          <cell r="D184">
            <v>23.16</v>
          </cell>
          <cell r="E184">
            <v>29.47</v>
          </cell>
        </row>
        <row r="185">
          <cell r="B185">
            <v>40694</v>
          </cell>
          <cell r="C185">
            <v>203.62110699999999</v>
          </cell>
          <cell r="D185">
            <v>22.62</v>
          </cell>
          <cell r="E185">
            <v>29.44</v>
          </cell>
        </row>
        <row r="186">
          <cell r="B186">
            <v>40724</v>
          </cell>
          <cell r="C186">
            <v>199.35012599999999</v>
          </cell>
          <cell r="D186">
            <v>21.74</v>
          </cell>
          <cell r="E186">
            <v>29.71</v>
          </cell>
        </row>
        <row r="187">
          <cell r="B187">
            <v>40755</v>
          </cell>
          <cell r="C187">
            <v>203.22563400000001</v>
          </cell>
          <cell r="D187">
            <v>22.51</v>
          </cell>
          <cell r="E187">
            <v>29.77</v>
          </cell>
        </row>
        <row r="188">
          <cell r="B188">
            <v>40786</v>
          </cell>
          <cell r="C188">
            <v>189.49672200000001</v>
          </cell>
          <cell r="D188">
            <v>23.38</v>
          </cell>
          <cell r="E188">
            <v>29.88</v>
          </cell>
        </row>
        <row r="189">
          <cell r="B189">
            <v>40816</v>
          </cell>
          <cell r="C189">
            <v>190.273854</v>
          </cell>
          <cell r="D189">
            <v>24.15</v>
          </cell>
          <cell r="E189">
            <v>29.58</v>
          </cell>
        </row>
        <row r="190">
          <cell r="B190">
            <v>40847</v>
          </cell>
          <cell r="C190">
            <v>188.44168099999999</v>
          </cell>
          <cell r="D190">
            <v>24.17</v>
          </cell>
          <cell r="E190">
            <v>29.08</v>
          </cell>
        </row>
        <row r="191">
          <cell r="B191">
            <v>40877</v>
          </cell>
          <cell r="C191">
            <v>198.50966700000001</v>
          </cell>
          <cell r="D191">
            <v>22.79</v>
          </cell>
          <cell r="E191">
            <v>28.16</v>
          </cell>
        </row>
        <row r="192">
          <cell r="B192">
            <v>40908</v>
          </cell>
          <cell r="C192">
            <v>196.30707699999999</v>
          </cell>
          <cell r="D192">
            <v>20.78</v>
          </cell>
          <cell r="E192">
            <v>27.23</v>
          </cell>
        </row>
        <row r="193">
          <cell r="B193">
            <v>40939</v>
          </cell>
          <cell r="C193">
            <v>201.32072700000001</v>
          </cell>
          <cell r="D193">
            <v>20.78</v>
          </cell>
          <cell r="E193">
            <v>27.23</v>
          </cell>
        </row>
        <row r="194">
          <cell r="B194">
            <v>40968</v>
          </cell>
          <cell r="C194">
            <v>212.37992299999999</v>
          </cell>
          <cell r="D194">
            <v>18.3</v>
          </cell>
          <cell r="E194">
            <v>13.4</v>
          </cell>
        </row>
        <row r="195">
          <cell r="B195">
            <v>40999</v>
          </cell>
          <cell r="C195">
            <v>222.028897</v>
          </cell>
          <cell r="D195">
            <v>16.420000000000002</v>
          </cell>
          <cell r="E195">
            <v>14.11</v>
          </cell>
        </row>
        <row r="196">
          <cell r="B196">
            <v>41029</v>
          </cell>
          <cell r="C196">
            <v>214.361208</v>
          </cell>
          <cell r="D196">
            <v>15.8</v>
          </cell>
          <cell r="E196">
            <v>12.7</v>
          </cell>
        </row>
        <row r="197">
          <cell r="B197">
            <v>41060</v>
          </cell>
          <cell r="C197">
            <v>196.28330800000001</v>
          </cell>
          <cell r="D197">
            <v>14.3</v>
          </cell>
          <cell r="E197">
            <v>11.9</v>
          </cell>
        </row>
        <row r="198">
          <cell r="B198">
            <v>41090</v>
          </cell>
          <cell r="C198">
            <v>171.01620500000001</v>
          </cell>
          <cell r="D198">
            <v>12.9</v>
          </cell>
          <cell r="E198">
            <v>11.3</v>
          </cell>
        </row>
        <row r="199">
          <cell r="B199">
            <v>41121</v>
          </cell>
          <cell r="C199">
            <v>182.28343100000001</v>
          </cell>
          <cell r="D199">
            <v>12.5</v>
          </cell>
          <cell r="E199">
            <v>10.6</v>
          </cell>
        </row>
        <row r="200">
          <cell r="B200">
            <v>41152</v>
          </cell>
          <cell r="C200">
            <v>198.415302</v>
          </cell>
          <cell r="D200">
            <v>11.26</v>
          </cell>
          <cell r="E200">
            <v>10.220000000000001</v>
          </cell>
        </row>
        <row r="201">
          <cell r="B201">
            <v>41182</v>
          </cell>
          <cell r="C201">
            <v>200.47757799999999</v>
          </cell>
          <cell r="D201">
            <v>10.050000000000001</v>
          </cell>
          <cell r="E201">
            <v>10.17</v>
          </cell>
        </row>
        <row r="202">
          <cell r="B202">
            <v>41213</v>
          </cell>
          <cell r="C202">
            <v>195.05928700000001</v>
          </cell>
          <cell r="D202">
            <v>8.32</v>
          </cell>
          <cell r="E202">
            <v>10.27</v>
          </cell>
        </row>
        <row r="203">
          <cell r="B203">
            <v>41243</v>
          </cell>
          <cell r="C203">
            <v>190.933795</v>
          </cell>
          <cell r="D203">
            <v>7.86</v>
          </cell>
          <cell r="E203">
            <v>10.84</v>
          </cell>
        </row>
        <row r="204">
          <cell r="B204">
            <v>41274</v>
          </cell>
          <cell r="C204">
            <v>190.80976100000001</v>
          </cell>
          <cell r="D204">
            <v>7.19</v>
          </cell>
          <cell r="E204">
            <v>11.04</v>
          </cell>
        </row>
        <row r="205">
          <cell r="B205">
            <v>41305</v>
          </cell>
          <cell r="C205">
            <v>197.90923000000001</v>
          </cell>
          <cell r="D205">
            <v>7.19</v>
          </cell>
          <cell r="E205">
            <v>11.04</v>
          </cell>
        </row>
        <row r="206">
          <cell r="B206">
            <v>41333</v>
          </cell>
          <cell r="C206">
            <v>202.93972199999999</v>
          </cell>
          <cell r="D206">
            <v>7.51</v>
          </cell>
          <cell r="E206">
            <v>13.11</v>
          </cell>
        </row>
        <row r="207">
          <cell r="B207">
            <v>41364</v>
          </cell>
          <cell r="C207">
            <v>193.348139</v>
          </cell>
          <cell r="D207">
            <v>8.82</v>
          </cell>
          <cell r="E207">
            <v>11.9</v>
          </cell>
        </row>
        <row r="208">
          <cell r="B208">
            <v>41394</v>
          </cell>
          <cell r="C208">
            <v>186.213044</v>
          </cell>
          <cell r="D208">
            <v>8</v>
          </cell>
          <cell r="E208">
            <v>11.9</v>
          </cell>
        </row>
        <row r="209">
          <cell r="B209">
            <v>41425</v>
          </cell>
          <cell r="C209">
            <v>186.97719000000001</v>
          </cell>
          <cell r="D209">
            <v>7.1</v>
          </cell>
          <cell r="E209">
            <v>11.9</v>
          </cell>
        </row>
        <row r="210">
          <cell r="B210">
            <v>41455</v>
          </cell>
          <cell r="C210">
            <v>187.680308</v>
          </cell>
          <cell r="D210">
            <v>7.2</v>
          </cell>
          <cell r="E210">
            <v>11.4</v>
          </cell>
        </row>
        <row r="211">
          <cell r="B211">
            <v>41486</v>
          </cell>
          <cell r="C211">
            <v>197.72688299999999</v>
          </cell>
          <cell r="D211">
            <v>6.1</v>
          </cell>
          <cell r="E211">
            <v>10.97</v>
          </cell>
        </row>
        <row r="212">
          <cell r="B212">
            <v>41517</v>
          </cell>
          <cell r="C212">
            <v>203.135199</v>
          </cell>
          <cell r="D212">
            <v>5.73</v>
          </cell>
          <cell r="E212">
            <v>10.88</v>
          </cell>
        </row>
        <row r="213">
          <cell r="B213">
            <v>41547</v>
          </cell>
          <cell r="C213">
            <v>204.579081</v>
          </cell>
          <cell r="D213">
            <v>6.03</v>
          </cell>
          <cell r="E213">
            <v>11.01</v>
          </cell>
        </row>
        <row r="214">
          <cell r="B214">
            <v>41578</v>
          </cell>
          <cell r="C214">
            <v>198.47182100000001</v>
          </cell>
          <cell r="D214">
            <v>6.23</v>
          </cell>
          <cell r="E214">
            <v>11.14</v>
          </cell>
        </row>
        <row r="215">
          <cell r="B215">
            <v>41608</v>
          </cell>
          <cell r="C215">
            <v>193.29711800000001</v>
          </cell>
          <cell r="D215">
            <v>6.56</v>
          </cell>
          <cell r="E215">
            <v>11.16</v>
          </cell>
        </row>
        <row r="216">
          <cell r="B216">
            <v>41639</v>
          </cell>
          <cell r="C216">
            <v>198.694016</v>
          </cell>
          <cell r="D216">
            <v>6.83</v>
          </cell>
          <cell r="E216">
            <v>11.24</v>
          </cell>
        </row>
        <row r="217">
          <cell r="B217">
            <v>41670</v>
          </cell>
          <cell r="C217">
            <v>192.55862500000001</v>
          </cell>
          <cell r="D217">
            <v>6.83</v>
          </cell>
          <cell r="E217">
            <v>11.24</v>
          </cell>
        </row>
        <row r="218">
          <cell r="B218">
            <v>41698</v>
          </cell>
          <cell r="C218">
            <v>197.199837</v>
          </cell>
          <cell r="D218">
            <v>10.19</v>
          </cell>
          <cell r="E218">
            <v>7.96</v>
          </cell>
        </row>
        <row r="219">
          <cell r="B219">
            <v>41729</v>
          </cell>
          <cell r="C219">
            <v>195.724627</v>
          </cell>
          <cell r="D219">
            <v>10.7</v>
          </cell>
          <cell r="E219">
            <v>8</v>
          </cell>
        </row>
        <row r="220">
          <cell r="B220">
            <v>41759</v>
          </cell>
          <cell r="C220">
            <v>197.38558599999999</v>
          </cell>
          <cell r="D220">
            <v>12</v>
          </cell>
          <cell r="E220">
            <v>8.4</v>
          </cell>
        </row>
        <row r="221">
          <cell r="B221">
            <v>41790</v>
          </cell>
          <cell r="C221">
            <v>198.88398799999999</v>
          </cell>
          <cell r="D221">
            <v>12.5</v>
          </cell>
          <cell r="E221">
            <v>8.1</v>
          </cell>
        </row>
        <row r="222">
          <cell r="B222">
            <v>41820</v>
          </cell>
          <cell r="C222">
            <v>203.82805400000001</v>
          </cell>
          <cell r="D222">
            <v>12.6</v>
          </cell>
          <cell r="E222">
            <v>8.6</v>
          </cell>
        </row>
        <row r="223">
          <cell r="B223">
            <v>41851</v>
          </cell>
          <cell r="C223">
            <v>197.94435300000001</v>
          </cell>
          <cell r="D223">
            <v>14.6</v>
          </cell>
          <cell r="E223">
            <v>8.8000000000000007</v>
          </cell>
        </row>
        <row r="224">
          <cell r="B224">
            <v>41882</v>
          </cell>
          <cell r="C224">
            <v>188.335995</v>
          </cell>
          <cell r="D224">
            <v>15.6</v>
          </cell>
          <cell r="E224">
            <v>8.3000000000000007</v>
          </cell>
        </row>
        <row r="225">
          <cell r="B225">
            <v>41912</v>
          </cell>
          <cell r="C225">
            <v>180.44055599999999</v>
          </cell>
          <cell r="D225">
            <v>15.1</v>
          </cell>
          <cell r="E225">
            <v>7.9</v>
          </cell>
        </row>
        <row r="226">
          <cell r="B226">
            <v>41943</v>
          </cell>
          <cell r="C226">
            <v>162.031946</v>
          </cell>
          <cell r="D226">
            <v>14.4</v>
          </cell>
          <cell r="E226">
            <v>7.7</v>
          </cell>
        </row>
        <row r="227">
          <cell r="B227">
            <v>41973</v>
          </cell>
          <cell r="C227">
            <v>144.72454500000001</v>
          </cell>
          <cell r="D227">
            <v>13.6</v>
          </cell>
          <cell r="E227">
            <v>7.2</v>
          </cell>
        </row>
        <row r="228">
          <cell r="B228">
            <v>42004</v>
          </cell>
          <cell r="C228">
            <v>113.882108</v>
          </cell>
          <cell r="D228">
            <v>12.6</v>
          </cell>
          <cell r="E228">
            <v>7</v>
          </cell>
        </row>
        <row r="229">
          <cell r="B229">
            <v>42035</v>
          </cell>
          <cell r="C229">
            <v>89.152282</v>
          </cell>
          <cell r="D229">
            <v>12.6</v>
          </cell>
          <cell r="E229">
            <v>7</v>
          </cell>
        </row>
        <row r="230">
          <cell r="B230">
            <v>42063</v>
          </cell>
          <cell r="C230">
            <v>103.466493</v>
          </cell>
          <cell r="D230">
            <v>8.5</v>
          </cell>
          <cell r="E230">
            <v>2.9</v>
          </cell>
        </row>
        <row r="231">
          <cell r="B231">
            <v>42094</v>
          </cell>
          <cell r="C231">
            <v>99.583269999999999</v>
          </cell>
          <cell r="D231">
            <v>7.7</v>
          </cell>
          <cell r="E231">
            <v>2</v>
          </cell>
        </row>
        <row r="232">
          <cell r="B232">
            <v>42124</v>
          </cell>
          <cell r="C232">
            <v>108.12288700000001</v>
          </cell>
          <cell r="D232">
            <v>7</v>
          </cell>
          <cell r="E232">
            <v>1.6</v>
          </cell>
        </row>
        <row r="233">
          <cell r="B233">
            <v>42155</v>
          </cell>
          <cell r="C233">
            <v>117.671131</v>
          </cell>
          <cell r="D233">
            <v>7.1</v>
          </cell>
          <cell r="E233">
            <v>1.3</v>
          </cell>
        </row>
        <row r="234">
          <cell r="B234">
            <v>42185</v>
          </cell>
          <cell r="C234">
            <v>115.336468</v>
          </cell>
          <cell r="D234">
            <v>7.4</v>
          </cell>
          <cell r="E234">
            <v>1.4</v>
          </cell>
        </row>
        <row r="235">
          <cell r="B235">
            <v>42216</v>
          </cell>
          <cell r="C235">
            <v>102.54305600000001</v>
          </cell>
          <cell r="D235">
            <v>6.8</v>
          </cell>
          <cell r="E235">
            <v>1.3</v>
          </cell>
        </row>
        <row r="236">
          <cell r="B236">
            <v>42247</v>
          </cell>
          <cell r="C236">
            <v>86.137804000000003</v>
          </cell>
          <cell r="D236">
            <v>5.7</v>
          </cell>
          <cell r="E236">
            <v>1.3</v>
          </cell>
        </row>
        <row r="237">
          <cell r="B237">
            <v>42277</v>
          </cell>
          <cell r="C237">
            <v>87.045957999999999</v>
          </cell>
          <cell r="D237">
            <v>4.9000000000000004</v>
          </cell>
          <cell r="E237">
            <v>1.2</v>
          </cell>
        </row>
        <row r="238">
          <cell r="B238">
            <v>42308</v>
          </cell>
          <cell r="C238">
            <v>88.288847000000004</v>
          </cell>
          <cell r="D238">
            <v>4.5</v>
          </cell>
          <cell r="E238">
            <v>1</v>
          </cell>
        </row>
        <row r="239">
          <cell r="B239">
            <v>42338</v>
          </cell>
          <cell r="C239">
            <v>81.061215000000004</v>
          </cell>
          <cell r="D239">
            <v>4.5999999999999996</v>
          </cell>
          <cell r="E239">
            <v>1</v>
          </cell>
        </row>
        <row r="240">
          <cell r="B240">
            <v>42369</v>
          </cell>
          <cell r="C240">
            <v>68.602762999999996</v>
          </cell>
          <cell r="D240">
            <v>3.3</v>
          </cell>
          <cell r="E240">
            <v>0.8</v>
          </cell>
        </row>
        <row r="241">
          <cell r="B241">
            <v>42400</v>
          </cell>
          <cell r="C241">
            <v>56.045296999999998</v>
          </cell>
          <cell r="D241">
            <v>3.3</v>
          </cell>
          <cell r="E241">
            <v>0.8</v>
          </cell>
        </row>
        <row r="242">
          <cell r="B242">
            <v>42429</v>
          </cell>
          <cell r="C242">
            <v>58.315196999999998</v>
          </cell>
          <cell r="D242">
            <v>0.7</v>
          </cell>
          <cell r="E242">
            <v>1</v>
          </cell>
        </row>
        <row r="243">
          <cell r="B243">
            <v>42460</v>
          </cell>
          <cell r="C243">
            <v>70.062163999999996</v>
          </cell>
          <cell r="D243">
            <v>0</v>
          </cell>
          <cell r="E243">
            <v>2.4</v>
          </cell>
        </row>
        <row r="244">
          <cell r="B244">
            <v>42490</v>
          </cell>
          <cell r="C244">
            <v>76.508619999999993</v>
          </cell>
          <cell r="D244">
            <v>-1.2</v>
          </cell>
          <cell r="E244">
            <v>2.2999999999999998</v>
          </cell>
        </row>
        <row r="245">
          <cell r="B245">
            <v>42521</v>
          </cell>
          <cell r="C245">
            <v>86.312532000000004</v>
          </cell>
          <cell r="D245">
            <v>-1.1000000000000001</v>
          </cell>
          <cell r="E245">
            <v>2.9</v>
          </cell>
        </row>
        <row r="246">
          <cell r="B246">
            <v>42551</v>
          </cell>
          <cell r="C246">
            <v>89.526993000000004</v>
          </cell>
          <cell r="D246">
            <v>-1.9</v>
          </cell>
          <cell r="E246">
            <v>3.1</v>
          </cell>
        </row>
        <row r="247">
          <cell r="B247">
            <v>42582</v>
          </cell>
          <cell r="C247">
            <v>83.045779999999993</v>
          </cell>
          <cell r="D247">
            <v>-1.8</v>
          </cell>
          <cell r="E247">
            <v>3.3</v>
          </cell>
        </row>
        <row r="248">
          <cell r="B248">
            <v>42613</v>
          </cell>
          <cell r="C248">
            <v>84.246206000000001</v>
          </cell>
          <cell r="D248">
            <v>-1.6</v>
          </cell>
          <cell r="E248">
            <v>3.6</v>
          </cell>
        </row>
        <row r="249">
          <cell r="B249">
            <v>42643</v>
          </cell>
          <cell r="C249">
            <v>84.643306999999993</v>
          </cell>
          <cell r="D249">
            <v>-0.8</v>
          </cell>
          <cell r="E249">
            <v>3.7</v>
          </cell>
        </row>
        <row r="250">
          <cell r="B250">
            <v>42674</v>
          </cell>
          <cell r="C250">
            <v>92.611704000000003</v>
          </cell>
          <cell r="D250">
            <v>-0.3</v>
          </cell>
          <cell r="E250">
            <v>3.9</v>
          </cell>
        </row>
        <row r="251">
          <cell r="B251">
            <v>42704</v>
          </cell>
          <cell r="C251">
            <v>85.035326999999995</v>
          </cell>
          <cell r="D251">
            <v>0.5</v>
          </cell>
          <cell r="E251">
            <v>4.4000000000000004</v>
          </cell>
        </row>
        <row r="252">
          <cell r="B252">
            <v>42735</v>
          </cell>
          <cell r="C252">
            <v>98.892825000000002</v>
          </cell>
          <cell r="D252">
            <v>3.2</v>
          </cell>
          <cell r="E252">
            <v>4.9000000000000004</v>
          </cell>
        </row>
        <row r="253">
          <cell r="B253">
            <v>42766</v>
          </cell>
          <cell r="C253">
            <v>100.854432</v>
          </cell>
          <cell r="D253">
            <v>3.2</v>
          </cell>
          <cell r="E253">
            <v>4.9000000000000004</v>
          </cell>
        </row>
        <row r="254">
          <cell r="B254">
            <v>42794</v>
          </cell>
          <cell r="C254">
            <v>102.218478</v>
          </cell>
          <cell r="D254">
            <v>6.1</v>
          </cell>
          <cell r="E254">
            <v>13.7</v>
          </cell>
        </row>
        <row r="255">
          <cell r="B255">
            <v>42825</v>
          </cell>
          <cell r="C255">
            <v>95.768823999999995</v>
          </cell>
          <cell r="D255">
            <v>8.1999999999999993</v>
          </cell>
          <cell r="E255">
            <v>14</v>
          </cell>
        </row>
        <row r="256">
          <cell r="B256">
            <v>42855</v>
          </cell>
          <cell r="C256">
            <v>98.243796000000003</v>
          </cell>
          <cell r="D256">
            <v>10.4</v>
          </cell>
          <cell r="E256">
            <v>13.5</v>
          </cell>
        </row>
        <row r="257">
          <cell r="B257">
            <v>42886</v>
          </cell>
          <cell r="C257">
            <v>93.908743000000001</v>
          </cell>
          <cell r="D257">
            <v>9.3000000000000007</v>
          </cell>
          <cell r="E257">
            <v>13.5</v>
          </cell>
        </row>
        <row r="258">
          <cell r="B258">
            <v>42916</v>
          </cell>
          <cell r="C258">
            <v>86.782798</v>
          </cell>
          <cell r="D258">
            <v>8.6</v>
          </cell>
          <cell r="E258">
            <v>13.6</v>
          </cell>
        </row>
      </sheetData>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结0702"/>
      <sheetName val="库存周期"/>
      <sheetName val="原油(布伦特)"/>
      <sheetName val="库存基钦周期"/>
      <sheetName val="设备投资朱格拉周期"/>
      <sheetName val="库存+朱格拉"/>
      <sheetName val="建筑业库兹涅茨周期"/>
      <sheetName val="人口康波周期"/>
      <sheetName val="库存周期+美林时钟"/>
    </sheetNames>
    <sheetDataSet>
      <sheetData sheetId="0" refreshError="1"/>
      <sheetData sheetId="1" refreshError="1"/>
      <sheetData sheetId="2" refreshError="1"/>
      <sheetData sheetId="3">
        <row r="1">
          <cell r="C1" t="str">
            <v>现货价:原油(布伦特):FOB欧洲，月内日度平均</v>
          </cell>
          <cell r="D1" t="str">
            <v>工业企业:产成品存货:累计同比</v>
          </cell>
          <cell r="E1" t="str">
            <v>工业企业:主营业务收入:累计同比</v>
          </cell>
        </row>
        <row r="2">
          <cell r="B2">
            <v>35096</v>
          </cell>
          <cell r="C2">
            <v>17.999047619047623</v>
          </cell>
          <cell r="D2">
            <v>23.6</v>
          </cell>
          <cell r="E2">
            <v>14.6</v>
          </cell>
        </row>
        <row r="3">
          <cell r="B3">
            <v>35125</v>
          </cell>
          <cell r="C3">
            <v>19.851904761904763</v>
          </cell>
          <cell r="D3">
            <v>24.6</v>
          </cell>
          <cell r="E3">
            <v>12.6</v>
          </cell>
        </row>
        <row r="4">
          <cell r="B4">
            <v>35156</v>
          </cell>
          <cell r="C4">
            <v>20.900500000000001</v>
          </cell>
          <cell r="D4">
            <v>24.5</v>
          </cell>
          <cell r="E4">
            <v>12.2</v>
          </cell>
        </row>
        <row r="5">
          <cell r="B5">
            <v>35186</v>
          </cell>
          <cell r="C5">
            <v>19.154761904761902</v>
          </cell>
          <cell r="D5">
            <v>23.4</v>
          </cell>
          <cell r="E5">
            <v>12.1</v>
          </cell>
        </row>
        <row r="6">
          <cell r="B6">
            <v>35217</v>
          </cell>
          <cell r="C6">
            <v>18.456499999999998</v>
          </cell>
          <cell r="D6">
            <v>22.6</v>
          </cell>
          <cell r="E6">
            <v>12.2</v>
          </cell>
        </row>
        <row r="7">
          <cell r="B7">
            <v>35247</v>
          </cell>
          <cell r="C7">
            <v>19.570869565217393</v>
          </cell>
          <cell r="D7">
            <v>20.9</v>
          </cell>
          <cell r="E7">
            <v>12.2</v>
          </cell>
        </row>
        <row r="8">
          <cell r="B8">
            <v>35278</v>
          </cell>
          <cell r="C8">
            <v>20.512380952380958</v>
          </cell>
          <cell r="D8">
            <v>19.7</v>
          </cell>
          <cell r="E8">
            <v>12</v>
          </cell>
        </row>
        <row r="9">
          <cell r="B9">
            <v>35309</v>
          </cell>
          <cell r="C9">
            <v>22.630476190476188</v>
          </cell>
          <cell r="D9">
            <v>18.3</v>
          </cell>
          <cell r="E9">
            <v>11.9</v>
          </cell>
        </row>
        <row r="10">
          <cell r="B10">
            <v>35065</v>
          </cell>
          <cell r="C10">
            <v>22.117674418604661</v>
          </cell>
          <cell r="D10">
            <v>16.7</v>
          </cell>
          <cell r="E10">
            <v>12.3</v>
          </cell>
        </row>
        <row r="11">
          <cell r="B11">
            <v>35065</v>
          </cell>
          <cell r="C11">
            <v>22.117674418604661</v>
          </cell>
          <cell r="D11">
            <v>15.6</v>
          </cell>
          <cell r="E11">
            <v>12.3</v>
          </cell>
        </row>
        <row r="12">
          <cell r="B12">
            <v>35065</v>
          </cell>
          <cell r="C12">
            <v>22.117674418604661</v>
          </cell>
          <cell r="D12">
            <v>16.3</v>
          </cell>
          <cell r="E12">
            <v>10.8</v>
          </cell>
        </row>
        <row r="13">
          <cell r="B13">
            <v>35431</v>
          </cell>
          <cell r="C13">
            <v>19.956190476190475</v>
          </cell>
          <cell r="D13">
            <v>16.3</v>
          </cell>
          <cell r="E13">
            <v>10.8</v>
          </cell>
        </row>
        <row r="14">
          <cell r="B14">
            <v>35462</v>
          </cell>
          <cell r="C14">
            <v>20.850526315789473</v>
          </cell>
          <cell r="D14">
            <v>14.5</v>
          </cell>
          <cell r="E14">
            <v>12.3</v>
          </cell>
        </row>
        <row r="15">
          <cell r="B15">
            <v>35490</v>
          </cell>
          <cell r="C15">
            <v>19.132999999999999</v>
          </cell>
          <cell r="D15">
            <v>14.2</v>
          </cell>
          <cell r="E15">
            <v>13.4</v>
          </cell>
        </row>
        <row r="16">
          <cell r="B16">
            <v>35521</v>
          </cell>
          <cell r="C16">
            <v>17.555909090909086</v>
          </cell>
          <cell r="D16">
            <v>13</v>
          </cell>
          <cell r="E16">
            <v>13.1</v>
          </cell>
        </row>
        <row r="17">
          <cell r="B17">
            <v>35551</v>
          </cell>
          <cell r="C17">
            <v>19.022857142857141</v>
          </cell>
          <cell r="D17">
            <v>12.9</v>
          </cell>
          <cell r="E17">
            <v>12.5</v>
          </cell>
        </row>
        <row r="18">
          <cell r="B18">
            <v>35582</v>
          </cell>
          <cell r="C18">
            <v>17.580000000000002</v>
          </cell>
          <cell r="D18">
            <v>13.1</v>
          </cell>
          <cell r="E18">
            <v>12.4</v>
          </cell>
        </row>
        <row r="19">
          <cell r="B19">
            <v>35612</v>
          </cell>
          <cell r="C19">
            <v>18.464499999999997</v>
          </cell>
          <cell r="D19">
            <v>12.2</v>
          </cell>
          <cell r="E19">
            <v>12.3</v>
          </cell>
        </row>
        <row r="20">
          <cell r="B20">
            <v>35643</v>
          </cell>
          <cell r="C20">
            <v>18.595500000000001</v>
          </cell>
          <cell r="D20">
            <v>12.3</v>
          </cell>
          <cell r="E20">
            <v>12</v>
          </cell>
        </row>
        <row r="21">
          <cell r="B21">
            <v>35674</v>
          </cell>
          <cell r="C21">
            <v>18.460952380952381</v>
          </cell>
          <cell r="D21">
            <v>12.3</v>
          </cell>
          <cell r="E21">
            <v>11.8</v>
          </cell>
        </row>
        <row r="22">
          <cell r="B22">
            <v>35431</v>
          </cell>
          <cell r="C22">
            <v>19.956190476190475</v>
          </cell>
          <cell r="D22">
            <v>12.7</v>
          </cell>
          <cell r="E22">
            <v>11.6</v>
          </cell>
        </row>
        <row r="23">
          <cell r="B23">
            <v>35431</v>
          </cell>
          <cell r="C23">
            <v>19.956190476190475</v>
          </cell>
          <cell r="D23">
            <v>13.1</v>
          </cell>
          <cell r="E23">
            <v>11.7</v>
          </cell>
        </row>
        <row r="24">
          <cell r="B24">
            <v>35431</v>
          </cell>
          <cell r="C24">
            <v>19.956190476190475</v>
          </cell>
          <cell r="D24">
            <v>11.7</v>
          </cell>
          <cell r="E24">
            <v>10.9</v>
          </cell>
        </row>
        <row r="25">
          <cell r="B25">
            <v>35796</v>
          </cell>
          <cell r="C25">
            <v>12.194117647058821</v>
          </cell>
          <cell r="D25">
            <v>11.7</v>
          </cell>
          <cell r="E25">
            <v>10.9</v>
          </cell>
        </row>
        <row r="26">
          <cell r="B26">
            <v>35827</v>
          </cell>
          <cell r="C26">
            <v>14.0695</v>
          </cell>
          <cell r="D26">
            <v>14.2</v>
          </cell>
          <cell r="E26">
            <v>3.2</v>
          </cell>
        </row>
        <row r="27">
          <cell r="B27">
            <v>35855</v>
          </cell>
          <cell r="C27">
            <v>13.10318181818182</v>
          </cell>
          <cell r="D27">
            <v>14.2</v>
          </cell>
          <cell r="E27">
            <v>3.1</v>
          </cell>
        </row>
        <row r="28">
          <cell r="B28">
            <v>35886</v>
          </cell>
          <cell r="C28">
            <v>13.526499999999999</v>
          </cell>
          <cell r="D28">
            <v>12.82</v>
          </cell>
          <cell r="E28">
            <v>2.91</v>
          </cell>
        </row>
        <row r="29">
          <cell r="B29">
            <v>35916</v>
          </cell>
          <cell r="C29">
            <v>14.363157894736844</v>
          </cell>
          <cell r="D29">
            <v>12.37</v>
          </cell>
          <cell r="E29">
            <v>2.74</v>
          </cell>
        </row>
        <row r="30">
          <cell r="B30">
            <v>35947</v>
          </cell>
          <cell r="C30">
            <v>12.206363636363637</v>
          </cell>
          <cell r="D30">
            <v>10.1</v>
          </cell>
          <cell r="E30">
            <v>3</v>
          </cell>
        </row>
        <row r="31">
          <cell r="B31">
            <v>35977</v>
          </cell>
          <cell r="C31">
            <v>12.079565217391306</v>
          </cell>
          <cell r="D31">
            <v>9.81</v>
          </cell>
          <cell r="E31">
            <v>2.82</v>
          </cell>
        </row>
        <row r="32">
          <cell r="B32">
            <v>36008</v>
          </cell>
          <cell r="C32">
            <v>11.914000000000003</v>
          </cell>
          <cell r="D32">
            <v>8.9</v>
          </cell>
          <cell r="E32">
            <v>2.7</v>
          </cell>
        </row>
        <row r="33">
          <cell r="B33">
            <v>36039</v>
          </cell>
          <cell r="C33">
            <v>13.343636363636364</v>
          </cell>
          <cell r="D33">
            <v>7.3</v>
          </cell>
          <cell r="E33">
            <v>3.2</v>
          </cell>
        </row>
        <row r="34">
          <cell r="B34">
            <v>35796</v>
          </cell>
          <cell r="C34">
            <v>12.194117647058821</v>
          </cell>
          <cell r="D34">
            <v>6.6</v>
          </cell>
          <cell r="E34">
            <v>3.4</v>
          </cell>
        </row>
        <row r="35">
          <cell r="B35">
            <v>35796</v>
          </cell>
          <cell r="C35">
            <v>12.194117647058821</v>
          </cell>
          <cell r="D35">
            <v>5.5</v>
          </cell>
          <cell r="E35">
            <v>3.9</v>
          </cell>
        </row>
        <row r="36">
          <cell r="B36">
            <v>35796</v>
          </cell>
          <cell r="C36">
            <v>12.194117647058821</v>
          </cell>
          <cell r="D36">
            <v>5.5</v>
          </cell>
          <cell r="E36">
            <v>4.0999999999999996</v>
          </cell>
        </row>
        <row r="37">
          <cell r="B37">
            <v>36161</v>
          </cell>
          <cell r="C37">
            <v>20.843658536585366</v>
          </cell>
          <cell r="D37">
            <v>5.5</v>
          </cell>
          <cell r="E37">
            <v>4.0999999999999996</v>
          </cell>
        </row>
        <row r="38">
          <cell r="B38">
            <v>36192</v>
          </cell>
          <cell r="C38">
            <v>10.271578947368422</v>
          </cell>
          <cell r="D38">
            <v>7.37</v>
          </cell>
          <cell r="E38">
            <v>9.68</v>
          </cell>
        </row>
        <row r="39">
          <cell r="B39">
            <v>36220</v>
          </cell>
          <cell r="C39">
            <v>12.511304347826087</v>
          </cell>
          <cell r="D39">
            <v>5.38</v>
          </cell>
          <cell r="E39">
            <v>10.1</v>
          </cell>
        </row>
        <row r="40">
          <cell r="B40">
            <v>36251</v>
          </cell>
          <cell r="C40">
            <v>15.294499999999996</v>
          </cell>
          <cell r="D40">
            <v>5.05</v>
          </cell>
          <cell r="E40">
            <v>8.77</v>
          </cell>
        </row>
        <row r="41">
          <cell r="B41">
            <v>36281</v>
          </cell>
          <cell r="C41">
            <v>15.225263157894739</v>
          </cell>
          <cell r="D41">
            <v>4.55</v>
          </cell>
          <cell r="E41">
            <v>9.02</v>
          </cell>
        </row>
        <row r="42">
          <cell r="B42">
            <v>36312</v>
          </cell>
          <cell r="C42">
            <v>15.863181818181818</v>
          </cell>
          <cell r="D42">
            <v>3.94</v>
          </cell>
          <cell r="E42">
            <v>9.24</v>
          </cell>
        </row>
        <row r="43">
          <cell r="B43">
            <v>36342</v>
          </cell>
          <cell r="C43">
            <v>19.079999999999998</v>
          </cell>
          <cell r="D43">
            <v>3.44</v>
          </cell>
          <cell r="E43">
            <v>9.07</v>
          </cell>
        </row>
        <row r="44">
          <cell r="B44">
            <v>36373</v>
          </cell>
          <cell r="C44">
            <v>20.219047619047622</v>
          </cell>
          <cell r="D44">
            <v>3.71</v>
          </cell>
          <cell r="E44">
            <v>9.64</v>
          </cell>
        </row>
        <row r="45">
          <cell r="B45">
            <v>36404</v>
          </cell>
          <cell r="C45">
            <v>22.543181818181822</v>
          </cell>
          <cell r="D45">
            <v>3.66</v>
          </cell>
          <cell r="E45">
            <v>10.46</v>
          </cell>
        </row>
        <row r="46">
          <cell r="B46">
            <v>36161</v>
          </cell>
          <cell r="C46">
            <v>20.843658536585366</v>
          </cell>
          <cell r="D46">
            <v>3.58</v>
          </cell>
          <cell r="E46">
            <v>10.42</v>
          </cell>
        </row>
        <row r="47">
          <cell r="B47">
            <v>36161</v>
          </cell>
          <cell r="C47">
            <v>20.843658536585366</v>
          </cell>
          <cell r="D47">
            <v>4.4800000000000004</v>
          </cell>
          <cell r="E47">
            <v>10.9</v>
          </cell>
        </row>
        <row r="48">
          <cell r="B48">
            <v>36161</v>
          </cell>
          <cell r="C48">
            <v>20.843658536585366</v>
          </cell>
          <cell r="D48">
            <v>4.55</v>
          </cell>
          <cell r="E48">
            <v>10.210000000000001</v>
          </cell>
        </row>
        <row r="49">
          <cell r="B49">
            <v>36526</v>
          </cell>
          <cell r="C49">
            <v>28.856024096385539</v>
          </cell>
          <cell r="D49">
            <v>4.55</v>
          </cell>
          <cell r="E49">
            <v>10.210000000000001</v>
          </cell>
        </row>
        <row r="50">
          <cell r="B50">
            <v>36557</v>
          </cell>
          <cell r="C50">
            <v>27.77571428571429</v>
          </cell>
          <cell r="D50">
            <v>2.61</v>
          </cell>
          <cell r="E50">
            <v>20.67</v>
          </cell>
        </row>
        <row r="51">
          <cell r="B51">
            <v>36586</v>
          </cell>
          <cell r="C51">
            <v>27.486086956521742</v>
          </cell>
          <cell r="D51">
            <v>2.54</v>
          </cell>
          <cell r="E51">
            <v>19.63</v>
          </cell>
        </row>
        <row r="52">
          <cell r="B52">
            <v>36617</v>
          </cell>
          <cell r="C52">
            <v>22.764444444444443</v>
          </cell>
          <cell r="D52">
            <v>1.43</v>
          </cell>
          <cell r="E52">
            <v>19.72</v>
          </cell>
        </row>
        <row r="53">
          <cell r="B53">
            <v>36647</v>
          </cell>
          <cell r="C53">
            <v>27.737619047619042</v>
          </cell>
          <cell r="D53">
            <v>1.39</v>
          </cell>
          <cell r="E53">
            <v>21.71</v>
          </cell>
        </row>
        <row r="54">
          <cell r="B54">
            <v>36678</v>
          </cell>
          <cell r="C54">
            <v>29.795454545454547</v>
          </cell>
          <cell r="D54">
            <v>2.0699999999999998</v>
          </cell>
          <cell r="E54">
            <v>21.46</v>
          </cell>
        </row>
        <row r="55">
          <cell r="B55">
            <v>36708</v>
          </cell>
          <cell r="C55">
            <v>28.682380952380949</v>
          </cell>
          <cell r="D55">
            <v>2.42</v>
          </cell>
          <cell r="E55">
            <v>21.25</v>
          </cell>
        </row>
        <row r="56">
          <cell r="B56">
            <v>36739</v>
          </cell>
          <cell r="C56">
            <v>30.196086956521732</v>
          </cell>
          <cell r="D56">
            <v>3.34</v>
          </cell>
          <cell r="E56">
            <v>21.65</v>
          </cell>
        </row>
        <row r="57">
          <cell r="B57">
            <v>36770</v>
          </cell>
          <cell r="C57">
            <v>33.144761904761907</v>
          </cell>
          <cell r="D57">
            <v>3.64</v>
          </cell>
          <cell r="E57">
            <v>21.73</v>
          </cell>
        </row>
        <row r="58">
          <cell r="B58">
            <v>36800</v>
          </cell>
          <cell r="C58">
            <v>33.144761904761907</v>
          </cell>
          <cell r="D58">
            <v>3.8</v>
          </cell>
          <cell r="E58">
            <v>22.03</v>
          </cell>
        </row>
        <row r="59">
          <cell r="B59">
            <v>36831</v>
          </cell>
          <cell r="C59">
            <v>33.144761904761907</v>
          </cell>
          <cell r="D59">
            <v>4.6399999999999997</v>
          </cell>
          <cell r="E59">
            <v>21.34</v>
          </cell>
        </row>
        <row r="60">
          <cell r="B60">
            <v>36861</v>
          </cell>
          <cell r="C60">
            <v>33.144761904761907</v>
          </cell>
          <cell r="D60">
            <v>6.85</v>
          </cell>
          <cell r="E60">
            <v>20.43</v>
          </cell>
        </row>
        <row r="61">
          <cell r="B61">
            <v>36892</v>
          </cell>
          <cell r="C61">
            <v>20.988953488372086</v>
          </cell>
          <cell r="D61">
            <v>6.85</v>
          </cell>
          <cell r="E61">
            <v>20.43</v>
          </cell>
        </row>
        <row r="62">
          <cell r="B62">
            <v>36923</v>
          </cell>
          <cell r="C62">
            <v>27.503499999999995</v>
          </cell>
          <cell r="D62">
            <v>5.9</v>
          </cell>
          <cell r="E62">
            <v>14.5</v>
          </cell>
        </row>
        <row r="63">
          <cell r="B63">
            <v>36951</v>
          </cell>
          <cell r="C63">
            <v>24.497272727272726</v>
          </cell>
          <cell r="D63">
            <v>7.73</v>
          </cell>
          <cell r="E63">
            <v>15.96</v>
          </cell>
        </row>
        <row r="64">
          <cell r="B64">
            <v>36982</v>
          </cell>
          <cell r="C64">
            <v>25.657142857142862</v>
          </cell>
          <cell r="D64">
            <v>7.56</v>
          </cell>
          <cell r="E64">
            <v>15.85</v>
          </cell>
        </row>
        <row r="65">
          <cell r="B65">
            <v>37012</v>
          </cell>
          <cell r="C65">
            <v>28.313636363636363</v>
          </cell>
          <cell r="D65">
            <v>7.6</v>
          </cell>
          <cell r="E65">
            <v>15.2</v>
          </cell>
        </row>
        <row r="66">
          <cell r="B66">
            <v>37043</v>
          </cell>
          <cell r="C66">
            <v>27.849047619047621</v>
          </cell>
          <cell r="D66">
            <v>8.7200000000000006</v>
          </cell>
          <cell r="E66">
            <v>14.6</v>
          </cell>
        </row>
        <row r="67">
          <cell r="B67">
            <v>37073</v>
          </cell>
          <cell r="C67">
            <v>24.613636363636363</v>
          </cell>
          <cell r="D67">
            <v>8.59</v>
          </cell>
          <cell r="E67">
            <v>13.58</v>
          </cell>
        </row>
        <row r="68">
          <cell r="B68">
            <v>37104</v>
          </cell>
          <cell r="C68">
            <v>25.68</v>
          </cell>
          <cell r="D68">
            <v>7.7</v>
          </cell>
          <cell r="E68">
            <v>12.96</v>
          </cell>
        </row>
        <row r="69">
          <cell r="B69">
            <v>37135</v>
          </cell>
          <cell r="C69">
            <v>25.619500000000006</v>
          </cell>
          <cell r="D69">
            <v>6.67</v>
          </cell>
          <cell r="E69">
            <v>12.28</v>
          </cell>
        </row>
        <row r="70">
          <cell r="B70">
            <v>37165</v>
          </cell>
          <cell r="C70">
            <v>25.619500000000006</v>
          </cell>
          <cell r="D70">
            <v>6.53</v>
          </cell>
          <cell r="E70">
            <v>11.83</v>
          </cell>
        </row>
        <row r="71">
          <cell r="B71">
            <v>37196</v>
          </cell>
          <cell r="C71">
            <v>25.619500000000006</v>
          </cell>
          <cell r="D71">
            <v>5.44</v>
          </cell>
          <cell r="E71">
            <v>11.35</v>
          </cell>
        </row>
        <row r="72">
          <cell r="B72">
            <v>37226</v>
          </cell>
          <cell r="C72">
            <v>25.619500000000006</v>
          </cell>
          <cell r="D72">
            <v>6.64</v>
          </cell>
          <cell r="E72">
            <v>11.4</v>
          </cell>
        </row>
        <row r="73">
          <cell r="B73">
            <v>37257</v>
          </cell>
          <cell r="C73">
            <v>24.864999999999988</v>
          </cell>
          <cell r="D73">
            <v>6.64</v>
          </cell>
          <cell r="E73">
            <v>11.4</v>
          </cell>
        </row>
        <row r="74">
          <cell r="B74">
            <v>37288</v>
          </cell>
          <cell r="C74">
            <v>20.275499999999997</v>
          </cell>
          <cell r="D74">
            <v>3.7</v>
          </cell>
          <cell r="E74">
            <v>10.34</v>
          </cell>
          <cell r="Q74" t="str">
            <v>阶段平均收益率</v>
          </cell>
          <cell r="S74" t="str">
            <v>月均收益率</v>
          </cell>
        </row>
        <row r="75">
          <cell r="B75">
            <v>37316</v>
          </cell>
          <cell r="C75">
            <v>23.696666666666665</v>
          </cell>
          <cell r="D75">
            <v>3.5</v>
          </cell>
          <cell r="E75">
            <v>10.69</v>
          </cell>
          <cell r="O75" t="str">
            <v>被动补库存</v>
          </cell>
          <cell r="Q75">
            <v>0.11886306109549803</v>
          </cell>
          <cell r="S75">
            <v>5.6557963044155269E-3</v>
          </cell>
        </row>
        <row r="76">
          <cell r="B76">
            <v>37347</v>
          </cell>
          <cell r="C76">
            <v>25.728636363636369</v>
          </cell>
          <cell r="D76">
            <v>3.43</v>
          </cell>
          <cell r="E76">
            <v>11.45</v>
          </cell>
          <cell r="O76" t="str">
            <v>被动去库存</v>
          </cell>
          <cell r="Q76">
            <v>0.14012642594194599</v>
          </cell>
          <cell r="S76">
            <v>6.6485698045290198E-3</v>
          </cell>
        </row>
        <row r="77">
          <cell r="B77">
            <v>37377</v>
          </cell>
          <cell r="C77">
            <v>25.34545454545454</v>
          </cell>
          <cell r="D77">
            <v>4.1900000000000004</v>
          </cell>
          <cell r="E77">
            <v>12.33</v>
          </cell>
          <cell r="O77" t="str">
            <v>主动补库存</v>
          </cell>
          <cell r="Q77">
            <v>0.12081332809826167</v>
          </cell>
          <cell r="S77">
            <v>1.05423457540718E-2</v>
          </cell>
        </row>
        <row r="78">
          <cell r="B78">
            <v>37408</v>
          </cell>
          <cell r="C78">
            <v>24.081666666666663</v>
          </cell>
          <cell r="D78">
            <v>4.0999999999999996</v>
          </cell>
          <cell r="E78">
            <v>13.08</v>
          </cell>
          <cell r="O78" t="str">
            <v>主动去库存</v>
          </cell>
          <cell r="Q78">
            <v>0.14155628026154654</v>
          </cell>
          <cell r="S78">
            <v>5.7640780828951523E-3</v>
          </cell>
        </row>
        <row r="79">
          <cell r="B79">
            <v>37438</v>
          </cell>
          <cell r="C79">
            <v>25.736086956521742</v>
          </cell>
          <cell r="D79">
            <v>2.27</v>
          </cell>
          <cell r="E79">
            <v>13.61</v>
          </cell>
        </row>
        <row r="80">
          <cell r="B80">
            <v>37469</v>
          </cell>
          <cell r="C80">
            <v>26.651363636363634</v>
          </cell>
          <cell r="D80">
            <v>2.9</v>
          </cell>
          <cell r="E80">
            <v>14.13</v>
          </cell>
        </row>
        <row r="81">
          <cell r="B81">
            <v>37500</v>
          </cell>
          <cell r="C81">
            <v>28.399523809523814</v>
          </cell>
          <cell r="D81">
            <v>2.42</v>
          </cell>
          <cell r="E81">
            <v>14.88</v>
          </cell>
        </row>
        <row r="82">
          <cell r="B82">
            <v>37530</v>
          </cell>
          <cell r="C82">
            <v>28.399523809523814</v>
          </cell>
          <cell r="D82">
            <v>2.21</v>
          </cell>
          <cell r="E82">
            <v>15.67</v>
          </cell>
        </row>
        <row r="83">
          <cell r="B83">
            <v>37561</v>
          </cell>
          <cell r="C83">
            <v>28.399523809523814</v>
          </cell>
          <cell r="D83">
            <v>2.82</v>
          </cell>
          <cell r="E83">
            <v>16.350000000000001</v>
          </cell>
        </row>
        <row r="84">
          <cell r="B84">
            <v>37591</v>
          </cell>
          <cell r="C84">
            <v>28.399523809523814</v>
          </cell>
          <cell r="D84">
            <v>5.24</v>
          </cell>
          <cell r="E84">
            <v>16.68</v>
          </cell>
        </row>
        <row r="85">
          <cell r="B85">
            <v>37622</v>
          </cell>
          <cell r="C85">
            <v>29.86069767441861</v>
          </cell>
          <cell r="D85">
            <v>5.24</v>
          </cell>
          <cell r="E85">
            <v>16.68</v>
          </cell>
        </row>
        <row r="86">
          <cell r="B86">
            <v>37653</v>
          </cell>
          <cell r="C86">
            <v>32.771000000000001</v>
          </cell>
          <cell r="D86">
            <v>7.59</v>
          </cell>
          <cell r="E86">
            <v>31.1</v>
          </cell>
        </row>
        <row r="87">
          <cell r="B87">
            <v>37681</v>
          </cell>
          <cell r="C87">
            <v>30.612380952380949</v>
          </cell>
          <cell r="D87">
            <v>8.27</v>
          </cell>
          <cell r="E87">
            <v>30.16</v>
          </cell>
        </row>
        <row r="88">
          <cell r="B88">
            <v>37712</v>
          </cell>
          <cell r="C88">
            <v>25.067727272727279</v>
          </cell>
          <cell r="D88">
            <v>9.92</v>
          </cell>
          <cell r="E88">
            <v>28.18</v>
          </cell>
        </row>
        <row r="89">
          <cell r="B89">
            <v>37742</v>
          </cell>
          <cell r="C89">
            <v>25.857727272727274</v>
          </cell>
          <cell r="D89">
            <v>10.34</v>
          </cell>
          <cell r="E89">
            <v>27.29</v>
          </cell>
        </row>
        <row r="90">
          <cell r="B90">
            <v>37773</v>
          </cell>
          <cell r="C90">
            <v>27.65285714285714</v>
          </cell>
          <cell r="D90">
            <v>10.35</v>
          </cell>
          <cell r="E90">
            <v>27.32</v>
          </cell>
        </row>
        <row r="91">
          <cell r="B91">
            <v>37803</v>
          </cell>
          <cell r="C91">
            <v>28.348695652173909</v>
          </cell>
          <cell r="D91">
            <v>11.18</v>
          </cell>
          <cell r="E91">
            <v>27.61</v>
          </cell>
        </row>
        <row r="92">
          <cell r="B92">
            <v>37834</v>
          </cell>
          <cell r="C92">
            <v>29.888095238095236</v>
          </cell>
          <cell r="D92">
            <v>11.37</v>
          </cell>
          <cell r="E92">
            <v>27.66</v>
          </cell>
        </row>
        <row r="93">
          <cell r="B93">
            <v>37865</v>
          </cell>
          <cell r="C93">
            <v>27.112272727272728</v>
          </cell>
          <cell r="D93">
            <v>11.65</v>
          </cell>
          <cell r="E93">
            <v>27.46</v>
          </cell>
        </row>
        <row r="94">
          <cell r="B94">
            <v>37895</v>
          </cell>
          <cell r="C94">
            <v>27.112272727272728</v>
          </cell>
          <cell r="D94">
            <v>11.5</v>
          </cell>
          <cell r="E94">
            <v>27.86</v>
          </cell>
        </row>
        <row r="95">
          <cell r="B95">
            <v>37926</v>
          </cell>
          <cell r="C95">
            <v>27.112272727272728</v>
          </cell>
          <cell r="D95">
            <v>11.82</v>
          </cell>
          <cell r="E95">
            <v>27.69</v>
          </cell>
        </row>
        <row r="96">
          <cell r="B96">
            <v>37956</v>
          </cell>
          <cell r="C96">
            <v>27.112272727272728</v>
          </cell>
          <cell r="D96">
            <v>11.74</v>
          </cell>
          <cell r="E96">
            <v>28.29</v>
          </cell>
        </row>
        <row r="97">
          <cell r="B97">
            <v>37987</v>
          </cell>
          <cell r="C97">
            <v>40.936666666666667</v>
          </cell>
          <cell r="D97">
            <v>11.74</v>
          </cell>
          <cell r="E97">
            <v>28.29</v>
          </cell>
        </row>
        <row r="98">
          <cell r="B98">
            <v>38018</v>
          </cell>
          <cell r="C98">
            <v>30.858500000000003</v>
          </cell>
          <cell r="D98">
            <v>15.73</v>
          </cell>
          <cell r="E98">
            <v>28.57</v>
          </cell>
        </row>
        <row r="99">
          <cell r="B99">
            <v>38047</v>
          </cell>
          <cell r="C99">
            <v>33.634347826086952</v>
          </cell>
          <cell r="D99">
            <v>17.829999999999998</v>
          </cell>
          <cell r="E99">
            <v>32.99</v>
          </cell>
        </row>
        <row r="100">
          <cell r="B100">
            <v>38078</v>
          </cell>
          <cell r="C100">
            <v>33.590909090909086</v>
          </cell>
          <cell r="D100">
            <v>18.87</v>
          </cell>
          <cell r="E100">
            <v>34.03</v>
          </cell>
        </row>
        <row r="101">
          <cell r="B101">
            <v>38108</v>
          </cell>
          <cell r="C101">
            <v>37.567619047619054</v>
          </cell>
          <cell r="D101">
            <v>19.77</v>
          </cell>
          <cell r="E101">
            <v>33.659999999999997</v>
          </cell>
        </row>
        <row r="102">
          <cell r="B102">
            <v>38139</v>
          </cell>
          <cell r="C102">
            <v>35.183636363636367</v>
          </cell>
          <cell r="D102">
            <v>19.86</v>
          </cell>
          <cell r="E102">
            <v>33.549999999999997</v>
          </cell>
        </row>
        <row r="103">
          <cell r="B103">
            <v>38169</v>
          </cell>
          <cell r="C103">
            <v>38.221363636363634</v>
          </cell>
          <cell r="D103">
            <v>19.78</v>
          </cell>
          <cell r="E103">
            <v>32.94</v>
          </cell>
        </row>
        <row r="104">
          <cell r="B104">
            <v>38200</v>
          </cell>
          <cell r="C104">
            <v>42.744090909090907</v>
          </cell>
          <cell r="D104">
            <v>20.46</v>
          </cell>
          <cell r="E104">
            <v>32.630000000000003</v>
          </cell>
        </row>
        <row r="105">
          <cell r="B105">
            <v>38231</v>
          </cell>
          <cell r="C105">
            <v>43.196818181818173</v>
          </cell>
          <cell r="D105">
            <v>21.53</v>
          </cell>
          <cell r="E105">
            <v>32.75</v>
          </cell>
        </row>
        <row r="106">
          <cell r="B106">
            <v>38261</v>
          </cell>
          <cell r="C106">
            <v>43.196818181818173</v>
          </cell>
          <cell r="D106">
            <v>22.22</v>
          </cell>
          <cell r="E106">
            <v>32.479999999999997</v>
          </cell>
        </row>
        <row r="107">
          <cell r="B107">
            <v>38292</v>
          </cell>
          <cell r="C107">
            <v>43.196818181818173</v>
          </cell>
          <cell r="D107">
            <v>23.03</v>
          </cell>
          <cell r="E107">
            <v>32.200000000000003</v>
          </cell>
        </row>
        <row r="108">
          <cell r="B108">
            <v>38322</v>
          </cell>
          <cell r="C108">
            <v>43.196818181818173</v>
          </cell>
          <cell r="D108">
            <v>24.65</v>
          </cell>
          <cell r="E108">
            <v>31.38</v>
          </cell>
        </row>
        <row r="109">
          <cell r="B109">
            <v>38353</v>
          </cell>
          <cell r="C109">
            <v>53.914047619047629</v>
          </cell>
          <cell r="D109">
            <v>24.65</v>
          </cell>
          <cell r="E109">
            <v>31.38</v>
          </cell>
        </row>
        <row r="110">
          <cell r="B110">
            <v>38384</v>
          </cell>
          <cell r="C110">
            <v>45.474999999999994</v>
          </cell>
          <cell r="D110">
            <v>22.22</v>
          </cell>
          <cell r="E110">
            <v>27.05</v>
          </cell>
        </row>
        <row r="111">
          <cell r="B111">
            <v>38412</v>
          </cell>
          <cell r="C111">
            <v>53.104545454545466</v>
          </cell>
          <cell r="D111">
            <v>20.34</v>
          </cell>
          <cell r="E111">
            <v>25.78</v>
          </cell>
        </row>
        <row r="112">
          <cell r="B112">
            <v>38443</v>
          </cell>
          <cell r="C112">
            <v>51.883809523809511</v>
          </cell>
          <cell r="D112">
            <v>19.5</v>
          </cell>
          <cell r="E112">
            <v>26.04</v>
          </cell>
        </row>
        <row r="113">
          <cell r="B113">
            <v>38473</v>
          </cell>
          <cell r="C113">
            <v>48.645454545454548</v>
          </cell>
          <cell r="D113">
            <v>19.36</v>
          </cell>
          <cell r="E113">
            <v>26.96</v>
          </cell>
        </row>
        <row r="114">
          <cell r="B114">
            <v>38504</v>
          </cell>
          <cell r="C114">
            <v>54.354545454545452</v>
          </cell>
          <cell r="D114">
            <v>19.47</v>
          </cell>
          <cell r="E114">
            <v>27.53</v>
          </cell>
        </row>
        <row r="115">
          <cell r="B115">
            <v>38534</v>
          </cell>
          <cell r="C115">
            <v>57.519999999999996</v>
          </cell>
          <cell r="D115">
            <v>19.09</v>
          </cell>
          <cell r="E115">
            <v>27.8</v>
          </cell>
        </row>
        <row r="116">
          <cell r="B116">
            <v>38565</v>
          </cell>
          <cell r="C116">
            <v>63.983478260869568</v>
          </cell>
          <cell r="D116">
            <v>18.940000000000001</v>
          </cell>
          <cell r="E116">
            <v>27.65</v>
          </cell>
        </row>
        <row r="117">
          <cell r="B117">
            <v>38596</v>
          </cell>
          <cell r="C117">
            <v>62.908181818181816</v>
          </cell>
          <cell r="D117">
            <v>18.78</v>
          </cell>
          <cell r="E117">
            <v>27.37</v>
          </cell>
        </row>
        <row r="118">
          <cell r="B118">
            <v>38626</v>
          </cell>
          <cell r="C118">
            <v>62.908181818181816</v>
          </cell>
          <cell r="D118">
            <v>19.32</v>
          </cell>
          <cell r="E118">
            <v>27.06</v>
          </cell>
        </row>
        <row r="119">
          <cell r="B119">
            <v>38657</v>
          </cell>
          <cell r="C119">
            <v>62.908181818181816</v>
          </cell>
          <cell r="D119">
            <v>17.8</v>
          </cell>
          <cell r="E119">
            <v>27</v>
          </cell>
        </row>
        <row r="120">
          <cell r="B120">
            <v>38687</v>
          </cell>
          <cell r="C120">
            <v>62.908181818181816</v>
          </cell>
          <cell r="D120">
            <v>17.940000000000001</v>
          </cell>
          <cell r="E120">
            <v>27</v>
          </cell>
        </row>
        <row r="121">
          <cell r="B121">
            <v>38718</v>
          </cell>
          <cell r="C121">
            <v>60.407023809523814</v>
          </cell>
          <cell r="D121">
            <v>17.940000000000001</v>
          </cell>
          <cell r="E121">
            <v>27</v>
          </cell>
        </row>
        <row r="122">
          <cell r="B122">
            <v>38749</v>
          </cell>
          <cell r="C122">
            <v>60.21</v>
          </cell>
          <cell r="D122">
            <v>17.39</v>
          </cell>
          <cell r="E122">
            <v>24.82</v>
          </cell>
        </row>
        <row r="123">
          <cell r="B123">
            <v>38777</v>
          </cell>
          <cell r="C123">
            <v>62.064782608695651</v>
          </cell>
          <cell r="D123">
            <v>17.71</v>
          </cell>
          <cell r="E123">
            <v>25.34</v>
          </cell>
        </row>
        <row r="124">
          <cell r="B124">
            <v>38808</v>
          </cell>
          <cell r="C124">
            <v>70.260000000000005</v>
          </cell>
          <cell r="D124">
            <v>17.170000000000002</v>
          </cell>
          <cell r="E124">
            <v>25.48</v>
          </cell>
        </row>
        <row r="125">
          <cell r="B125">
            <v>38838</v>
          </cell>
          <cell r="C125">
            <v>69.776956521739137</v>
          </cell>
          <cell r="D125">
            <v>15.64</v>
          </cell>
          <cell r="E125">
            <v>25.79</v>
          </cell>
        </row>
        <row r="126">
          <cell r="B126">
            <v>38869</v>
          </cell>
          <cell r="C126">
            <v>68.555909090909083</v>
          </cell>
          <cell r="D126">
            <v>16.02</v>
          </cell>
          <cell r="E126">
            <v>26.75</v>
          </cell>
        </row>
        <row r="127">
          <cell r="B127">
            <v>38899</v>
          </cell>
          <cell r="C127">
            <v>73.674285714285702</v>
          </cell>
          <cell r="D127">
            <v>17</v>
          </cell>
          <cell r="E127">
            <v>26.42</v>
          </cell>
        </row>
        <row r="128">
          <cell r="B128">
            <v>38930</v>
          </cell>
          <cell r="C128">
            <v>73.230434782608697</v>
          </cell>
          <cell r="D128">
            <v>17.34</v>
          </cell>
          <cell r="E128">
            <v>26.15</v>
          </cell>
        </row>
        <row r="129">
          <cell r="B129">
            <v>38961</v>
          </cell>
          <cell r="C129">
            <v>61.958571428571432</v>
          </cell>
          <cell r="D129">
            <v>17.62</v>
          </cell>
          <cell r="E129">
            <v>26.34</v>
          </cell>
        </row>
        <row r="130">
          <cell r="B130">
            <v>38991</v>
          </cell>
          <cell r="C130">
            <v>61.958571428571432</v>
          </cell>
          <cell r="D130">
            <v>17.25</v>
          </cell>
          <cell r="E130">
            <v>26.1</v>
          </cell>
        </row>
        <row r="131">
          <cell r="B131">
            <v>39022</v>
          </cell>
          <cell r="C131">
            <v>61.958571428571432</v>
          </cell>
          <cell r="D131">
            <v>18.079999999999998</v>
          </cell>
          <cell r="E131">
            <v>25.96</v>
          </cell>
        </row>
        <row r="132">
          <cell r="B132">
            <v>39052</v>
          </cell>
          <cell r="C132">
            <v>61.958571428571432</v>
          </cell>
          <cell r="D132">
            <v>18.34</v>
          </cell>
          <cell r="E132">
            <v>25.26</v>
          </cell>
        </row>
        <row r="133">
          <cell r="B133">
            <v>39083</v>
          </cell>
          <cell r="C133">
            <v>79.636190476190478</v>
          </cell>
          <cell r="D133">
            <v>18.34</v>
          </cell>
          <cell r="E133">
            <v>25.26</v>
          </cell>
        </row>
        <row r="134">
          <cell r="B134">
            <v>39114</v>
          </cell>
          <cell r="C134">
            <v>57.555789473684207</v>
          </cell>
          <cell r="D134">
            <v>18.440000000000001</v>
          </cell>
          <cell r="E134">
            <v>27.7</v>
          </cell>
        </row>
        <row r="135">
          <cell r="B135">
            <v>39142</v>
          </cell>
          <cell r="C135">
            <v>62.050454545454549</v>
          </cell>
          <cell r="D135">
            <v>18.440000000000001</v>
          </cell>
          <cell r="E135">
            <v>27.7</v>
          </cell>
        </row>
        <row r="136">
          <cell r="B136">
            <v>39173</v>
          </cell>
          <cell r="C136">
            <v>67.485789473684207</v>
          </cell>
          <cell r="D136">
            <v>18.440000000000001</v>
          </cell>
          <cell r="E136">
            <v>27.7</v>
          </cell>
        </row>
        <row r="137">
          <cell r="B137">
            <v>39203</v>
          </cell>
          <cell r="C137">
            <v>67.212272727272747</v>
          </cell>
          <cell r="D137">
            <v>20.09</v>
          </cell>
          <cell r="E137">
            <v>27.41</v>
          </cell>
        </row>
        <row r="138">
          <cell r="B138">
            <v>39234</v>
          </cell>
          <cell r="C138">
            <v>71.045714285714283</v>
          </cell>
          <cell r="D138">
            <v>20.09</v>
          </cell>
          <cell r="E138">
            <v>27.41</v>
          </cell>
        </row>
        <row r="139">
          <cell r="B139">
            <v>39264</v>
          </cell>
          <cell r="C139">
            <v>76.929999999999978</v>
          </cell>
          <cell r="D139">
            <v>20.09</v>
          </cell>
          <cell r="E139">
            <v>27.41</v>
          </cell>
        </row>
        <row r="140">
          <cell r="B140">
            <v>39295</v>
          </cell>
          <cell r="C140">
            <v>70.760869565217391</v>
          </cell>
          <cell r="D140">
            <v>20.079999999999998</v>
          </cell>
          <cell r="E140">
            <v>27.43</v>
          </cell>
        </row>
        <row r="141">
          <cell r="B141">
            <v>39326</v>
          </cell>
          <cell r="C141">
            <v>77.173157894736832</v>
          </cell>
          <cell r="D141">
            <v>20.079999999999998</v>
          </cell>
          <cell r="E141">
            <v>27.43</v>
          </cell>
        </row>
        <row r="142">
          <cell r="B142">
            <v>39356</v>
          </cell>
          <cell r="C142">
            <v>77.173157894736832</v>
          </cell>
          <cell r="D142">
            <v>20.079999999999998</v>
          </cell>
          <cell r="E142">
            <v>27.43</v>
          </cell>
        </row>
        <row r="143">
          <cell r="B143">
            <v>39387</v>
          </cell>
          <cell r="C143">
            <v>77.173157894736832</v>
          </cell>
          <cell r="D143">
            <v>21.8</v>
          </cell>
          <cell r="E143">
            <v>27.56</v>
          </cell>
        </row>
        <row r="144">
          <cell r="B144">
            <v>39417</v>
          </cell>
          <cell r="C144">
            <v>77.173157894736832</v>
          </cell>
          <cell r="D144">
            <v>21.8</v>
          </cell>
          <cell r="E144">
            <v>27.56</v>
          </cell>
        </row>
        <row r="145">
          <cell r="B145">
            <v>39448</v>
          </cell>
          <cell r="C145">
            <v>64.206588235294163</v>
          </cell>
          <cell r="D145">
            <v>21.8</v>
          </cell>
          <cell r="E145">
            <v>27.56</v>
          </cell>
        </row>
        <row r="146">
          <cell r="B146">
            <v>39479</v>
          </cell>
          <cell r="C146">
            <v>94.986500000000007</v>
          </cell>
          <cell r="D146">
            <v>21.18</v>
          </cell>
          <cell r="E146">
            <v>27.41</v>
          </cell>
        </row>
        <row r="147">
          <cell r="B147">
            <v>39508</v>
          </cell>
          <cell r="C147">
            <v>103.63550000000002</v>
          </cell>
          <cell r="D147">
            <v>21.18</v>
          </cell>
          <cell r="E147">
            <v>27.41</v>
          </cell>
        </row>
        <row r="148">
          <cell r="B148">
            <v>39539</v>
          </cell>
          <cell r="C148">
            <v>109.07136363636363</v>
          </cell>
          <cell r="D148">
            <v>21.18</v>
          </cell>
          <cell r="E148">
            <v>27.41</v>
          </cell>
        </row>
        <row r="149">
          <cell r="B149">
            <v>39569</v>
          </cell>
          <cell r="C149">
            <v>122.79714285714284</v>
          </cell>
          <cell r="D149">
            <v>26.07</v>
          </cell>
          <cell r="E149">
            <v>29.25</v>
          </cell>
        </row>
        <row r="150">
          <cell r="B150">
            <v>39600</v>
          </cell>
          <cell r="C150">
            <v>132.32238095238097</v>
          </cell>
          <cell r="D150">
            <v>26.07</v>
          </cell>
          <cell r="E150">
            <v>29.25</v>
          </cell>
        </row>
        <row r="151">
          <cell r="B151">
            <v>39630</v>
          </cell>
          <cell r="C151">
            <v>132.71818181818182</v>
          </cell>
          <cell r="D151">
            <v>26.07</v>
          </cell>
          <cell r="E151">
            <v>29.25</v>
          </cell>
        </row>
        <row r="152">
          <cell r="B152">
            <v>39661</v>
          </cell>
          <cell r="C152">
            <v>113.24333333333331</v>
          </cell>
          <cell r="D152">
            <v>28.54</v>
          </cell>
          <cell r="E152">
            <v>28.97</v>
          </cell>
        </row>
        <row r="153">
          <cell r="B153">
            <v>39692</v>
          </cell>
          <cell r="C153">
            <v>97.234761904761925</v>
          </cell>
          <cell r="D153">
            <v>28.54</v>
          </cell>
          <cell r="E153">
            <v>28.97</v>
          </cell>
        </row>
        <row r="154">
          <cell r="B154">
            <v>39722</v>
          </cell>
          <cell r="C154">
            <v>97.234761904761925</v>
          </cell>
          <cell r="D154">
            <v>28.54</v>
          </cell>
          <cell r="E154">
            <v>28.97</v>
          </cell>
        </row>
        <row r="155">
          <cell r="B155">
            <v>39753</v>
          </cell>
          <cell r="C155">
            <v>97.234761904761925</v>
          </cell>
          <cell r="D155">
            <v>25.01</v>
          </cell>
          <cell r="E155">
            <v>24.14</v>
          </cell>
        </row>
        <row r="156">
          <cell r="B156">
            <v>39783</v>
          </cell>
          <cell r="C156">
            <v>97.234761904761925</v>
          </cell>
          <cell r="D156">
            <v>25.01</v>
          </cell>
          <cell r="E156">
            <v>24.14</v>
          </cell>
        </row>
        <row r="157">
          <cell r="B157">
            <v>39814</v>
          </cell>
          <cell r="C157">
            <v>67.15476190476187</v>
          </cell>
          <cell r="D157">
            <v>25.01</v>
          </cell>
          <cell r="E157">
            <v>24.14</v>
          </cell>
        </row>
        <row r="158">
          <cell r="B158">
            <v>39845</v>
          </cell>
          <cell r="C158">
            <v>43.324736842105253</v>
          </cell>
          <cell r="D158">
            <v>11.7</v>
          </cell>
          <cell r="E158">
            <v>-3.12</v>
          </cell>
        </row>
        <row r="159">
          <cell r="B159">
            <v>39873</v>
          </cell>
          <cell r="C159">
            <v>46.540454545454544</v>
          </cell>
          <cell r="D159">
            <v>11.7</v>
          </cell>
          <cell r="E159">
            <v>-3.12</v>
          </cell>
        </row>
        <row r="160">
          <cell r="B160">
            <v>39904</v>
          </cell>
          <cell r="C160">
            <v>50.181904761904761</v>
          </cell>
          <cell r="D160">
            <v>11.7</v>
          </cell>
          <cell r="E160">
            <v>-3.12</v>
          </cell>
        </row>
        <row r="161">
          <cell r="B161">
            <v>39934</v>
          </cell>
          <cell r="C161">
            <v>57.302499999999995</v>
          </cell>
          <cell r="D161">
            <v>4.24</v>
          </cell>
          <cell r="E161">
            <v>-0.81</v>
          </cell>
        </row>
        <row r="162">
          <cell r="B162">
            <v>39965</v>
          </cell>
          <cell r="C162">
            <v>68.609545454545454</v>
          </cell>
          <cell r="D162">
            <v>4.24</v>
          </cell>
          <cell r="E162">
            <v>-0.81</v>
          </cell>
        </row>
        <row r="163">
          <cell r="B163">
            <v>39995</v>
          </cell>
          <cell r="C163">
            <v>64.435454545454533</v>
          </cell>
          <cell r="D163">
            <v>4.24</v>
          </cell>
          <cell r="E163">
            <v>-0.81</v>
          </cell>
        </row>
        <row r="164">
          <cell r="B164">
            <v>40026</v>
          </cell>
          <cell r="C164">
            <v>72.508571428571415</v>
          </cell>
          <cell r="D164">
            <v>-0.76</v>
          </cell>
          <cell r="E164">
            <v>1.56</v>
          </cell>
        </row>
        <row r="165">
          <cell r="B165">
            <v>40057</v>
          </cell>
          <cell r="C165">
            <v>67.646190476190469</v>
          </cell>
          <cell r="D165">
            <v>-0.76</v>
          </cell>
          <cell r="E165">
            <v>1.56</v>
          </cell>
        </row>
        <row r="166">
          <cell r="B166">
            <v>40087</v>
          </cell>
          <cell r="C166">
            <v>67.646190476190469</v>
          </cell>
          <cell r="D166">
            <v>-0.76</v>
          </cell>
          <cell r="E166">
            <v>1.56</v>
          </cell>
        </row>
        <row r="167">
          <cell r="B167">
            <v>40118</v>
          </cell>
          <cell r="C167">
            <v>67.646190476190469</v>
          </cell>
          <cell r="D167">
            <v>0.24</v>
          </cell>
          <cell r="E167">
            <v>7.1</v>
          </cell>
        </row>
        <row r="168">
          <cell r="B168">
            <v>40148</v>
          </cell>
          <cell r="C168">
            <v>67.646190476190469</v>
          </cell>
          <cell r="D168">
            <v>0.24</v>
          </cell>
          <cell r="E168">
            <v>7.1</v>
          </cell>
        </row>
        <row r="169">
          <cell r="B169">
            <v>40179</v>
          </cell>
          <cell r="C169">
            <v>84.165542168674691</v>
          </cell>
          <cell r="D169">
            <v>0.24</v>
          </cell>
          <cell r="E169">
            <v>7.1</v>
          </cell>
        </row>
        <row r="170">
          <cell r="B170">
            <v>40210</v>
          </cell>
          <cell r="C170">
            <v>73.752105263157887</v>
          </cell>
          <cell r="D170">
            <v>5.19</v>
          </cell>
          <cell r="E170">
            <v>39.69</v>
          </cell>
        </row>
        <row r="171">
          <cell r="B171">
            <v>40238</v>
          </cell>
          <cell r="C171">
            <v>78.827391304347842</v>
          </cell>
          <cell r="D171">
            <v>5.19</v>
          </cell>
          <cell r="E171">
            <v>39.69</v>
          </cell>
        </row>
        <row r="172">
          <cell r="B172">
            <v>40269</v>
          </cell>
          <cell r="C172">
            <v>84.817619047619033</v>
          </cell>
          <cell r="D172">
            <v>5.19</v>
          </cell>
          <cell r="E172">
            <v>39.69</v>
          </cell>
        </row>
        <row r="173">
          <cell r="B173">
            <v>40299</v>
          </cell>
          <cell r="C173">
            <v>75.945499999999996</v>
          </cell>
          <cell r="D173">
            <v>9.49</v>
          </cell>
          <cell r="E173">
            <v>38.17</v>
          </cell>
        </row>
        <row r="174">
          <cell r="B174">
            <v>40330</v>
          </cell>
          <cell r="C174">
            <v>74.760909090909095</v>
          </cell>
          <cell r="D174">
            <v>9.49</v>
          </cell>
          <cell r="E174">
            <v>38.17</v>
          </cell>
        </row>
        <row r="175">
          <cell r="B175">
            <v>40360</v>
          </cell>
          <cell r="C175">
            <v>75.58</v>
          </cell>
          <cell r="D175">
            <v>9.49</v>
          </cell>
          <cell r="E175">
            <v>38.17</v>
          </cell>
        </row>
        <row r="176">
          <cell r="B176">
            <v>40391</v>
          </cell>
          <cell r="C176">
            <v>77.039545454545447</v>
          </cell>
          <cell r="D176">
            <v>9.0299999999999994</v>
          </cell>
          <cell r="E176">
            <v>33.369999999999997</v>
          </cell>
        </row>
        <row r="177">
          <cell r="B177">
            <v>40422</v>
          </cell>
          <cell r="C177">
            <v>77.840476190476195</v>
          </cell>
          <cell r="D177">
            <v>9.0299999999999994</v>
          </cell>
          <cell r="E177">
            <v>33.369999999999997</v>
          </cell>
        </row>
        <row r="178">
          <cell r="B178">
            <v>40452</v>
          </cell>
          <cell r="C178">
            <v>77.840476190476195</v>
          </cell>
          <cell r="D178">
            <v>9.0299999999999994</v>
          </cell>
          <cell r="E178">
            <v>33.369999999999997</v>
          </cell>
        </row>
        <row r="179">
          <cell r="B179">
            <v>40483</v>
          </cell>
          <cell r="C179">
            <v>77.840476190476195</v>
          </cell>
          <cell r="D179">
            <v>11.22</v>
          </cell>
          <cell r="E179">
            <v>31.78</v>
          </cell>
        </row>
        <row r="180">
          <cell r="B180">
            <v>40513</v>
          </cell>
          <cell r="C180">
            <v>77.840476190476195</v>
          </cell>
          <cell r="D180">
            <v>11.22</v>
          </cell>
          <cell r="E180">
            <v>31.78</v>
          </cell>
        </row>
        <row r="181">
          <cell r="B181">
            <v>40544</v>
          </cell>
          <cell r="C181">
            <v>106.2751219512195</v>
          </cell>
          <cell r="D181">
            <v>11.22</v>
          </cell>
          <cell r="E181">
            <v>31.78</v>
          </cell>
        </row>
        <row r="182">
          <cell r="B182">
            <v>40575</v>
          </cell>
          <cell r="C182">
            <v>103.71631578947368</v>
          </cell>
          <cell r="D182">
            <v>22.04</v>
          </cell>
          <cell r="E182">
            <v>31</v>
          </cell>
        </row>
        <row r="183">
          <cell r="B183">
            <v>40603</v>
          </cell>
          <cell r="C183">
            <v>114.64347826086956</v>
          </cell>
          <cell r="D183">
            <v>23.15</v>
          </cell>
          <cell r="E183">
            <v>30.59</v>
          </cell>
        </row>
        <row r="184">
          <cell r="B184">
            <v>40634</v>
          </cell>
          <cell r="C184">
            <v>123.25888888888888</v>
          </cell>
          <cell r="D184">
            <v>23.16</v>
          </cell>
          <cell r="E184">
            <v>29.47</v>
          </cell>
        </row>
        <row r="185">
          <cell r="B185">
            <v>40664</v>
          </cell>
          <cell r="C185">
            <v>114.9890476190476</v>
          </cell>
          <cell r="D185">
            <v>22.62</v>
          </cell>
          <cell r="E185">
            <v>29.44</v>
          </cell>
        </row>
        <row r="186">
          <cell r="B186">
            <v>40695</v>
          </cell>
          <cell r="C186">
            <v>113.83318181818184</v>
          </cell>
          <cell r="D186">
            <v>21.74</v>
          </cell>
          <cell r="E186">
            <v>29.71</v>
          </cell>
        </row>
        <row r="187">
          <cell r="B187">
            <v>40725</v>
          </cell>
          <cell r="C187">
            <v>116.97349999999999</v>
          </cell>
          <cell r="D187">
            <v>22.51</v>
          </cell>
          <cell r="E187">
            <v>29.77</v>
          </cell>
        </row>
        <row r="188">
          <cell r="B188">
            <v>40756</v>
          </cell>
          <cell r="C188">
            <v>110.21954545454547</v>
          </cell>
          <cell r="D188">
            <v>23.38</v>
          </cell>
          <cell r="E188">
            <v>29.88</v>
          </cell>
        </row>
        <row r="189">
          <cell r="B189">
            <v>40787</v>
          </cell>
          <cell r="C189">
            <v>112.83380952380955</v>
          </cell>
          <cell r="D189">
            <v>24.15</v>
          </cell>
          <cell r="E189">
            <v>29.58</v>
          </cell>
        </row>
        <row r="190">
          <cell r="B190">
            <v>40817</v>
          </cell>
          <cell r="C190">
            <v>112.83380952380955</v>
          </cell>
          <cell r="D190">
            <v>24.17</v>
          </cell>
          <cell r="E190">
            <v>29.08</v>
          </cell>
        </row>
        <row r="191">
          <cell r="B191">
            <v>40848</v>
          </cell>
          <cell r="C191">
            <v>112.83380952380955</v>
          </cell>
          <cell r="D191">
            <v>22.79</v>
          </cell>
          <cell r="E191">
            <v>28.16</v>
          </cell>
        </row>
        <row r="192">
          <cell r="B192">
            <v>40878</v>
          </cell>
          <cell r="C192">
            <v>112.83380952380955</v>
          </cell>
          <cell r="D192">
            <v>20.78</v>
          </cell>
          <cell r="E192">
            <v>27.23</v>
          </cell>
        </row>
        <row r="193">
          <cell r="B193">
            <v>40909</v>
          </cell>
          <cell r="C193">
            <v>110.27595238095236</v>
          </cell>
          <cell r="D193">
            <v>20.78</v>
          </cell>
          <cell r="E193">
            <v>27.23</v>
          </cell>
        </row>
        <row r="194">
          <cell r="B194">
            <v>40940</v>
          </cell>
          <cell r="C194">
            <v>119.327</v>
          </cell>
          <cell r="D194">
            <v>18.3</v>
          </cell>
          <cell r="E194">
            <v>13.4</v>
          </cell>
        </row>
        <row r="195">
          <cell r="B195">
            <v>40969</v>
          </cell>
          <cell r="C195">
            <v>125.44545454545454</v>
          </cell>
          <cell r="D195">
            <v>16.420000000000002</v>
          </cell>
          <cell r="E195">
            <v>14.11</v>
          </cell>
        </row>
        <row r="196">
          <cell r="B196">
            <v>41000</v>
          </cell>
          <cell r="C196">
            <v>119.75</v>
          </cell>
          <cell r="D196">
            <v>15.8</v>
          </cell>
          <cell r="E196">
            <v>12.7</v>
          </cell>
        </row>
        <row r="197">
          <cell r="B197">
            <v>41030</v>
          </cell>
          <cell r="C197">
            <v>110.33952380952381</v>
          </cell>
          <cell r="D197">
            <v>14.3</v>
          </cell>
          <cell r="E197">
            <v>11.9</v>
          </cell>
        </row>
        <row r="198">
          <cell r="B198">
            <v>41061</v>
          </cell>
          <cell r="C198">
            <v>95.155714285714296</v>
          </cell>
          <cell r="D198">
            <v>12.9</v>
          </cell>
          <cell r="E198">
            <v>11.3</v>
          </cell>
        </row>
        <row r="199">
          <cell r="B199">
            <v>41091</v>
          </cell>
          <cell r="C199">
            <v>102.61857142857141</v>
          </cell>
          <cell r="D199">
            <v>12.5</v>
          </cell>
          <cell r="E199">
            <v>10.6</v>
          </cell>
        </row>
        <row r="200">
          <cell r="B200">
            <v>41122</v>
          </cell>
          <cell r="C200">
            <v>113.35608695652174</v>
          </cell>
          <cell r="D200">
            <v>11.26</v>
          </cell>
          <cell r="E200">
            <v>10.220000000000001</v>
          </cell>
        </row>
        <row r="201">
          <cell r="B201">
            <v>41153</v>
          </cell>
          <cell r="C201">
            <v>112.86368421052633</v>
          </cell>
          <cell r="D201">
            <v>10.050000000000001</v>
          </cell>
          <cell r="E201">
            <v>10.17</v>
          </cell>
        </row>
        <row r="202">
          <cell r="B202">
            <v>41183</v>
          </cell>
          <cell r="C202">
            <v>112.86368421052633</v>
          </cell>
          <cell r="D202">
            <v>8.32</v>
          </cell>
          <cell r="E202">
            <v>10.27</v>
          </cell>
        </row>
        <row r="203">
          <cell r="B203">
            <v>41214</v>
          </cell>
          <cell r="C203">
            <v>112.86368421052633</v>
          </cell>
          <cell r="D203">
            <v>7.86</v>
          </cell>
          <cell r="E203">
            <v>10.84</v>
          </cell>
        </row>
        <row r="204">
          <cell r="B204">
            <v>41244</v>
          </cell>
          <cell r="C204">
            <v>112.86368421052633</v>
          </cell>
          <cell r="D204">
            <v>7.19</v>
          </cell>
          <cell r="E204">
            <v>11.04</v>
          </cell>
        </row>
        <row r="205">
          <cell r="B205">
            <v>41275</v>
          </cell>
          <cell r="C205">
            <v>110.14882352941174</v>
          </cell>
          <cell r="D205">
            <v>7.19</v>
          </cell>
          <cell r="E205">
            <v>11.04</v>
          </cell>
        </row>
        <row r="206">
          <cell r="B206">
            <v>41306</v>
          </cell>
          <cell r="C206">
            <v>116.05052631578945</v>
          </cell>
          <cell r="D206">
            <v>7.51</v>
          </cell>
          <cell r="E206">
            <v>13.11</v>
          </cell>
        </row>
        <row r="207">
          <cell r="B207">
            <v>41334</v>
          </cell>
          <cell r="C207">
            <v>108.47349999999999</v>
          </cell>
          <cell r="D207">
            <v>8.82</v>
          </cell>
          <cell r="E207">
            <v>11.9</v>
          </cell>
        </row>
        <row r="208">
          <cell r="B208">
            <v>41365</v>
          </cell>
          <cell r="C208">
            <v>102.24818181818182</v>
          </cell>
          <cell r="D208">
            <v>8</v>
          </cell>
          <cell r="E208">
            <v>11.9</v>
          </cell>
        </row>
        <row r="209">
          <cell r="B209">
            <v>41395</v>
          </cell>
          <cell r="C209">
            <v>102.55863636363634</v>
          </cell>
          <cell r="D209">
            <v>7.1</v>
          </cell>
          <cell r="E209">
            <v>11.9</v>
          </cell>
        </row>
        <row r="210">
          <cell r="B210">
            <v>41426</v>
          </cell>
          <cell r="C210">
            <v>102.9195</v>
          </cell>
          <cell r="D210">
            <v>7.2</v>
          </cell>
          <cell r="E210">
            <v>11.4</v>
          </cell>
        </row>
        <row r="211">
          <cell r="B211">
            <v>41456</v>
          </cell>
          <cell r="C211">
            <v>107.93318181818178</v>
          </cell>
          <cell r="D211">
            <v>6.1</v>
          </cell>
          <cell r="E211">
            <v>10.97</v>
          </cell>
        </row>
        <row r="212">
          <cell r="B212">
            <v>41487</v>
          </cell>
          <cell r="C212">
            <v>111.28045454545453</v>
          </cell>
          <cell r="D212">
            <v>5.73</v>
          </cell>
          <cell r="E212">
            <v>10.88</v>
          </cell>
        </row>
        <row r="213">
          <cell r="B213">
            <v>41518</v>
          </cell>
          <cell r="C213">
            <v>111.59649999999999</v>
          </cell>
          <cell r="D213">
            <v>6.03</v>
          </cell>
          <cell r="E213">
            <v>11.01</v>
          </cell>
        </row>
        <row r="214">
          <cell r="B214">
            <v>41548</v>
          </cell>
          <cell r="C214">
            <v>111.59649999999999</v>
          </cell>
          <cell r="D214">
            <v>6.23</v>
          </cell>
          <cell r="E214">
            <v>11.14</v>
          </cell>
        </row>
        <row r="215">
          <cell r="B215">
            <v>41579</v>
          </cell>
          <cell r="C215">
            <v>111.59649999999999</v>
          </cell>
          <cell r="D215">
            <v>6.56</v>
          </cell>
          <cell r="E215">
            <v>11.16</v>
          </cell>
        </row>
        <row r="216">
          <cell r="B216">
            <v>41609</v>
          </cell>
          <cell r="C216">
            <v>111.59649999999999</v>
          </cell>
          <cell r="D216">
            <v>6.83</v>
          </cell>
          <cell r="E216">
            <v>11.24</v>
          </cell>
        </row>
        <row r="217">
          <cell r="B217">
            <v>41640</v>
          </cell>
          <cell r="C217">
            <v>84.535581395348828</v>
          </cell>
          <cell r="D217">
            <v>6.83</v>
          </cell>
          <cell r="E217">
            <v>11.24</v>
          </cell>
        </row>
        <row r="218">
          <cell r="B218">
            <v>41671</v>
          </cell>
          <cell r="C218">
            <v>108.90052631578948</v>
          </cell>
          <cell r="D218">
            <v>10.19</v>
          </cell>
          <cell r="E218">
            <v>7.96</v>
          </cell>
        </row>
        <row r="219">
          <cell r="B219">
            <v>41699</v>
          </cell>
          <cell r="C219">
            <v>107.48095238095237</v>
          </cell>
          <cell r="D219">
            <v>10.7</v>
          </cell>
          <cell r="E219">
            <v>8</v>
          </cell>
        </row>
        <row r="220">
          <cell r="B220">
            <v>41730</v>
          </cell>
          <cell r="C220">
            <v>107.7552380952381</v>
          </cell>
          <cell r="D220">
            <v>12</v>
          </cell>
          <cell r="E220">
            <v>8.4</v>
          </cell>
        </row>
        <row r="221">
          <cell r="B221">
            <v>41760</v>
          </cell>
          <cell r="C221">
            <v>109.53909090909092</v>
          </cell>
          <cell r="D221">
            <v>12.5</v>
          </cell>
          <cell r="E221">
            <v>8.1</v>
          </cell>
        </row>
        <row r="222">
          <cell r="B222">
            <v>41791</v>
          </cell>
          <cell r="C222">
            <v>111.7952380952381</v>
          </cell>
          <cell r="D222">
            <v>12.6</v>
          </cell>
          <cell r="E222">
            <v>8.6</v>
          </cell>
        </row>
        <row r="223">
          <cell r="B223">
            <v>41821</v>
          </cell>
          <cell r="C223">
            <v>106.76818181818182</v>
          </cell>
          <cell r="D223">
            <v>14.6</v>
          </cell>
          <cell r="E223">
            <v>8.8000000000000007</v>
          </cell>
        </row>
        <row r="224">
          <cell r="B224">
            <v>41852</v>
          </cell>
          <cell r="C224">
            <v>101.60809523809523</v>
          </cell>
          <cell r="D224">
            <v>15.6</v>
          </cell>
          <cell r="E224">
            <v>8.3000000000000007</v>
          </cell>
        </row>
        <row r="225">
          <cell r="B225">
            <v>41883</v>
          </cell>
          <cell r="C225">
            <v>97.091428571428565</v>
          </cell>
          <cell r="D225">
            <v>15.1</v>
          </cell>
          <cell r="E225">
            <v>7.9</v>
          </cell>
        </row>
        <row r="226">
          <cell r="B226">
            <v>41913</v>
          </cell>
          <cell r="C226">
            <v>97.091428571428565</v>
          </cell>
          <cell r="D226">
            <v>14.4</v>
          </cell>
          <cell r="E226">
            <v>7.7</v>
          </cell>
        </row>
        <row r="227">
          <cell r="B227">
            <v>41944</v>
          </cell>
          <cell r="C227">
            <v>97.091428571428565</v>
          </cell>
          <cell r="D227">
            <v>13.6</v>
          </cell>
          <cell r="E227">
            <v>7.2</v>
          </cell>
        </row>
        <row r="228">
          <cell r="B228">
            <v>41974</v>
          </cell>
          <cell r="C228">
            <v>97.091428571428565</v>
          </cell>
          <cell r="D228">
            <v>12.6</v>
          </cell>
          <cell r="E228">
            <v>7</v>
          </cell>
        </row>
        <row r="229">
          <cell r="B229">
            <v>42005</v>
          </cell>
          <cell r="C229">
            <v>44.670465116279075</v>
          </cell>
          <cell r="D229">
            <v>12.6</v>
          </cell>
          <cell r="E229">
            <v>7</v>
          </cell>
        </row>
        <row r="230">
          <cell r="B230">
            <v>42036</v>
          </cell>
          <cell r="C230">
            <v>58.095500000000015</v>
          </cell>
          <cell r="D230">
            <v>8.5</v>
          </cell>
          <cell r="E230">
            <v>2.9</v>
          </cell>
        </row>
        <row r="231">
          <cell r="B231">
            <v>42064</v>
          </cell>
          <cell r="C231">
            <v>55.885454545454543</v>
          </cell>
          <cell r="D231">
            <v>7.7</v>
          </cell>
          <cell r="E231">
            <v>2</v>
          </cell>
        </row>
        <row r="232">
          <cell r="B232">
            <v>42095</v>
          </cell>
          <cell r="C232">
            <v>59.351818181818174</v>
          </cell>
          <cell r="D232">
            <v>7</v>
          </cell>
          <cell r="E232">
            <v>1.6</v>
          </cell>
        </row>
        <row r="233">
          <cell r="B233">
            <v>42125</v>
          </cell>
          <cell r="C233">
            <v>64.096190476190472</v>
          </cell>
          <cell r="D233">
            <v>7.1</v>
          </cell>
          <cell r="E233">
            <v>1.3</v>
          </cell>
        </row>
        <row r="234">
          <cell r="B234">
            <v>42156</v>
          </cell>
          <cell r="C234">
            <v>61.477727272727286</v>
          </cell>
          <cell r="D234">
            <v>7.4</v>
          </cell>
          <cell r="E234">
            <v>1.4</v>
          </cell>
        </row>
        <row r="235">
          <cell r="B235">
            <v>42186</v>
          </cell>
          <cell r="C235">
            <v>56.561304347826088</v>
          </cell>
          <cell r="D235">
            <v>6.8</v>
          </cell>
          <cell r="E235">
            <v>1.3</v>
          </cell>
        </row>
        <row r="236">
          <cell r="B236">
            <v>42217</v>
          </cell>
          <cell r="C236">
            <v>46.58428571428572</v>
          </cell>
          <cell r="D236">
            <v>5.7</v>
          </cell>
          <cell r="E236">
            <v>1.3</v>
          </cell>
        </row>
        <row r="237">
          <cell r="B237">
            <v>42248</v>
          </cell>
          <cell r="C237">
            <v>47.62318181818182</v>
          </cell>
          <cell r="D237">
            <v>4.9000000000000004</v>
          </cell>
          <cell r="E237">
            <v>1.2</v>
          </cell>
        </row>
        <row r="238">
          <cell r="B238">
            <v>42278</v>
          </cell>
          <cell r="C238">
            <v>47.62318181818182</v>
          </cell>
          <cell r="D238">
            <v>4.5</v>
          </cell>
          <cell r="E238">
            <v>1</v>
          </cell>
        </row>
        <row r="239">
          <cell r="B239">
            <v>42309</v>
          </cell>
          <cell r="C239">
            <v>47.62318181818182</v>
          </cell>
          <cell r="D239">
            <v>4.5999999999999996</v>
          </cell>
          <cell r="E239">
            <v>1</v>
          </cell>
        </row>
        <row r="240">
          <cell r="B240">
            <v>42339</v>
          </cell>
          <cell r="C240">
            <v>47.62318181818182</v>
          </cell>
          <cell r="D240">
            <v>3.3</v>
          </cell>
          <cell r="E240">
            <v>0.8</v>
          </cell>
        </row>
        <row r="241">
          <cell r="B241">
            <v>42370</v>
          </cell>
          <cell r="C241">
            <v>44.72821428571428</v>
          </cell>
          <cell r="D241">
            <v>3.3</v>
          </cell>
          <cell r="E241">
            <v>0.8</v>
          </cell>
        </row>
        <row r="242">
          <cell r="B242">
            <v>42401</v>
          </cell>
          <cell r="C242">
            <v>32.1815</v>
          </cell>
          <cell r="D242">
            <v>0.7</v>
          </cell>
          <cell r="E242">
            <v>1</v>
          </cell>
        </row>
        <row r="243">
          <cell r="B243">
            <v>42430</v>
          </cell>
          <cell r="C243">
            <v>38.210454545454553</v>
          </cell>
          <cell r="D243">
            <v>0</v>
          </cell>
          <cell r="E243">
            <v>2.4</v>
          </cell>
        </row>
        <row r="244">
          <cell r="B244">
            <v>42461</v>
          </cell>
          <cell r="C244">
            <v>41.583333333333336</v>
          </cell>
          <cell r="D244">
            <v>-1.2</v>
          </cell>
          <cell r="E244">
            <v>2.2999999999999998</v>
          </cell>
        </row>
        <row r="245">
          <cell r="B245">
            <v>42491</v>
          </cell>
          <cell r="C245">
            <v>46.742380952380941</v>
          </cell>
          <cell r="D245">
            <v>-1.1000000000000001</v>
          </cell>
          <cell r="E245">
            <v>2.9</v>
          </cell>
        </row>
        <row r="246">
          <cell r="B246">
            <v>42522</v>
          </cell>
          <cell r="C246">
            <v>48.247272727272723</v>
          </cell>
          <cell r="D246">
            <v>-1.9</v>
          </cell>
          <cell r="E246">
            <v>3.1</v>
          </cell>
        </row>
        <row r="247">
          <cell r="B247">
            <v>42552</v>
          </cell>
          <cell r="C247">
            <v>44.951904761904771</v>
          </cell>
          <cell r="D247">
            <v>-1.8</v>
          </cell>
          <cell r="E247">
            <v>3.3</v>
          </cell>
        </row>
        <row r="248">
          <cell r="B248">
            <v>42583</v>
          </cell>
          <cell r="C248">
            <v>45.843043478260874</v>
          </cell>
          <cell r="D248">
            <v>-1.6</v>
          </cell>
          <cell r="E248">
            <v>3.6</v>
          </cell>
        </row>
        <row r="249">
          <cell r="B249">
            <v>42614</v>
          </cell>
          <cell r="C249">
            <v>46.567727272727275</v>
          </cell>
          <cell r="D249">
            <v>-0.8</v>
          </cell>
          <cell r="E249">
            <v>3.7</v>
          </cell>
        </row>
        <row r="250">
          <cell r="B250">
            <v>42644</v>
          </cell>
          <cell r="C250">
            <v>46.567727272727275</v>
          </cell>
          <cell r="D250">
            <v>-0.3</v>
          </cell>
          <cell r="E250">
            <v>3.9</v>
          </cell>
        </row>
        <row r="251">
          <cell r="B251">
            <v>42675</v>
          </cell>
          <cell r="C251">
            <v>46.567727272727275</v>
          </cell>
          <cell r="D251">
            <v>0.5</v>
          </cell>
          <cell r="E251">
            <v>4.4000000000000004</v>
          </cell>
        </row>
        <row r="252">
          <cell r="B252">
            <v>42705</v>
          </cell>
          <cell r="C252">
            <v>46.567727272727275</v>
          </cell>
          <cell r="D252">
            <v>3.2</v>
          </cell>
          <cell r="E252">
            <v>4.9000000000000004</v>
          </cell>
        </row>
        <row r="253">
          <cell r="B253">
            <v>42736</v>
          </cell>
          <cell r="C253">
            <v>59.749411764705869</v>
          </cell>
          <cell r="D253">
            <v>3.2</v>
          </cell>
          <cell r="E253">
            <v>4.9000000000000004</v>
          </cell>
        </row>
        <row r="254">
          <cell r="B254">
            <v>42767</v>
          </cell>
          <cell r="C254">
            <v>54.869500000000002</v>
          </cell>
          <cell r="D254">
            <v>6.1</v>
          </cell>
          <cell r="E254">
            <v>13.7</v>
          </cell>
        </row>
        <row r="255">
          <cell r="B255">
            <v>42795</v>
          </cell>
          <cell r="C255">
            <v>51.589130434782604</v>
          </cell>
          <cell r="D255">
            <v>8.1999999999999993</v>
          </cell>
          <cell r="E255">
            <v>14</v>
          </cell>
        </row>
        <row r="256">
          <cell r="B256">
            <v>42826</v>
          </cell>
          <cell r="C256">
            <v>52.2921052631579</v>
          </cell>
          <cell r="D256">
            <v>10.4</v>
          </cell>
          <cell r="E256">
            <v>13.5</v>
          </cell>
        </row>
        <row r="257">
          <cell r="B257">
            <v>42856</v>
          </cell>
          <cell r="C257">
            <v>50.326521739130442</v>
          </cell>
          <cell r="D257">
            <v>9.3000000000000007</v>
          </cell>
          <cell r="E257">
            <v>13.5</v>
          </cell>
        </row>
        <row r="258">
          <cell r="B258">
            <v>42887</v>
          </cell>
          <cell r="C258">
            <v>46.368181818181824</v>
          </cell>
          <cell r="D258">
            <v>8.6</v>
          </cell>
          <cell r="E258">
            <v>13.6</v>
          </cell>
        </row>
      </sheetData>
      <sheetData sheetId="4">
        <row r="1">
          <cell r="C1" t="str">
            <v>5000户工业企业景气扩散指数:设备能力利用水平</v>
          </cell>
        </row>
      </sheetData>
      <sheetData sheetId="5">
        <row r="1">
          <cell r="B1" t="str">
            <v>现货价:原油(布伦特):FOB欧洲，月内日度平均</v>
          </cell>
        </row>
      </sheetData>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录"/>
      <sheetName val="中国库存周期和朱格拉周期叠加"/>
      <sheetName val="中国的库存基钦周期"/>
      <sheetName val="中国朱格拉周期-5000户工业企业景气设备能力制造水平"/>
      <sheetName val="中国朱格拉周期-工业增加值"/>
      <sheetName val="中国朱格拉周期-其他相关指标"/>
      <sheetName val="美国朱格拉周期"/>
      <sheetName val="中美朱格拉周期叠加"/>
      <sheetName val="原油价格分析框架"/>
      <sheetName val="谁在左右原油价格"/>
      <sheetName val="光大证券原油价格百年史"/>
      <sheetName val="天风宏观宋雪涛"/>
      <sheetName val="广发宏观张静静"/>
      <sheetName val="华泰宏观李超"/>
      <sheetName val="海通宏观+原油专题"/>
      <sheetName val="中粮油刘瑾"/>
      <sheetName val="恒大研究院翟胜杰"/>
      <sheetName val="格林大华期货原油年报"/>
      <sheetName val="油价与政治风险"/>
      <sheetName val="油价与通胀"/>
      <sheetName val="猪油共振"/>
      <sheetName val="油价与名义美元指数（日度）"/>
      <sheetName val="油价与名义美元指数（月度）"/>
      <sheetName val="油价与汇率"/>
      <sheetName val="油价与利率"/>
      <sheetName val="油价与流动性"/>
      <sheetName val="原油供给"/>
      <sheetName val="原油需求"/>
      <sheetName val="原油库存"/>
    </sheetNames>
    <sheetDataSet>
      <sheetData sheetId="0"/>
      <sheetData sheetId="1"/>
      <sheetData sheetId="2">
        <row r="33">
          <cell r="B33">
            <v>36039</v>
          </cell>
        </row>
        <row r="34">
          <cell r="B34">
            <v>35796</v>
          </cell>
        </row>
        <row r="35">
          <cell r="B35">
            <v>35796</v>
          </cell>
        </row>
        <row r="36">
          <cell r="B36">
            <v>35796</v>
          </cell>
        </row>
        <row r="37">
          <cell r="B37">
            <v>36161</v>
          </cell>
        </row>
        <row r="38">
          <cell r="B38">
            <v>36192</v>
          </cell>
        </row>
        <row r="39">
          <cell r="B39">
            <v>36220</v>
          </cell>
        </row>
        <row r="40">
          <cell r="B40">
            <v>36251</v>
          </cell>
        </row>
        <row r="41">
          <cell r="B41">
            <v>36281</v>
          </cell>
        </row>
        <row r="42">
          <cell r="B42">
            <v>36312</v>
          </cell>
        </row>
        <row r="43">
          <cell r="B43">
            <v>36342</v>
          </cell>
        </row>
        <row r="44">
          <cell r="B44">
            <v>36373</v>
          </cell>
        </row>
        <row r="45">
          <cell r="B45">
            <v>36404</v>
          </cell>
        </row>
        <row r="46">
          <cell r="B46">
            <v>36161</v>
          </cell>
        </row>
        <row r="47">
          <cell r="B47">
            <v>36161</v>
          </cell>
        </row>
        <row r="48">
          <cell r="B48">
            <v>36161</v>
          </cell>
        </row>
        <row r="49">
          <cell r="B49">
            <v>36526</v>
          </cell>
        </row>
        <row r="50">
          <cell r="B50">
            <v>36557</v>
          </cell>
        </row>
        <row r="51">
          <cell r="B51">
            <v>36586</v>
          </cell>
        </row>
        <row r="52">
          <cell r="B52">
            <v>36617</v>
          </cell>
        </row>
        <row r="53">
          <cell r="B53">
            <v>36647</v>
          </cell>
        </row>
        <row r="54">
          <cell r="B54">
            <v>36678</v>
          </cell>
        </row>
        <row r="55">
          <cell r="B55">
            <v>36708</v>
          </cell>
        </row>
        <row r="56">
          <cell r="B56">
            <v>36739</v>
          </cell>
        </row>
        <row r="57">
          <cell r="B57">
            <v>36770</v>
          </cell>
        </row>
        <row r="58">
          <cell r="B58">
            <v>36800</v>
          </cell>
        </row>
        <row r="59">
          <cell r="B59">
            <v>36831</v>
          </cell>
        </row>
        <row r="60">
          <cell r="B60">
            <v>36861</v>
          </cell>
        </row>
        <row r="61">
          <cell r="B61">
            <v>36892</v>
          </cell>
        </row>
        <row r="62">
          <cell r="B62">
            <v>36923</v>
          </cell>
        </row>
        <row r="63">
          <cell r="B63">
            <v>36951</v>
          </cell>
        </row>
        <row r="64">
          <cell r="B64">
            <v>36982</v>
          </cell>
        </row>
        <row r="65">
          <cell r="B65">
            <v>37012</v>
          </cell>
        </row>
        <row r="66">
          <cell r="B66">
            <v>37043</v>
          </cell>
        </row>
        <row r="67">
          <cell r="B67">
            <v>37073</v>
          </cell>
        </row>
        <row r="68">
          <cell r="B68">
            <v>37104</v>
          </cell>
        </row>
        <row r="69">
          <cell r="B69">
            <v>37135</v>
          </cell>
        </row>
        <row r="70">
          <cell r="B70">
            <v>37165</v>
          </cell>
        </row>
        <row r="71">
          <cell r="B71">
            <v>37196</v>
          </cell>
        </row>
        <row r="72">
          <cell r="B72">
            <v>37226</v>
          </cell>
        </row>
        <row r="73">
          <cell r="B73">
            <v>37257</v>
          </cell>
        </row>
        <row r="74">
          <cell r="B74">
            <v>37288</v>
          </cell>
        </row>
        <row r="75">
          <cell r="B75">
            <v>37316</v>
          </cell>
        </row>
        <row r="76">
          <cell r="B76">
            <v>37347</v>
          </cell>
        </row>
        <row r="77">
          <cell r="B77">
            <v>37377</v>
          </cell>
        </row>
        <row r="78">
          <cell r="B78">
            <v>37408</v>
          </cell>
        </row>
        <row r="79">
          <cell r="B79">
            <v>37438</v>
          </cell>
        </row>
        <row r="80">
          <cell r="B80">
            <v>37469</v>
          </cell>
        </row>
        <row r="81">
          <cell r="B81">
            <v>37500</v>
          </cell>
        </row>
        <row r="82">
          <cell r="B82">
            <v>37530</v>
          </cell>
        </row>
        <row r="83">
          <cell r="B83">
            <v>37561</v>
          </cell>
        </row>
        <row r="84">
          <cell r="B84">
            <v>37591</v>
          </cell>
        </row>
        <row r="85">
          <cell r="B85">
            <v>37622</v>
          </cell>
        </row>
        <row r="86">
          <cell r="B86">
            <v>37653</v>
          </cell>
        </row>
        <row r="87">
          <cell r="B87">
            <v>37681</v>
          </cell>
        </row>
        <row r="88">
          <cell r="B88">
            <v>37712</v>
          </cell>
        </row>
        <row r="89">
          <cell r="B89">
            <v>37742</v>
          </cell>
        </row>
        <row r="90">
          <cell r="B90">
            <v>37773</v>
          </cell>
        </row>
        <row r="91">
          <cell r="B91">
            <v>37803</v>
          </cell>
        </row>
        <row r="92">
          <cell r="B92">
            <v>37834</v>
          </cell>
        </row>
        <row r="93">
          <cell r="B93">
            <v>37865</v>
          </cell>
        </row>
        <row r="94">
          <cell r="B94">
            <v>37895</v>
          </cell>
        </row>
        <row r="95">
          <cell r="B95">
            <v>37926</v>
          </cell>
        </row>
        <row r="96">
          <cell r="B96">
            <v>37956</v>
          </cell>
        </row>
        <row r="97">
          <cell r="B97">
            <v>37987</v>
          </cell>
        </row>
        <row r="98">
          <cell r="B98">
            <v>38018</v>
          </cell>
        </row>
        <row r="99">
          <cell r="B99">
            <v>38047</v>
          </cell>
        </row>
        <row r="100">
          <cell r="B100">
            <v>38078</v>
          </cell>
        </row>
        <row r="101">
          <cell r="B101">
            <v>38108</v>
          </cell>
        </row>
        <row r="102">
          <cell r="B102">
            <v>38139</v>
          </cell>
        </row>
        <row r="103">
          <cell r="B103">
            <v>38169</v>
          </cell>
        </row>
        <row r="104">
          <cell r="B104">
            <v>38200</v>
          </cell>
        </row>
        <row r="105">
          <cell r="B105">
            <v>38231</v>
          </cell>
        </row>
        <row r="106">
          <cell r="B106">
            <v>38261</v>
          </cell>
        </row>
        <row r="107">
          <cell r="B107">
            <v>38292</v>
          </cell>
        </row>
        <row r="108">
          <cell r="B108">
            <v>38322</v>
          </cell>
        </row>
        <row r="109">
          <cell r="B109">
            <v>38353</v>
          </cell>
        </row>
        <row r="110">
          <cell r="B110">
            <v>38384</v>
          </cell>
        </row>
        <row r="111">
          <cell r="B111">
            <v>38412</v>
          </cell>
        </row>
        <row r="112">
          <cell r="B112">
            <v>38443</v>
          </cell>
        </row>
        <row r="113">
          <cell r="B113">
            <v>38473</v>
          </cell>
        </row>
        <row r="114">
          <cell r="B114">
            <v>38504</v>
          </cell>
        </row>
        <row r="115">
          <cell r="B115">
            <v>38534</v>
          </cell>
        </row>
        <row r="116">
          <cell r="B116">
            <v>38565</v>
          </cell>
        </row>
        <row r="117">
          <cell r="B117">
            <v>38596</v>
          </cell>
        </row>
        <row r="118">
          <cell r="B118">
            <v>38626</v>
          </cell>
        </row>
        <row r="119">
          <cell r="B119">
            <v>38657</v>
          </cell>
        </row>
        <row r="120">
          <cell r="B120">
            <v>38687</v>
          </cell>
        </row>
        <row r="121">
          <cell r="B121">
            <v>38718</v>
          </cell>
        </row>
        <row r="122">
          <cell r="B122">
            <v>38749</v>
          </cell>
        </row>
        <row r="123">
          <cell r="B123">
            <v>38777</v>
          </cell>
        </row>
        <row r="124">
          <cell r="B124">
            <v>38808</v>
          </cell>
        </row>
        <row r="125">
          <cell r="B125">
            <v>38838</v>
          </cell>
        </row>
        <row r="126">
          <cell r="B126">
            <v>38869</v>
          </cell>
        </row>
        <row r="127">
          <cell r="B127">
            <v>38899</v>
          </cell>
        </row>
        <row r="128">
          <cell r="B128">
            <v>38930</v>
          </cell>
        </row>
        <row r="129">
          <cell r="B129">
            <v>38961</v>
          </cell>
        </row>
        <row r="130">
          <cell r="B130">
            <v>38991</v>
          </cell>
        </row>
        <row r="131">
          <cell r="B131">
            <v>39022</v>
          </cell>
        </row>
        <row r="132">
          <cell r="B132">
            <v>39052</v>
          </cell>
        </row>
        <row r="133">
          <cell r="B133">
            <v>39083</v>
          </cell>
        </row>
        <row r="134">
          <cell r="B134">
            <v>39114</v>
          </cell>
        </row>
        <row r="135">
          <cell r="B135">
            <v>39142</v>
          </cell>
        </row>
        <row r="136">
          <cell r="B136">
            <v>39173</v>
          </cell>
        </row>
        <row r="137">
          <cell r="B137">
            <v>39203</v>
          </cell>
        </row>
        <row r="138">
          <cell r="B138">
            <v>39234</v>
          </cell>
        </row>
        <row r="139">
          <cell r="B139">
            <v>39264</v>
          </cell>
        </row>
        <row r="140">
          <cell r="B140">
            <v>39295</v>
          </cell>
        </row>
        <row r="141">
          <cell r="B141">
            <v>39326</v>
          </cell>
        </row>
        <row r="142">
          <cell r="B142">
            <v>39356</v>
          </cell>
        </row>
        <row r="143">
          <cell r="B143">
            <v>39387</v>
          </cell>
        </row>
        <row r="144">
          <cell r="B144">
            <v>39417</v>
          </cell>
        </row>
        <row r="145">
          <cell r="B145">
            <v>39448</v>
          </cell>
        </row>
        <row r="146">
          <cell r="B146">
            <v>39479</v>
          </cell>
        </row>
        <row r="147">
          <cell r="B147">
            <v>39508</v>
          </cell>
        </row>
        <row r="148">
          <cell r="B148">
            <v>39539</v>
          </cell>
        </row>
        <row r="149">
          <cell r="B149">
            <v>39569</v>
          </cell>
        </row>
        <row r="150">
          <cell r="B150">
            <v>39600</v>
          </cell>
        </row>
        <row r="151">
          <cell r="B151">
            <v>39630</v>
          </cell>
        </row>
        <row r="152">
          <cell r="B152">
            <v>39661</v>
          </cell>
        </row>
        <row r="153">
          <cell r="B153">
            <v>39692</v>
          </cell>
        </row>
        <row r="154">
          <cell r="B154">
            <v>39722</v>
          </cell>
        </row>
        <row r="155">
          <cell r="B155">
            <v>39753</v>
          </cell>
        </row>
        <row r="156">
          <cell r="B156">
            <v>39783</v>
          </cell>
        </row>
        <row r="157">
          <cell r="B157">
            <v>39814</v>
          </cell>
        </row>
        <row r="158">
          <cell r="B158">
            <v>39845</v>
          </cell>
        </row>
        <row r="159">
          <cell r="B159">
            <v>39873</v>
          </cell>
        </row>
        <row r="160">
          <cell r="B160">
            <v>39904</v>
          </cell>
        </row>
        <row r="161">
          <cell r="B161">
            <v>39934</v>
          </cell>
        </row>
        <row r="162">
          <cell r="B162">
            <v>39965</v>
          </cell>
        </row>
        <row r="163">
          <cell r="B163">
            <v>39995</v>
          </cell>
        </row>
        <row r="164">
          <cell r="B164">
            <v>40026</v>
          </cell>
        </row>
        <row r="165">
          <cell r="B165">
            <v>40057</v>
          </cell>
        </row>
        <row r="166">
          <cell r="B166">
            <v>40087</v>
          </cell>
        </row>
        <row r="167">
          <cell r="B167">
            <v>40118</v>
          </cell>
        </row>
        <row r="168">
          <cell r="B168">
            <v>40148</v>
          </cell>
        </row>
        <row r="169">
          <cell r="B169">
            <v>40179</v>
          </cell>
        </row>
        <row r="170">
          <cell r="B170">
            <v>40210</v>
          </cell>
        </row>
        <row r="171">
          <cell r="B171">
            <v>40238</v>
          </cell>
        </row>
        <row r="172">
          <cell r="B172">
            <v>40269</v>
          </cell>
        </row>
        <row r="173">
          <cell r="B173">
            <v>40299</v>
          </cell>
        </row>
        <row r="174">
          <cell r="B174">
            <v>40330</v>
          </cell>
        </row>
        <row r="175">
          <cell r="B175">
            <v>40360</v>
          </cell>
        </row>
        <row r="176">
          <cell r="B176">
            <v>40391</v>
          </cell>
        </row>
        <row r="177">
          <cell r="B177">
            <v>40422</v>
          </cell>
        </row>
        <row r="178">
          <cell r="B178">
            <v>40452</v>
          </cell>
        </row>
        <row r="179">
          <cell r="B179">
            <v>40483</v>
          </cell>
        </row>
        <row r="180">
          <cell r="B180">
            <v>40513</v>
          </cell>
        </row>
        <row r="181">
          <cell r="B181">
            <v>40544</v>
          </cell>
        </row>
        <row r="182">
          <cell r="B182">
            <v>40575</v>
          </cell>
        </row>
        <row r="183">
          <cell r="B183">
            <v>40603</v>
          </cell>
        </row>
        <row r="184">
          <cell r="B184">
            <v>40634</v>
          </cell>
        </row>
        <row r="185">
          <cell r="B185">
            <v>40664</v>
          </cell>
        </row>
        <row r="186">
          <cell r="B186">
            <v>40695</v>
          </cell>
        </row>
        <row r="187">
          <cell r="B187">
            <v>40725</v>
          </cell>
        </row>
        <row r="188">
          <cell r="B188">
            <v>40756</v>
          </cell>
        </row>
        <row r="189">
          <cell r="B189">
            <v>40787</v>
          </cell>
        </row>
        <row r="190">
          <cell r="B190">
            <v>40817</v>
          </cell>
        </row>
        <row r="191">
          <cell r="B191">
            <v>40848</v>
          </cell>
        </row>
        <row r="192">
          <cell r="B192">
            <v>40878</v>
          </cell>
        </row>
        <row r="193">
          <cell r="B193">
            <v>40909</v>
          </cell>
        </row>
        <row r="194">
          <cell r="B194">
            <v>40940</v>
          </cell>
        </row>
        <row r="195">
          <cell r="B195">
            <v>40969</v>
          </cell>
        </row>
        <row r="196">
          <cell r="B196">
            <v>41000</v>
          </cell>
        </row>
        <row r="197">
          <cell r="B197">
            <v>41030</v>
          </cell>
        </row>
        <row r="198">
          <cell r="B198">
            <v>41061</v>
          </cell>
        </row>
        <row r="199">
          <cell r="B199">
            <v>41091</v>
          </cell>
        </row>
        <row r="200">
          <cell r="B200">
            <v>41122</v>
          </cell>
        </row>
        <row r="201">
          <cell r="B201">
            <v>41153</v>
          </cell>
        </row>
        <row r="202">
          <cell r="B202">
            <v>41183</v>
          </cell>
        </row>
        <row r="203">
          <cell r="B203">
            <v>41214</v>
          </cell>
        </row>
        <row r="204">
          <cell r="B204">
            <v>41244</v>
          </cell>
        </row>
        <row r="205">
          <cell r="B205">
            <v>41275</v>
          </cell>
        </row>
        <row r="206">
          <cell r="B206">
            <v>41306</v>
          </cell>
        </row>
        <row r="207">
          <cell r="B207">
            <v>41334</v>
          </cell>
        </row>
        <row r="208">
          <cell r="B208">
            <v>41365</v>
          </cell>
        </row>
        <row r="209">
          <cell r="B209">
            <v>41395</v>
          </cell>
        </row>
        <row r="210">
          <cell r="B210">
            <v>41426</v>
          </cell>
        </row>
        <row r="211">
          <cell r="B211">
            <v>41456</v>
          </cell>
        </row>
        <row r="212">
          <cell r="B212">
            <v>41487</v>
          </cell>
        </row>
        <row r="213">
          <cell r="B213">
            <v>41518</v>
          </cell>
        </row>
        <row r="214">
          <cell r="B214">
            <v>41548</v>
          </cell>
        </row>
        <row r="215">
          <cell r="B215">
            <v>41579</v>
          </cell>
        </row>
        <row r="216">
          <cell r="B216">
            <v>41609</v>
          </cell>
        </row>
        <row r="217">
          <cell r="B217">
            <v>41640</v>
          </cell>
        </row>
        <row r="218">
          <cell r="B218">
            <v>41671</v>
          </cell>
        </row>
        <row r="219">
          <cell r="B219">
            <v>41699</v>
          </cell>
        </row>
        <row r="220">
          <cell r="B220">
            <v>41730</v>
          </cell>
        </row>
        <row r="221">
          <cell r="B221">
            <v>41760</v>
          </cell>
        </row>
        <row r="222">
          <cell r="B222">
            <v>41791</v>
          </cell>
        </row>
        <row r="223">
          <cell r="B223">
            <v>41821</v>
          </cell>
        </row>
        <row r="224">
          <cell r="B224">
            <v>41852</v>
          </cell>
        </row>
        <row r="225">
          <cell r="B225">
            <v>41883</v>
          </cell>
        </row>
        <row r="226">
          <cell r="B226">
            <v>41913</v>
          </cell>
        </row>
        <row r="227">
          <cell r="B227">
            <v>41944</v>
          </cell>
        </row>
        <row r="228">
          <cell r="B228">
            <v>41974</v>
          </cell>
        </row>
        <row r="229">
          <cell r="B229">
            <v>42005</v>
          </cell>
        </row>
        <row r="230">
          <cell r="B230">
            <v>42036</v>
          </cell>
        </row>
        <row r="231">
          <cell r="B231">
            <v>42064</v>
          </cell>
        </row>
        <row r="232">
          <cell r="B232">
            <v>42095</v>
          </cell>
        </row>
        <row r="233">
          <cell r="B233">
            <v>42125</v>
          </cell>
        </row>
        <row r="234">
          <cell r="B234">
            <v>42156</v>
          </cell>
        </row>
        <row r="235">
          <cell r="B235">
            <v>42186</v>
          </cell>
        </row>
        <row r="236">
          <cell r="B236">
            <v>42217</v>
          </cell>
        </row>
        <row r="237">
          <cell r="B237">
            <v>42248</v>
          </cell>
        </row>
        <row r="238">
          <cell r="B238">
            <v>42278</v>
          </cell>
        </row>
        <row r="239">
          <cell r="B239">
            <v>42309</v>
          </cell>
        </row>
        <row r="240">
          <cell r="B240">
            <v>42339</v>
          </cell>
        </row>
        <row r="241">
          <cell r="B241">
            <v>42370</v>
          </cell>
        </row>
        <row r="242">
          <cell r="B242">
            <v>42401</v>
          </cell>
        </row>
        <row r="243">
          <cell r="B243">
            <v>42430</v>
          </cell>
        </row>
        <row r="244">
          <cell r="B244">
            <v>42461</v>
          </cell>
        </row>
        <row r="245">
          <cell r="B245">
            <v>42491</v>
          </cell>
        </row>
        <row r="246">
          <cell r="B246">
            <v>42522</v>
          </cell>
        </row>
        <row r="247">
          <cell r="B247">
            <v>42552</v>
          </cell>
        </row>
        <row r="248">
          <cell r="B248">
            <v>42583</v>
          </cell>
        </row>
        <row r="249">
          <cell r="B249">
            <v>42614</v>
          </cell>
        </row>
        <row r="250">
          <cell r="B250">
            <v>42644</v>
          </cell>
        </row>
        <row r="251">
          <cell r="B251">
            <v>42675</v>
          </cell>
        </row>
        <row r="252">
          <cell r="B252">
            <v>42705</v>
          </cell>
        </row>
        <row r="253">
          <cell r="B253">
            <v>42736</v>
          </cell>
        </row>
        <row r="254">
          <cell r="B254">
            <v>42767</v>
          </cell>
        </row>
        <row r="255">
          <cell r="B255">
            <v>42795</v>
          </cell>
        </row>
        <row r="256">
          <cell r="B256">
            <v>42826</v>
          </cell>
        </row>
        <row r="257">
          <cell r="B257">
            <v>42856</v>
          </cell>
        </row>
        <row r="258">
          <cell r="B258">
            <v>42887</v>
          </cell>
        </row>
        <row r="259">
          <cell r="B259">
            <v>42917</v>
          </cell>
        </row>
        <row r="260">
          <cell r="B260">
            <v>42948</v>
          </cell>
        </row>
        <row r="261">
          <cell r="B261">
            <v>42979</v>
          </cell>
        </row>
        <row r="262">
          <cell r="B262">
            <v>43009</v>
          </cell>
        </row>
        <row r="263">
          <cell r="B263">
            <v>43040</v>
          </cell>
        </row>
        <row r="264">
          <cell r="B264">
            <v>43070</v>
          </cell>
        </row>
        <row r="265">
          <cell r="B265">
            <v>43101</v>
          </cell>
        </row>
        <row r="266">
          <cell r="B266">
            <v>43132</v>
          </cell>
        </row>
        <row r="267">
          <cell r="B267">
            <v>43160</v>
          </cell>
        </row>
        <row r="268">
          <cell r="B268">
            <v>43191</v>
          </cell>
        </row>
        <row r="269">
          <cell r="B269">
            <v>43221</v>
          </cell>
        </row>
        <row r="270">
          <cell r="B270">
            <v>43252</v>
          </cell>
        </row>
        <row r="271">
          <cell r="B271">
            <v>43282</v>
          </cell>
        </row>
        <row r="272">
          <cell r="B272">
            <v>43313</v>
          </cell>
        </row>
        <row r="273">
          <cell r="B273">
            <v>43344</v>
          </cell>
        </row>
        <row r="274">
          <cell r="B274">
            <v>43374</v>
          </cell>
        </row>
        <row r="275">
          <cell r="B275">
            <v>43405</v>
          </cell>
        </row>
        <row r="276">
          <cell r="B276">
            <v>43435</v>
          </cell>
        </row>
        <row r="277">
          <cell r="B277">
            <v>43466</v>
          </cell>
        </row>
        <row r="278">
          <cell r="B278">
            <v>43497</v>
          </cell>
        </row>
        <row r="279">
          <cell r="B279">
            <v>43525</v>
          </cell>
        </row>
        <row r="280">
          <cell r="B280">
            <v>43556</v>
          </cell>
        </row>
        <row r="281">
          <cell r="B281">
            <v>43586</v>
          </cell>
        </row>
      </sheetData>
      <sheetData sheetId="3"/>
      <sheetData sheetId="4"/>
      <sheetData sheetId="5"/>
      <sheetData sheetId="6">
        <row r="1">
          <cell r="B1" t="str">
            <v>美国:企业设备产出指数:同比:季调</v>
          </cell>
          <cell r="C1" t="str">
            <v>现货价:原油(布伦特):FOB欧洲,月末数据</v>
          </cell>
        </row>
        <row r="2">
          <cell r="A2">
            <v>31958</v>
          </cell>
          <cell r="B2">
            <v>7.1099999999999997E-2</v>
          </cell>
          <cell r="C2">
            <v>19.079999999999998</v>
          </cell>
        </row>
        <row r="3">
          <cell r="A3">
            <v>31989</v>
          </cell>
          <cell r="B3">
            <v>6.6799999999999998E-2</v>
          </cell>
          <cell r="C3">
            <v>20.03</v>
          </cell>
        </row>
        <row r="4">
          <cell r="A4">
            <v>32020</v>
          </cell>
          <cell r="B4">
            <v>7.8100000000000003E-2</v>
          </cell>
          <cell r="C4">
            <v>18.63</v>
          </cell>
        </row>
        <row r="5">
          <cell r="A5">
            <v>32050</v>
          </cell>
          <cell r="B5">
            <v>9.6000000000000002E-2</v>
          </cell>
          <cell r="C5">
            <v>18.48</v>
          </cell>
        </row>
        <row r="6">
          <cell r="A6">
            <v>32081</v>
          </cell>
          <cell r="B6">
            <v>0.122</v>
          </cell>
          <cell r="C6">
            <v>18.8</v>
          </cell>
        </row>
        <row r="7">
          <cell r="A7">
            <v>32111</v>
          </cell>
          <cell r="B7">
            <v>0.12869999999999998</v>
          </cell>
          <cell r="C7">
            <v>17.7</v>
          </cell>
        </row>
        <row r="8">
          <cell r="A8">
            <v>32142</v>
          </cell>
          <cell r="B8">
            <v>0.1285</v>
          </cell>
          <cell r="C8">
            <v>17.600000000000001</v>
          </cell>
        </row>
        <row r="9">
          <cell r="A9">
            <v>32173</v>
          </cell>
          <cell r="B9">
            <v>0.12939999999999999</v>
          </cell>
          <cell r="C9">
            <v>16.28</v>
          </cell>
        </row>
        <row r="10">
          <cell r="A10">
            <v>32202</v>
          </cell>
          <cell r="B10">
            <v>0.10920000000000001</v>
          </cell>
          <cell r="C10">
            <v>14.73</v>
          </cell>
        </row>
        <row r="11">
          <cell r="A11">
            <v>32233</v>
          </cell>
          <cell r="B11">
            <v>0.12429999999999999</v>
          </cell>
          <cell r="C11">
            <v>15.65</v>
          </cell>
        </row>
        <row r="12">
          <cell r="A12">
            <v>32263</v>
          </cell>
          <cell r="B12">
            <v>0.1275</v>
          </cell>
          <cell r="C12">
            <v>16.600000000000001</v>
          </cell>
        </row>
        <row r="13">
          <cell r="A13">
            <v>32294</v>
          </cell>
          <cell r="B13">
            <v>0.12369999999999999</v>
          </cell>
          <cell r="C13">
            <v>16.2</v>
          </cell>
        </row>
        <row r="14">
          <cell r="A14">
            <v>32324</v>
          </cell>
          <cell r="B14">
            <v>0.12279999999999999</v>
          </cell>
          <cell r="C14">
            <v>14.18</v>
          </cell>
        </row>
        <row r="15">
          <cell r="A15">
            <v>32355</v>
          </cell>
          <cell r="B15">
            <v>0.1115</v>
          </cell>
          <cell r="C15">
            <v>15.75</v>
          </cell>
        </row>
        <row r="16">
          <cell r="A16">
            <v>32386</v>
          </cell>
          <cell r="B16">
            <v>0.1012</v>
          </cell>
          <cell r="C16">
            <v>14.4</v>
          </cell>
        </row>
        <row r="17">
          <cell r="A17">
            <v>32416</v>
          </cell>
          <cell r="B17">
            <v>9.2399999999999996E-2</v>
          </cell>
          <cell r="C17">
            <v>11.93</v>
          </cell>
        </row>
        <row r="18">
          <cell r="A18">
            <v>32447</v>
          </cell>
          <cell r="B18">
            <v>7.690000000000001E-2</v>
          </cell>
          <cell r="C18">
            <v>12.6</v>
          </cell>
        </row>
        <row r="19">
          <cell r="A19">
            <v>32477</v>
          </cell>
          <cell r="B19">
            <v>7.0400000000000004E-2</v>
          </cell>
          <cell r="C19">
            <v>14.35</v>
          </cell>
        </row>
        <row r="20">
          <cell r="A20">
            <v>32508</v>
          </cell>
          <cell r="B20">
            <v>6.1500000000000006E-2</v>
          </cell>
          <cell r="C20">
            <v>16.23</v>
          </cell>
        </row>
        <row r="21">
          <cell r="A21">
            <v>32539</v>
          </cell>
          <cell r="B21">
            <v>7.0400000000000004E-2</v>
          </cell>
          <cell r="C21">
            <v>16.38</v>
          </cell>
        </row>
        <row r="22">
          <cell r="A22">
            <v>32567</v>
          </cell>
          <cell r="B22">
            <v>6.0400000000000002E-2</v>
          </cell>
          <cell r="C22">
            <v>17.23</v>
          </cell>
        </row>
        <row r="23">
          <cell r="A23">
            <v>32598</v>
          </cell>
          <cell r="B23">
            <v>4.5499999999999999E-2</v>
          </cell>
          <cell r="C23">
            <v>20.45</v>
          </cell>
        </row>
        <row r="24">
          <cell r="A24">
            <v>32628</v>
          </cell>
          <cell r="B24">
            <v>4.99E-2</v>
          </cell>
          <cell r="C24">
            <v>20.149999999999999</v>
          </cell>
        </row>
        <row r="25">
          <cell r="A25">
            <v>32659</v>
          </cell>
          <cell r="B25">
            <v>2.8399999999999998E-2</v>
          </cell>
          <cell r="C25">
            <v>18.25</v>
          </cell>
        </row>
        <row r="26">
          <cell r="A26">
            <v>32689</v>
          </cell>
          <cell r="B26">
            <v>3.4200000000000001E-2</v>
          </cell>
          <cell r="C26">
            <v>18.28</v>
          </cell>
        </row>
        <row r="27">
          <cell r="A27">
            <v>32720</v>
          </cell>
          <cell r="B27">
            <v>2.9399999999999999E-2</v>
          </cell>
          <cell r="C27">
            <v>16.3</v>
          </cell>
        </row>
        <row r="28">
          <cell r="A28">
            <v>32751</v>
          </cell>
          <cell r="B28">
            <v>4.0800000000000003E-2</v>
          </cell>
          <cell r="C28">
            <v>17.2</v>
          </cell>
        </row>
        <row r="29">
          <cell r="A29">
            <v>32781</v>
          </cell>
          <cell r="B29">
            <v>3.0299999999999997E-2</v>
          </cell>
          <cell r="C29">
            <v>18.23</v>
          </cell>
        </row>
        <row r="30">
          <cell r="A30">
            <v>32812</v>
          </cell>
          <cell r="B30">
            <v>5.3E-3</v>
          </cell>
          <cell r="C30">
            <v>18.93</v>
          </cell>
        </row>
        <row r="31">
          <cell r="A31">
            <v>32842</v>
          </cell>
          <cell r="B31">
            <v>9.1999999999999998E-3</v>
          </cell>
          <cell r="C31">
            <v>18.48</v>
          </cell>
        </row>
        <row r="32">
          <cell r="A32">
            <v>32873</v>
          </cell>
          <cell r="B32">
            <v>2.1499999999999998E-2</v>
          </cell>
          <cell r="C32">
            <v>21.05</v>
          </cell>
        </row>
        <row r="33">
          <cell r="A33">
            <v>32904</v>
          </cell>
          <cell r="B33">
            <v>3.9000000000000003E-3</v>
          </cell>
          <cell r="C33">
            <v>20.5</v>
          </cell>
        </row>
        <row r="34">
          <cell r="A34">
            <v>32932</v>
          </cell>
          <cell r="B34">
            <v>2.4900000000000002E-2</v>
          </cell>
          <cell r="C34">
            <v>19.2</v>
          </cell>
        </row>
        <row r="35">
          <cell r="A35">
            <v>32963</v>
          </cell>
          <cell r="B35">
            <v>4.4400000000000002E-2</v>
          </cell>
          <cell r="C35">
            <v>17.95</v>
          </cell>
        </row>
        <row r="36">
          <cell r="A36">
            <v>32993</v>
          </cell>
          <cell r="B36">
            <v>2.6000000000000002E-2</v>
          </cell>
          <cell r="C36">
            <v>16.350000000000001</v>
          </cell>
        </row>
        <row r="37">
          <cell r="A37">
            <v>33024</v>
          </cell>
          <cell r="B37">
            <v>5.1900000000000002E-2</v>
          </cell>
          <cell r="C37">
            <v>15.3</v>
          </cell>
        </row>
        <row r="38">
          <cell r="A38">
            <v>33054</v>
          </cell>
          <cell r="B38">
            <v>3.7499999999999999E-2</v>
          </cell>
          <cell r="C38">
            <v>15.73</v>
          </cell>
        </row>
        <row r="39">
          <cell r="A39">
            <v>33085</v>
          </cell>
          <cell r="B39">
            <v>5.5500000000000001E-2</v>
          </cell>
          <cell r="C39">
            <v>19.23</v>
          </cell>
        </row>
        <row r="40">
          <cell r="A40">
            <v>33116</v>
          </cell>
          <cell r="B40">
            <v>4.3400000000000001E-2</v>
          </cell>
          <cell r="C40">
            <v>27.8</v>
          </cell>
        </row>
        <row r="41">
          <cell r="A41">
            <v>33146</v>
          </cell>
          <cell r="B41">
            <v>4.6600000000000003E-2</v>
          </cell>
          <cell r="C41">
            <v>41</v>
          </cell>
        </row>
        <row r="42">
          <cell r="A42">
            <v>33177</v>
          </cell>
          <cell r="B42">
            <v>5.7300000000000004E-2</v>
          </cell>
          <cell r="C42">
            <v>34.299999999999997</v>
          </cell>
        </row>
        <row r="43">
          <cell r="A43">
            <v>33207</v>
          </cell>
          <cell r="B43">
            <v>2.5899999999999999E-2</v>
          </cell>
          <cell r="C43">
            <v>31.2</v>
          </cell>
        </row>
        <row r="44">
          <cell r="A44">
            <v>33238</v>
          </cell>
          <cell r="B44">
            <v>3.3E-3</v>
          </cell>
          <cell r="C44">
            <v>28.35</v>
          </cell>
        </row>
        <row r="45">
          <cell r="A45">
            <v>33269</v>
          </cell>
          <cell r="B45">
            <v>5.1999999999999998E-3</v>
          </cell>
          <cell r="C45">
            <v>20.7</v>
          </cell>
        </row>
        <row r="46">
          <cell r="A46">
            <v>33297</v>
          </cell>
          <cell r="B46">
            <v>-1.6799999999999999E-2</v>
          </cell>
          <cell r="C46">
            <v>19.5</v>
          </cell>
        </row>
        <row r="47">
          <cell r="A47">
            <v>33328</v>
          </cell>
          <cell r="B47">
            <v>-3.0299999999999997E-2</v>
          </cell>
          <cell r="C47">
            <v>18</v>
          </cell>
        </row>
        <row r="48">
          <cell r="A48">
            <v>33358</v>
          </cell>
          <cell r="B48">
            <v>-3.0800000000000001E-2</v>
          </cell>
          <cell r="C48">
            <v>19.7</v>
          </cell>
        </row>
        <row r="49">
          <cell r="A49">
            <v>33389</v>
          </cell>
          <cell r="B49">
            <v>-3.2599999999999997E-2</v>
          </cell>
          <cell r="C49">
            <v>19</v>
          </cell>
        </row>
        <row r="50">
          <cell r="A50">
            <v>33419</v>
          </cell>
          <cell r="B50">
            <v>-1.9799999999999998E-2</v>
          </cell>
          <cell r="C50">
            <v>18.48</v>
          </cell>
        </row>
        <row r="51">
          <cell r="A51">
            <v>33450</v>
          </cell>
          <cell r="B51">
            <v>-2.6699999999999998E-2</v>
          </cell>
          <cell r="C51">
            <v>19.649999999999999</v>
          </cell>
        </row>
        <row r="52">
          <cell r="A52">
            <v>33481</v>
          </cell>
          <cell r="B52">
            <v>-2.9399999999999999E-2</v>
          </cell>
          <cell r="C52">
            <v>20.53</v>
          </cell>
        </row>
        <row r="53">
          <cell r="A53">
            <v>33511</v>
          </cell>
          <cell r="B53">
            <v>-1.6399999999999998E-2</v>
          </cell>
          <cell r="C53">
            <v>21.43</v>
          </cell>
        </row>
        <row r="54">
          <cell r="A54">
            <v>33542</v>
          </cell>
          <cell r="B54">
            <v>-2.0400000000000001E-2</v>
          </cell>
          <cell r="C54">
            <v>22</v>
          </cell>
        </row>
        <row r="55">
          <cell r="A55">
            <v>33572</v>
          </cell>
          <cell r="B55">
            <v>3.4000000000000002E-3</v>
          </cell>
          <cell r="C55">
            <v>20.079999999999998</v>
          </cell>
        </row>
        <row r="56">
          <cell r="A56">
            <v>33603</v>
          </cell>
          <cell r="B56">
            <v>1.44E-2</v>
          </cell>
          <cell r="C56">
            <v>17.75</v>
          </cell>
        </row>
        <row r="57">
          <cell r="A57">
            <v>33634</v>
          </cell>
          <cell r="B57">
            <v>-1.4000000000000002E-3</v>
          </cell>
          <cell r="C57">
            <v>18.149999999999999</v>
          </cell>
        </row>
        <row r="58">
          <cell r="A58">
            <v>33663</v>
          </cell>
          <cell r="B58">
            <v>2.8399999999999998E-2</v>
          </cell>
          <cell r="C58">
            <v>17.45</v>
          </cell>
        </row>
        <row r="59">
          <cell r="A59">
            <v>33694</v>
          </cell>
          <cell r="B59">
            <v>3.5200000000000002E-2</v>
          </cell>
          <cell r="C59">
            <v>19.09</v>
          </cell>
        </row>
        <row r="60">
          <cell r="A60">
            <v>33724</v>
          </cell>
          <cell r="B60">
            <v>4.9400000000000006E-2</v>
          </cell>
          <cell r="C60">
            <v>19.649999999999999</v>
          </cell>
        </row>
        <row r="61">
          <cell r="A61">
            <v>33755</v>
          </cell>
          <cell r="B61">
            <v>5.1299999999999998E-2</v>
          </cell>
          <cell r="C61">
            <v>20.7</v>
          </cell>
        </row>
        <row r="62">
          <cell r="A62">
            <v>33785</v>
          </cell>
          <cell r="B62">
            <v>3.9399999999999998E-2</v>
          </cell>
          <cell r="C62">
            <v>20.6</v>
          </cell>
        </row>
        <row r="63">
          <cell r="A63">
            <v>33816</v>
          </cell>
          <cell r="B63">
            <v>4.9000000000000002E-2</v>
          </cell>
          <cell r="C63">
            <v>20.38</v>
          </cell>
        </row>
        <row r="64">
          <cell r="A64">
            <v>33847</v>
          </cell>
          <cell r="B64">
            <v>4.4900000000000002E-2</v>
          </cell>
          <cell r="C64">
            <v>19.649999999999999</v>
          </cell>
        </row>
        <row r="65">
          <cell r="A65">
            <v>33877</v>
          </cell>
          <cell r="B65">
            <v>3.4000000000000002E-2</v>
          </cell>
          <cell r="C65">
            <v>20.18</v>
          </cell>
        </row>
        <row r="66">
          <cell r="A66">
            <v>33908</v>
          </cell>
          <cell r="B66">
            <v>5.1399999999999994E-2</v>
          </cell>
          <cell r="C66">
            <v>19.13</v>
          </cell>
        </row>
        <row r="67">
          <cell r="A67">
            <v>33938</v>
          </cell>
          <cell r="B67">
            <v>5.74E-2</v>
          </cell>
          <cell r="C67">
            <v>19.25</v>
          </cell>
        </row>
        <row r="68">
          <cell r="A68">
            <v>33969</v>
          </cell>
          <cell r="B68">
            <v>5.8099999999999999E-2</v>
          </cell>
          <cell r="C68">
            <v>17.850000000000001</v>
          </cell>
        </row>
        <row r="69">
          <cell r="A69">
            <v>34000</v>
          </cell>
          <cell r="B69">
            <v>9.0200000000000002E-2</v>
          </cell>
          <cell r="C69">
            <v>18.48</v>
          </cell>
        </row>
        <row r="70">
          <cell r="A70">
            <v>34028</v>
          </cell>
          <cell r="B70">
            <v>6.0299999999999999E-2</v>
          </cell>
          <cell r="C70">
            <v>18.829999999999998</v>
          </cell>
        </row>
        <row r="71">
          <cell r="A71">
            <v>34059</v>
          </cell>
          <cell r="B71">
            <v>5.6799999999999996E-2</v>
          </cell>
          <cell r="C71">
            <v>18.7</v>
          </cell>
        </row>
        <row r="72">
          <cell r="A72">
            <v>34089</v>
          </cell>
          <cell r="B72">
            <v>5.2300000000000006E-2</v>
          </cell>
          <cell r="C72">
            <v>18.850000000000001</v>
          </cell>
        </row>
        <row r="73">
          <cell r="A73">
            <v>34120</v>
          </cell>
          <cell r="B73">
            <v>4.3700000000000003E-2</v>
          </cell>
          <cell r="C73">
            <v>18.43</v>
          </cell>
        </row>
        <row r="74">
          <cell r="A74">
            <v>34150</v>
          </cell>
          <cell r="B74">
            <v>3.3500000000000002E-2</v>
          </cell>
          <cell r="C74">
            <v>17.43</v>
          </cell>
        </row>
        <row r="75">
          <cell r="A75">
            <v>34181</v>
          </cell>
          <cell r="B75">
            <v>2.58E-2</v>
          </cell>
          <cell r="C75">
            <v>16.850000000000001</v>
          </cell>
        </row>
        <row r="76">
          <cell r="A76">
            <v>34212</v>
          </cell>
          <cell r="B76">
            <v>2.35E-2</v>
          </cell>
          <cell r="C76">
            <v>16.73</v>
          </cell>
        </row>
        <row r="77">
          <cell r="A77">
            <v>34242</v>
          </cell>
          <cell r="B77">
            <v>3.6699999999999997E-2</v>
          </cell>
          <cell r="C77">
            <v>17.23</v>
          </cell>
        </row>
        <row r="78">
          <cell r="A78">
            <v>34273</v>
          </cell>
          <cell r="B78">
            <v>4.8899999999999999E-2</v>
          </cell>
          <cell r="C78">
            <v>15.43</v>
          </cell>
        </row>
        <row r="79">
          <cell r="A79">
            <v>34303</v>
          </cell>
          <cell r="B79">
            <v>4.9100000000000005E-2</v>
          </cell>
          <cell r="C79">
            <v>14.23</v>
          </cell>
        </row>
        <row r="80">
          <cell r="A80">
            <v>34334</v>
          </cell>
          <cell r="B80">
            <v>5.2199999999999996E-2</v>
          </cell>
          <cell r="C80">
            <v>13.18</v>
          </cell>
        </row>
        <row r="81">
          <cell r="A81">
            <v>34365</v>
          </cell>
          <cell r="B81">
            <v>5.0499999999999996E-2</v>
          </cell>
          <cell r="C81">
            <v>14.83</v>
          </cell>
        </row>
        <row r="82">
          <cell r="A82">
            <v>34393</v>
          </cell>
          <cell r="B82">
            <v>4.4699999999999997E-2</v>
          </cell>
          <cell r="C82">
            <v>13.59</v>
          </cell>
        </row>
        <row r="83">
          <cell r="A83">
            <v>34424</v>
          </cell>
          <cell r="B83">
            <v>5.2400000000000002E-2</v>
          </cell>
          <cell r="C83">
            <v>13.25</v>
          </cell>
        </row>
        <row r="84">
          <cell r="A84">
            <v>34454</v>
          </cell>
          <cell r="B84">
            <v>5.16E-2</v>
          </cell>
          <cell r="C84">
            <v>15.35</v>
          </cell>
        </row>
        <row r="85">
          <cell r="A85">
            <v>34485</v>
          </cell>
          <cell r="B85">
            <v>5.2300000000000006E-2</v>
          </cell>
          <cell r="C85">
            <v>16.18</v>
          </cell>
        </row>
        <row r="86">
          <cell r="A86">
            <v>34515</v>
          </cell>
          <cell r="B86">
            <v>6.6900000000000001E-2</v>
          </cell>
          <cell r="C86">
            <v>17.45</v>
          </cell>
        </row>
        <row r="87">
          <cell r="A87">
            <v>34546</v>
          </cell>
          <cell r="B87">
            <v>7.85E-2</v>
          </cell>
          <cell r="C87">
            <v>18.48</v>
          </cell>
        </row>
        <row r="88">
          <cell r="A88">
            <v>34577</v>
          </cell>
          <cell r="B88">
            <v>8.72E-2</v>
          </cell>
          <cell r="C88">
            <v>16.03</v>
          </cell>
        </row>
        <row r="89">
          <cell r="A89">
            <v>34607</v>
          </cell>
          <cell r="B89">
            <v>7.4900000000000008E-2</v>
          </cell>
          <cell r="C89">
            <v>16.73</v>
          </cell>
        </row>
        <row r="90">
          <cell r="A90">
            <v>34638</v>
          </cell>
          <cell r="B90">
            <v>7.2099999999999997E-2</v>
          </cell>
          <cell r="C90">
            <v>17.18</v>
          </cell>
        </row>
        <row r="91">
          <cell r="A91">
            <v>34668</v>
          </cell>
          <cell r="B91">
            <v>7.6700000000000004E-2</v>
          </cell>
          <cell r="C91">
            <v>16.95</v>
          </cell>
        </row>
        <row r="92">
          <cell r="A92">
            <v>34699</v>
          </cell>
          <cell r="B92">
            <v>8.09E-2</v>
          </cell>
          <cell r="C92">
            <v>16.23</v>
          </cell>
        </row>
        <row r="93">
          <cell r="A93">
            <v>34730</v>
          </cell>
          <cell r="B93">
            <v>8.1600000000000006E-2</v>
          </cell>
          <cell r="C93">
            <v>16.8</v>
          </cell>
        </row>
        <row r="94">
          <cell r="A94">
            <v>34758</v>
          </cell>
          <cell r="B94">
            <v>9.4800000000000009E-2</v>
          </cell>
          <cell r="C94">
            <v>17.23</v>
          </cell>
        </row>
        <row r="95">
          <cell r="A95">
            <v>34789</v>
          </cell>
          <cell r="B95">
            <v>9.0200000000000002E-2</v>
          </cell>
          <cell r="C95">
            <v>17.98</v>
          </cell>
        </row>
        <row r="96">
          <cell r="A96">
            <v>34819</v>
          </cell>
          <cell r="B96">
            <v>8.3800000000000013E-2</v>
          </cell>
          <cell r="C96">
            <v>18.98</v>
          </cell>
        </row>
        <row r="97">
          <cell r="A97">
            <v>34850</v>
          </cell>
          <cell r="B97">
            <v>8.7899999999999992E-2</v>
          </cell>
          <cell r="C97">
            <v>17.579999999999998</v>
          </cell>
        </row>
        <row r="98">
          <cell r="A98">
            <v>34880</v>
          </cell>
          <cell r="B98">
            <v>9.5299999999999996E-2</v>
          </cell>
          <cell r="C98">
            <v>16.579999999999998</v>
          </cell>
        </row>
        <row r="99">
          <cell r="A99">
            <v>34911</v>
          </cell>
          <cell r="B99">
            <v>8.0299999999999996E-2</v>
          </cell>
          <cell r="C99">
            <v>15.78</v>
          </cell>
        </row>
        <row r="100">
          <cell r="A100">
            <v>34942</v>
          </cell>
          <cell r="B100">
            <v>0.10099999999999999</v>
          </cell>
          <cell r="C100">
            <v>16.2</v>
          </cell>
        </row>
        <row r="101">
          <cell r="A101">
            <v>34972</v>
          </cell>
          <cell r="B101">
            <v>0.1047</v>
          </cell>
          <cell r="C101">
            <v>16.579999999999998</v>
          </cell>
        </row>
        <row r="102">
          <cell r="A102">
            <v>35003</v>
          </cell>
          <cell r="B102">
            <v>8.3599999999999994E-2</v>
          </cell>
          <cell r="C102">
            <v>16.579999999999998</v>
          </cell>
        </row>
        <row r="103">
          <cell r="A103">
            <v>35033</v>
          </cell>
          <cell r="B103">
            <v>7.5600000000000001E-2</v>
          </cell>
          <cell r="C103">
            <v>17.13</v>
          </cell>
        </row>
        <row r="104">
          <cell r="A104">
            <v>35064</v>
          </cell>
          <cell r="B104">
            <v>7.0599999999999996E-2</v>
          </cell>
          <cell r="C104">
            <v>18.649999999999999</v>
          </cell>
        </row>
        <row r="105">
          <cell r="A105">
            <v>35095</v>
          </cell>
          <cell r="B105">
            <v>4.7E-2</v>
          </cell>
          <cell r="C105">
            <v>16.63</v>
          </cell>
        </row>
        <row r="106">
          <cell r="A106">
            <v>35124</v>
          </cell>
          <cell r="B106">
            <v>7.3099999999999998E-2</v>
          </cell>
          <cell r="C106">
            <v>18.8</v>
          </cell>
        </row>
        <row r="107">
          <cell r="A107">
            <v>35155</v>
          </cell>
          <cell r="B107">
            <v>6.3299999999999995E-2</v>
          </cell>
          <cell r="C107">
            <v>20.329999999999998</v>
          </cell>
        </row>
        <row r="108">
          <cell r="A108">
            <v>35185</v>
          </cell>
          <cell r="B108">
            <v>8.9800000000000005E-2</v>
          </cell>
          <cell r="C108">
            <v>19.5</v>
          </cell>
        </row>
        <row r="109">
          <cell r="A109">
            <v>35216</v>
          </cell>
          <cell r="B109">
            <v>9.9299999999999999E-2</v>
          </cell>
          <cell r="C109">
            <v>18.100000000000001</v>
          </cell>
        </row>
        <row r="110">
          <cell r="A110">
            <v>35246</v>
          </cell>
          <cell r="B110">
            <v>0.10349999999999999</v>
          </cell>
          <cell r="C110">
            <v>19.28</v>
          </cell>
        </row>
        <row r="111">
          <cell r="A111">
            <v>35277</v>
          </cell>
          <cell r="B111">
            <v>0.1195</v>
          </cell>
          <cell r="C111">
            <v>19</v>
          </cell>
        </row>
        <row r="112">
          <cell r="A112">
            <v>35308</v>
          </cell>
          <cell r="B112">
            <v>0.107</v>
          </cell>
          <cell r="C112">
            <v>20.98</v>
          </cell>
        </row>
        <row r="113">
          <cell r="A113">
            <v>35338</v>
          </cell>
          <cell r="B113">
            <v>0.1041</v>
          </cell>
          <cell r="C113">
            <v>24.15</v>
          </cell>
        </row>
        <row r="114">
          <cell r="A114">
            <v>35369</v>
          </cell>
          <cell r="B114">
            <v>0.1066</v>
          </cell>
          <cell r="C114">
            <v>22.8</v>
          </cell>
        </row>
        <row r="115">
          <cell r="A115">
            <v>35399</v>
          </cell>
          <cell r="B115">
            <v>0.11890000000000001</v>
          </cell>
          <cell r="C115">
            <v>23.17</v>
          </cell>
        </row>
        <row r="116">
          <cell r="A116">
            <v>35430</v>
          </cell>
          <cell r="B116">
            <v>0.1338</v>
          </cell>
          <cell r="C116">
            <v>23.9</v>
          </cell>
        </row>
        <row r="117">
          <cell r="A117">
            <v>35461</v>
          </cell>
          <cell r="B117">
            <v>0.1535</v>
          </cell>
          <cell r="C117">
            <v>23.28</v>
          </cell>
        </row>
        <row r="118">
          <cell r="A118">
            <v>35489</v>
          </cell>
          <cell r="B118">
            <v>0.1406</v>
          </cell>
          <cell r="C118">
            <v>19.440000000000001</v>
          </cell>
        </row>
        <row r="119">
          <cell r="A119">
            <v>35520</v>
          </cell>
          <cell r="B119">
            <v>0.16239999999999999</v>
          </cell>
          <cell r="C119">
            <v>18.53</v>
          </cell>
        </row>
        <row r="120">
          <cell r="A120">
            <v>35550</v>
          </cell>
          <cell r="B120">
            <v>0.13900000000000001</v>
          </cell>
          <cell r="C120">
            <v>18.25</v>
          </cell>
        </row>
        <row r="121">
          <cell r="A121">
            <v>35581</v>
          </cell>
          <cell r="B121">
            <v>0.13769999999999999</v>
          </cell>
          <cell r="C121">
            <v>18.989999999999998</v>
          </cell>
        </row>
        <row r="122">
          <cell r="A122">
            <v>35611</v>
          </cell>
          <cell r="B122">
            <v>0.13519999999999999</v>
          </cell>
          <cell r="C122">
            <v>18.22</v>
          </cell>
        </row>
        <row r="123">
          <cell r="A123">
            <v>35642</v>
          </cell>
          <cell r="B123">
            <v>0.12240000000000001</v>
          </cell>
          <cell r="C123">
            <v>18.940000000000001</v>
          </cell>
        </row>
        <row r="124">
          <cell r="A124">
            <v>35673</v>
          </cell>
          <cell r="B124">
            <v>0.14529999999999998</v>
          </cell>
          <cell r="C124">
            <v>17.98</v>
          </cell>
        </row>
        <row r="125">
          <cell r="A125">
            <v>35703</v>
          </cell>
          <cell r="B125">
            <v>0.1452</v>
          </cell>
          <cell r="C125">
            <v>19.96</v>
          </cell>
        </row>
        <row r="126">
          <cell r="A126">
            <v>35734</v>
          </cell>
          <cell r="B126">
            <v>0.1593</v>
          </cell>
          <cell r="C126">
            <v>19.420000000000002</v>
          </cell>
        </row>
        <row r="127">
          <cell r="A127">
            <v>35764</v>
          </cell>
          <cell r="B127">
            <v>0.16570000000000001</v>
          </cell>
          <cell r="C127">
            <v>18.96</v>
          </cell>
        </row>
        <row r="128">
          <cell r="A128">
            <v>35795</v>
          </cell>
          <cell r="B128">
            <v>0.14980000000000002</v>
          </cell>
          <cell r="C128">
            <v>15.86</v>
          </cell>
        </row>
        <row r="129">
          <cell r="A129">
            <v>35826</v>
          </cell>
          <cell r="B129">
            <v>0.15970000000000001</v>
          </cell>
          <cell r="C129">
            <v>15.59</v>
          </cell>
        </row>
        <row r="130">
          <cell r="A130">
            <v>35854</v>
          </cell>
          <cell r="B130">
            <v>0.1449</v>
          </cell>
          <cell r="C130">
            <v>13.53</v>
          </cell>
        </row>
        <row r="131">
          <cell r="A131">
            <v>35885</v>
          </cell>
          <cell r="B131">
            <v>0.12920000000000001</v>
          </cell>
          <cell r="C131">
            <v>13.87</v>
          </cell>
        </row>
        <row r="132">
          <cell r="A132">
            <v>35915</v>
          </cell>
          <cell r="B132">
            <v>0.1273</v>
          </cell>
          <cell r="C132">
            <v>13.79</v>
          </cell>
        </row>
        <row r="133">
          <cell r="A133">
            <v>35946</v>
          </cell>
          <cell r="B133">
            <v>0.11960000000000001</v>
          </cell>
          <cell r="C133">
            <v>14.03</v>
          </cell>
        </row>
        <row r="134">
          <cell r="A134">
            <v>35976</v>
          </cell>
          <cell r="B134">
            <v>0.10369999999999999</v>
          </cell>
          <cell r="C134">
            <v>11.84</v>
          </cell>
        </row>
        <row r="135">
          <cell r="A135">
            <v>36007</v>
          </cell>
          <cell r="B135">
            <v>9.4100000000000003E-2</v>
          </cell>
          <cell r="C135">
            <v>12.63</v>
          </cell>
        </row>
        <row r="136">
          <cell r="A136">
            <v>36038</v>
          </cell>
          <cell r="B136">
            <v>0.10009999999999999</v>
          </cell>
          <cell r="C136">
            <v>12.06</v>
          </cell>
        </row>
        <row r="137">
          <cell r="A137">
            <v>36068</v>
          </cell>
          <cell r="B137">
            <v>9.1499999999999998E-2</v>
          </cell>
          <cell r="C137">
            <v>14.71</v>
          </cell>
        </row>
        <row r="138">
          <cell r="A138">
            <v>36099</v>
          </cell>
          <cell r="B138">
            <v>9.3800000000000008E-2</v>
          </cell>
          <cell r="C138">
            <v>12</v>
          </cell>
        </row>
        <row r="139">
          <cell r="A139">
            <v>36129</v>
          </cell>
          <cell r="B139">
            <v>7.17E-2</v>
          </cell>
          <cell r="C139">
            <v>9.91</v>
          </cell>
        </row>
        <row r="140">
          <cell r="A140">
            <v>36160</v>
          </cell>
          <cell r="B140">
            <v>6.7500000000000004E-2</v>
          </cell>
          <cell r="C140">
            <v>10.54</v>
          </cell>
        </row>
        <row r="141">
          <cell r="A141">
            <v>36191</v>
          </cell>
          <cell r="B141">
            <v>5.6500000000000002E-2</v>
          </cell>
          <cell r="C141">
            <v>11.34</v>
          </cell>
        </row>
        <row r="142">
          <cell r="A142">
            <v>36219</v>
          </cell>
          <cell r="B142">
            <v>6.0400000000000002E-2</v>
          </cell>
          <cell r="C142">
            <v>10.58</v>
          </cell>
        </row>
        <row r="143">
          <cell r="A143">
            <v>36250</v>
          </cell>
          <cell r="B143">
            <v>5.5899999999999998E-2</v>
          </cell>
          <cell r="C143">
            <v>15.02</v>
          </cell>
        </row>
        <row r="144">
          <cell r="A144">
            <v>36280</v>
          </cell>
          <cell r="B144">
            <v>5.62E-2</v>
          </cell>
          <cell r="C144">
            <v>16.45</v>
          </cell>
        </row>
        <row r="145">
          <cell r="A145">
            <v>36311</v>
          </cell>
          <cell r="B145">
            <v>6.4399999999999999E-2</v>
          </cell>
          <cell r="C145">
            <v>14.75</v>
          </cell>
        </row>
        <row r="146">
          <cell r="A146">
            <v>36341</v>
          </cell>
          <cell r="B146">
            <v>6.0199999999999997E-2</v>
          </cell>
          <cell r="C146">
            <v>16.97</v>
          </cell>
        </row>
        <row r="147">
          <cell r="A147">
            <v>36372</v>
          </cell>
          <cell r="B147">
            <v>7.9199999999999993E-2</v>
          </cell>
          <cell r="C147">
            <v>19.97</v>
          </cell>
        </row>
        <row r="148">
          <cell r="A148">
            <v>36403</v>
          </cell>
          <cell r="B148">
            <v>4.7100000000000003E-2</v>
          </cell>
          <cell r="C148">
            <v>21.08</v>
          </cell>
        </row>
        <row r="149">
          <cell r="A149">
            <v>36433</v>
          </cell>
          <cell r="B149">
            <v>4.6699999999999998E-2</v>
          </cell>
          <cell r="C149">
            <v>22.98</v>
          </cell>
        </row>
        <row r="150">
          <cell r="A150">
            <v>36464</v>
          </cell>
          <cell r="B150">
            <v>4.1500000000000002E-2</v>
          </cell>
          <cell r="C150">
            <v>21.11</v>
          </cell>
        </row>
        <row r="151">
          <cell r="A151">
            <v>36494</v>
          </cell>
          <cell r="B151">
            <v>4.1700000000000001E-2</v>
          </cell>
          <cell r="C151">
            <v>25.2</v>
          </cell>
        </row>
        <row r="152">
          <cell r="A152">
            <v>36525</v>
          </cell>
          <cell r="B152">
            <v>4.7800000000000002E-2</v>
          </cell>
          <cell r="C152">
            <v>24.93</v>
          </cell>
        </row>
        <row r="153">
          <cell r="A153">
            <v>36556</v>
          </cell>
          <cell r="B153">
            <v>6.4199999999999993E-2</v>
          </cell>
          <cell r="C153">
            <v>27.08</v>
          </cell>
        </row>
        <row r="154">
          <cell r="A154">
            <v>36585</v>
          </cell>
          <cell r="B154">
            <v>6.4500000000000002E-2</v>
          </cell>
          <cell r="C154">
            <v>29.01</v>
          </cell>
        </row>
        <row r="155">
          <cell r="A155">
            <v>36616</v>
          </cell>
          <cell r="B155">
            <v>7.5899999999999995E-2</v>
          </cell>
          <cell r="C155">
            <v>23.98</v>
          </cell>
        </row>
        <row r="156">
          <cell r="A156">
            <v>36646</v>
          </cell>
          <cell r="B156">
            <v>8.5800000000000001E-2</v>
          </cell>
          <cell r="C156">
            <v>23.79</v>
          </cell>
        </row>
        <row r="157">
          <cell r="A157">
            <v>36677</v>
          </cell>
          <cell r="B157">
            <v>7.7600000000000002E-2</v>
          </cell>
          <cell r="C157">
            <v>29.64</v>
          </cell>
        </row>
        <row r="158">
          <cell r="A158">
            <v>36707</v>
          </cell>
          <cell r="B158">
            <v>8.1900000000000001E-2</v>
          </cell>
          <cell r="C158">
            <v>31.58</v>
          </cell>
        </row>
        <row r="159">
          <cell r="A159">
            <v>36738</v>
          </cell>
          <cell r="B159">
            <v>8.0600000000000005E-2</v>
          </cell>
          <cell r="C159">
            <v>25.3</v>
          </cell>
        </row>
        <row r="160">
          <cell r="A160">
            <v>36769</v>
          </cell>
          <cell r="B160">
            <v>7.1599999999999997E-2</v>
          </cell>
          <cell r="C160">
            <v>35.08</v>
          </cell>
        </row>
        <row r="161">
          <cell r="A161">
            <v>36799</v>
          </cell>
          <cell r="B161">
            <v>8.8000000000000009E-2</v>
          </cell>
          <cell r="C161">
            <v>28.42</v>
          </cell>
        </row>
        <row r="162">
          <cell r="A162">
            <v>36830</v>
          </cell>
          <cell r="B162">
            <v>7.4900000000000008E-2</v>
          </cell>
          <cell r="C162">
            <v>30.15</v>
          </cell>
        </row>
        <row r="163">
          <cell r="A163">
            <v>36860</v>
          </cell>
          <cell r="B163">
            <v>7.2800000000000004E-2</v>
          </cell>
          <cell r="C163">
            <v>32.53</v>
          </cell>
        </row>
        <row r="164">
          <cell r="A164">
            <v>36891</v>
          </cell>
          <cell r="B164">
            <v>5.4900000000000004E-2</v>
          </cell>
          <cell r="C164">
            <v>22.58</v>
          </cell>
        </row>
        <row r="165">
          <cell r="A165">
            <v>36922</v>
          </cell>
          <cell r="B165">
            <v>3.5499999999999997E-2</v>
          </cell>
          <cell r="C165">
            <v>26.59</v>
          </cell>
        </row>
        <row r="166">
          <cell r="A166">
            <v>36950</v>
          </cell>
          <cell r="B166">
            <v>2.2000000000000002E-2</v>
          </cell>
          <cell r="C166">
            <v>25.16</v>
          </cell>
        </row>
        <row r="167">
          <cell r="A167">
            <v>36981</v>
          </cell>
          <cell r="B167">
            <v>8.3000000000000001E-3</v>
          </cell>
          <cell r="C167">
            <v>23.5</v>
          </cell>
        </row>
        <row r="168">
          <cell r="A168">
            <v>37011</v>
          </cell>
          <cell r="B168">
            <v>-2.7099999999999999E-2</v>
          </cell>
          <cell r="C168">
            <v>27.21</v>
          </cell>
        </row>
        <row r="169">
          <cell r="A169">
            <v>37042</v>
          </cell>
          <cell r="B169">
            <v>-5.0599999999999999E-2</v>
          </cell>
          <cell r="C169">
            <v>28.55</v>
          </cell>
        </row>
        <row r="170">
          <cell r="A170">
            <v>37072</v>
          </cell>
          <cell r="B170">
            <v>-6.0299999999999999E-2</v>
          </cell>
          <cell r="C170">
            <v>26.21</v>
          </cell>
        </row>
        <row r="171">
          <cell r="A171">
            <v>37103</v>
          </cell>
          <cell r="B171">
            <v>-7.6799999999999993E-2</v>
          </cell>
          <cell r="C171">
            <v>24.35</v>
          </cell>
        </row>
        <row r="172">
          <cell r="A172">
            <v>37134</v>
          </cell>
          <cell r="B172">
            <v>-9.0200000000000002E-2</v>
          </cell>
          <cell r="C172">
            <v>26.8</v>
          </cell>
        </row>
        <row r="173">
          <cell r="A173">
            <v>37164</v>
          </cell>
          <cell r="B173">
            <v>-0.11539999999999999</v>
          </cell>
          <cell r="C173">
            <v>21.87</v>
          </cell>
        </row>
        <row r="174">
          <cell r="A174">
            <v>37195</v>
          </cell>
          <cell r="B174">
            <v>-0.129</v>
          </cell>
          <cell r="C174">
            <v>19.63</v>
          </cell>
        </row>
        <row r="175">
          <cell r="A175">
            <v>37225</v>
          </cell>
          <cell r="B175">
            <v>-0.1313</v>
          </cell>
          <cell r="C175">
            <v>18.920000000000002</v>
          </cell>
        </row>
        <row r="176">
          <cell r="A176">
            <v>37256</v>
          </cell>
          <cell r="B176">
            <v>-0.12939999999999999</v>
          </cell>
          <cell r="C176">
            <v>19.350000000000001</v>
          </cell>
        </row>
        <row r="177">
          <cell r="A177">
            <v>37287</v>
          </cell>
          <cell r="B177">
            <v>-0.12869999999999998</v>
          </cell>
          <cell r="C177">
            <v>19.07</v>
          </cell>
        </row>
        <row r="178">
          <cell r="A178">
            <v>37315</v>
          </cell>
          <cell r="B178">
            <v>-0.12759999999999999</v>
          </cell>
          <cell r="C178">
            <v>20.73</v>
          </cell>
        </row>
        <row r="179">
          <cell r="A179">
            <v>37346</v>
          </cell>
          <cell r="B179">
            <v>-0.1201</v>
          </cell>
          <cell r="C179">
            <v>25.34</v>
          </cell>
        </row>
        <row r="180">
          <cell r="A180">
            <v>37376</v>
          </cell>
          <cell r="B180">
            <v>-0.1047</v>
          </cell>
          <cell r="C180">
            <v>26.98</v>
          </cell>
        </row>
        <row r="181">
          <cell r="A181">
            <v>37407</v>
          </cell>
          <cell r="B181">
            <v>-8.2400000000000001E-2</v>
          </cell>
          <cell r="C181">
            <v>23.87</v>
          </cell>
        </row>
        <row r="182">
          <cell r="A182">
            <v>37437</v>
          </cell>
          <cell r="B182">
            <v>-6.7000000000000004E-2</v>
          </cell>
          <cell r="C182">
            <v>25.33</v>
          </cell>
        </row>
        <row r="183">
          <cell r="A183">
            <v>37468</v>
          </cell>
          <cell r="B183">
            <v>-6.7799999999999999E-2</v>
          </cell>
          <cell r="C183">
            <v>26.28</v>
          </cell>
        </row>
        <row r="184">
          <cell r="A184">
            <v>37499</v>
          </cell>
          <cell r="B184">
            <v>-4.0399999999999998E-2</v>
          </cell>
          <cell r="C184">
            <v>27.56</v>
          </cell>
        </row>
        <row r="185">
          <cell r="A185">
            <v>37529</v>
          </cell>
          <cell r="B185">
            <v>-2.9300000000000003E-2</v>
          </cell>
          <cell r="C185">
            <v>29.11</v>
          </cell>
        </row>
        <row r="186">
          <cell r="A186">
            <v>37560</v>
          </cell>
          <cell r="B186">
            <v>-1.32E-2</v>
          </cell>
          <cell r="C186">
            <v>25.51</v>
          </cell>
        </row>
        <row r="187">
          <cell r="A187">
            <v>37590</v>
          </cell>
          <cell r="B187">
            <v>-6.3E-3</v>
          </cell>
          <cell r="C187">
            <v>25.74</v>
          </cell>
        </row>
        <row r="188">
          <cell r="A188">
            <v>37621</v>
          </cell>
          <cell r="B188">
            <v>-6.5000000000000006E-3</v>
          </cell>
          <cell r="C188">
            <v>30.12</v>
          </cell>
        </row>
        <row r="189">
          <cell r="A189">
            <v>37652</v>
          </cell>
          <cell r="B189">
            <v>-2.5999999999999999E-3</v>
          </cell>
          <cell r="C189">
            <v>31.57</v>
          </cell>
        </row>
        <row r="190">
          <cell r="A190">
            <v>37680</v>
          </cell>
          <cell r="B190">
            <v>2.5999999999999999E-3</v>
          </cell>
          <cell r="C190">
            <v>34</v>
          </cell>
        </row>
        <row r="191">
          <cell r="A191">
            <v>37711</v>
          </cell>
          <cell r="B191">
            <v>7.000000000000001E-4</v>
          </cell>
          <cell r="C191">
            <v>28.05</v>
          </cell>
        </row>
        <row r="192">
          <cell r="A192">
            <v>37741</v>
          </cell>
          <cell r="B192">
            <v>-3.8E-3</v>
          </cell>
          <cell r="C192">
            <v>23.6</v>
          </cell>
        </row>
        <row r="193">
          <cell r="A193">
            <v>37772</v>
          </cell>
          <cell r="B193">
            <v>-1.24E-2</v>
          </cell>
          <cell r="C193">
            <v>26.58</v>
          </cell>
        </row>
        <row r="194">
          <cell r="A194">
            <v>37802</v>
          </cell>
          <cell r="B194">
            <v>-1.8500000000000003E-2</v>
          </cell>
          <cell r="C194">
            <v>28.88</v>
          </cell>
        </row>
        <row r="195">
          <cell r="A195">
            <v>37833</v>
          </cell>
          <cell r="B195">
            <v>-1.43E-2</v>
          </cell>
          <cell r="C195">
            <v>28.68</v>
          </cell>
        </row>
        <row r="196">
          <cell r="A196">
            <v>37864</v>
          </cell>
          <cell r="B196">
            <v>-1.5300000000000001E-2</v>
          </cell>
          <cell r="C196">
            <v>30.38</v>
          </cell>
        </row>
        <row r="197">
          <cell r="A197">
            <v>37894</v>
          </cell>
          <cell r="B197">
            <v>-3.5999999999999999E-3</v>
          </cell>
          <cell r="C197">
            <v>28.09</v>
          </cell>
        </row>
        <row r="198">
          <cell r="A198">
            <v>37925</v>
          </cell>
          <cell r="B198">
            <v>-1.4000000000000002E-3</v>
          </cell>
          <cell r="C198">
            <v>27.88</v>
          </cell>
        </row>
        <row r="199">
          <cell r="A199">
            <v>37955</v>
          </cell>
          <cell r="B199">
            <v>1.67E-2</v>
          </cell>
          <cell r="C199">
            <v>28.95</v>
          </cell>
        </row>
        <row r="200">
          <cell r="A200">
            <v>37986</v>
          </cell>
          <cell r="B200">
            <v>1.8200000000000001E-2</v>
          </cell>
          <cell r="C200">
            <v>30.3</v>
          </cell>
        </row>
        <row r="201">
          <cell r="A201">
            <v>38017</v>
          </cell>
          <cell r="B201">
            <v>1.9699999999999999E-2</v>
          </cell>
          <cell r="C201">
            <v>29.53</v>
          </cell>
        </row>
        <row r="202">
          <cell r="A202">
            <v>38046</v>
          </cell>
          <cell r="B202">
            <v>3.2099999999999997E-2</v>
          </cell>
          <cell r="C202">
            <v>32.94</v>
          </cell>
        </row>
        <row r="203">
          <cell r="A203">
            <v>38077</v>
          </cell>
          <cell r="B203">
            <v>2.7300000000000001E-2</v>
          </cell>
          <cell r="C203">
            <v>32.29</v>
          </cell>
        </row>
        <row r="204">
          <cell r="A204">
            <v>38107</v>
          </cell>
          <cell r="B204">
            <v>3.9E-2</v>
          </cell>
          <cell r="C204">
            <v>35.229999999999997</v>
          </cell>
        </row>
        <row r="205">
          <cell r="A205">
            <v>38138</v>
          </cell>
          <cell r="B205">
            <v>5.16E-2</v>
          </cell>
          <cell r="C205">
            <v>37</v>
          </cell>
        </row>
        <row r="206">
          <cell r="A206">
            <v>38168</v>
          </cell>
          <cell r="B206">
            <v>4.7800000000000002E-2</v>
          </cell>
          <cell r="C206">
            <v>33.22</v>
          </cell>
        </row>
        <row r="207">
          <cell r="A207">
            <v>38199</v>
          </cell>
          <cell r="B207">
            <v>7.5700000000000003E-2</v>
          </cell>
          <cell r="C207">
            <v>41.47</v>
          </cell>
        </row>
        <row r="208">
          <cell r="A208">
            <v>38230</v>
          </cell>
          <cell r="B208">
            <v>6.3600000000000004E-2</v>
          </cell>
          <cell r="C208">
            <v>39.799999999999997</v>
          </cell>
        </row>
        <row r="209">
          <cell r="A209">
            <v>38260</v>
          </cell>
          <cell r="B209">
            <v>5.6299999999999996E-2</v>
          </cell>
          <cell r="C209">
            <v>47.76</v>
          </cell>
        </row>
        <row r="210">
          <cell r="A210">
            <v>38291</v>
          </cell>
          <cell r="B210">
            <v>6.8400000000000002E-2</v>
          </cell>
          <cell r="C210">
            <v>48.16</v>
          </cell>
        </row>
        <row r="211">
          <cell r="A211">
            <v>38321</v>
          </cell>
          <cell r="B211">
            <v>4.2500000000000003E-2</v>
          </cell>
          <cell r="C211">
            <v>44.23</v>
          </cell>
        </row>
        <row r="212">
          <cell r="A212">
            <v>38352</v>
          </cell>
          <cell r="B212">
            <v>5.62E-2</v>
          </cell>
          <cell r="C212">
            <v>40.380000000000003</v>
          </cell>
        </row>
        <row r="213">
          <cell r="A213">
            <v>38383</v>
          </cell>
          <cell r="B213">
            <v>6.7199999999999996E-2</v>
          </cell>
          <cell r="C213">
            <v>44.51</v>
          </cell>
        </row>
        <row r="214">
          <cell r="A214">
            <v>38411</v>
          </cell>
          <cell r="B214">
            <v>6.7400000000000002E-2</v>
          </cell>
          <cell r="C214">
            <v>50.13</v>
          </cell>
        </row>
        <row r="215">
          <cell r="A215">
            <v>38442</v>
          </cell>
          <cell r="B215">
            <v>6.59E-2</v>
          </cell>
          <cell r="C215">
            <v>53.22</v>
          </cell>
        </row>
        <row r="216">
          <cell r="A216">
            <v>38472</v>
          </cell>
          <cell r="B216">
            <v>7.8100000000000003E-2</v>
          </cell>
          <cell r="C216">
            <v>50.61</v>
          </cell>
        </row>
        <row r="217">
          <cell r="A217">
            <v>38503</v>
          </cell>
          <cell r="B217">
            <v>7.7300000000000008E-2</v>
          </cell>
          <cell r="C217">
            <v>49.3</v>
          </cell>
        </row>
        <row r="218">
          <cell r="A218">
            <v>38533</v>
          </cell>
          <cell r="B218">
            <v>7.690000000000001E-2</v>
          </cell>
          <cell r="C218">
            <v>55.36</v>
          </cell>
        </row>
        <row r="219">
          <cell r="A219">
            <v>38564</v>
          </cell>
          <cell r="B219">
            <v>5.7500000000000002E-2</v>
          </cell>
          <cell r="C219">
            <v>59.77</v>
          </cell>
        </row>
        <row r="220">
          <cell r="A220">
            <v>38595</v>
          </cell>
          <cell r="B220">
            <v>6.6000000000000003E-2</v>
          </cell>
          <cell r="C220">
            <v>66.8</v>
          </cell>
        </row>
        <row r="221">
          <cell r="A221">
            <v>38625</v>
          </cell>
          <cell r="B221">
            <v>3.5499999999999997E-2</v>
          </cell>
          <cell r="C221">
            <v>61.7</v>
          </cell>
        </row>
        <row r="222">
          <cell r="A222">
            <v>38656</v>
          </cell>
          <cell r="B222">
            <v>7.8200000000000006E-2</v>
          </cell>
          <cell r="C222">
            <v>58.47</v>
          </cell>
        </row>
        <row r="223">
          <cell r="A223">
            <v>38686</v>
          </cell>
          <cell r="B223">
            <v>9.8900000000000002E-2</v>
          </cell>
          <cell r="C223">
            <v>53.25</v>
          </cell>
        </row>
        <row r="224">
          <cell r="A224">
            <v>38717</v>
          </cell>
          <cell r="B224">
            <v>8.4000000000000005E-2</v>
          </cell>
          <cell r="C224">
            <v>58.34</v>
          </cell>
        </row>
        <row r="225">
          <cell r="A225">
            <v>38748</v>
          </cell>
          <cell r="B225">
            <v>8.48E-2</v>
          </cell>
          <cell r="C225">
            <v>63.19</v>
          </cell>
        </row>
        <row r="226">
          <cell r="A226">
            <v>38776</v>
          </cell>
          <cell r="B226">
            <v>7.8899999999999998E-2</v>
          </cell>
          <cell r="C226">
            <v>59.78</v>
          </cell>
        </row>
        <row r="227">
          <cell r="A227">
            <v>38807</v>
          </cell>
          <cell r="B227">
            <v>9.0899999999999995E-2</v>
          </cell>
          <cell r="C227">
            <v>66.06</v>
          </cell>
        </row>
        <row r="228">
          <cell r="A228">
            <v>38837</v>
          </cell>
          <cell r="B228">
            <v>0.1</v>
          </cell>
          <cell r="C228">
            <v>72.150000000000006</v>
          </cell>
        </row>
        <row r="229">
          <cell r="A229">
            <v>38868</v>
          </cell>
          <cell r="B229">
            <v>8.5600000000000009E-2</v>
          </cell>
          <cell r="C229">
            <v>67.569999999999993</v>
          </cell>
        </row>
        <row r="230">
          <cell r="A230">
            <v>38898</v>
          </cell>
          <cell r="B230">
            <v>9.64E-2</v>
          </cell>
          <cell r="C230">
            <v>73.2</v>
          </cell>
        </row>
        <row r="231">
          <cell r="A231">
            <v>38929</v>
          </cell>
          <cell r="B231">
            <v>0.10869999999999999</v>
          </cell>
          <cell r="C231">
            <v>74.75</v>
          </cell>
        </row>
        <row r="232">
          <cell r="A232">
            <v>38960</v>
          </cell>
          <cell r="B232">
            <v>0.1057</v>
          </cell>
          <cell r="C232">
            <v>67.66</v>
          </cell>
        </row>
        <row r="233">
          <cell r="A233">
            <v>38990</v>
          </cell>
          <cell r="B233">
            <v>0.13830000000000001</v>
          </cell>
          <cell r="C233">
            <v>59.09</v>
          </cell>
        </row>
        <row r="234">
          <cell r="A234">
            <v>39021</v>
          </cell>
          <cell r="B234">
            <v>8.3100000000000007E-2</v>
          </cell>
          <cell r="C234">
            <v>56.13</v>
          </cell>
        </row>
        <row r="235">
          <cell r="A235">
            <v>39051</v>
          </cell>
          <cell r="B235">
            <v>6.5299999999999997E-2</v>
          </cell>
          <cell r="C235">
            <v>64.36</v>
          </cell>
        </row>
        <row r="236">
          <cell r="A236">
            <v>39082</v>
          </cell>
          <cell r="B236">
            <v>8.5299999999999987E-2</v>
          </cell>
          <cell r="C236">
            <v>58.96</v>
          </cell>
        </row>
        <row r="237">
          <cell r="A237">
            <v>39113</v>
          </cell>
          <cell r="B237">
            <v>4.4800000000000006E-2</v>
          </cell>
          <cell r="C237">
            <v>56.52</v>
          </cell>
        </row>
        <row r="238">
          <cell r="A238">
            <v>39141</v>
          </cell>
          <cell r="B238">
            <v>5.0900000000000001E-2</v>
          </cell>
          <cell r="C238">
            <v>59.39</v>
          </cell>
        </row>
        <row r="239">
          <cell r="A239">
            <v>39172</v>
          </cell>
          <cell r="B239">
            <v>6.4699999999999994E-2</v>
          </cell>
          <cell r="C239">
            <v>68.47</v>
          </cell>
        </row>
        <row r="240">
          <cell r="A240">
            <v>39202</v>
          </cell>
          <cell r="B240">
            <v>5.5800000000000002E-2</v>
          </cell>
          <cell r="C240">
            <v>67.23</v>
          </cell>
        </row>
        <row r="241">
          <cell r="A241">
            <v>39233</v>
          </cell>
          <cell r="B241">
            <v>5.5099999999999996E-2</v>
          </cell>
          <cell r="C241">
            <v>68.180000000000007</v>
          </cell>
        </row>
        <row r="242">
          <cell r="A242">
            <v>39263</v>
          </cell>
          <cell r="B242">
            <v>4.3400000000000001E-2</v>
          </cell>
          <cell r="C242">
            <v>72.22</v>
          </cell>
        </row>
        <row r="243">
          <cell r="A243">
            <v>39294</v>
          </cell>
          <cell r="B243">
            <v>2.8900000000000002E-2</v>
          </cell>
          <cell r="C243">
            <v>77.010000000000005</v>
          </cell>
        </row>
        <row r="244">
          <cell r="A244">
            <v>39325</v>
          </cell>
          <cell r="B244">
            <v>2.2700000000000001E-2</v>
          </cell>
          <cell r="C244">
            <v>72.290000000000006</v>
          </cell>
        </row>
        <row r="245">
          <cell r="A245">
            <v>39355</v>
          </cell>
          <cell r="B245">
            <v>4.0199999999999993E-2</v>
          </cell>
          <cell r="C245">
            <v>80.97</v>
          </cell>
        </row>
        <row r="246">
          <cell r="A246">
            <v>39386</v>
          </cell>
          <cell r="B246">
            <v>3.4799999999999998E-2</v>
          </cell>
          <cell r="C246">
            <v>89.87</v>
          </cell>
        </row>
        <row r="247">
          <cell r="A247">
            <v>39416</v>
          </cell>
          <cell r="B247">
            <v>4.8000000000000001E-2</v>
          </cell>
          <cell r="C247">
            <v>88.71</v>
          </cell>
        </row>
        <row r="248">
          <cell r="A248">
            <v>39447</v>
          </cell>
          <cell r="B248">
            <v>4.6900000000000004E-2</v>
          </cell>
          <cell r="C248">
            <v>93.68</v>
          </cell>
        </row>
        <row r="249">
          <cell r="A249">
            <v>39478</v>
          </cell>
          <cell r="B249">
            <v>7.4700000000000003E-2</v>
          </cell>
          <cell r="C249">
            <v>91.58</v>
          </cell>
        </row>
        <row r="250">
          <cell r="A250">
            <v>39507</v>
          </cell>
          <cell r="B250">
            <v>7.0699999999999999E-2</v>
          </cell>
          <cell r="C250">
            <v>100.9</v>
          </cell>
        </row>
        <row r="251">
          <cell r="A251">
            <v>39538</v>
          </cell>
          <cell r="B251">
            <v>4.53E-2</v>
          </cell>
          <cell r="C251">
            <v>102.33</v>
          </cell>
        </row>
        <row r="252">
          <cell r="A252">
            <v>39568</v>
          </cell>
          <cell r="B252">
            <v>1.32E-2</v>
          </cell>
          <cell r="C252">
            <v>111.12</v>
          </cell>
        </row>
        <row r="253">
          <cell r="A253">
            <v>39599</v>
          </cell>
          <cell r="B253">
            <v>0.02</v>
          </cell>
          <cell r="C253">
            <v>127.85</v>
          </cell>
        </row>
        <row r="254">
          <cell r="A254">
            <v>39629</v>
          </cell>
          <cell r="B254">
            <v>2.1000000000000001E-2</v>
          </cell>
          <cell r="C254">
            <v>138.4</v>
          </cell>
        </row>
        <row r="255">
          <cell r="A255">
            <v>39660</v>
          </cell>
          <cell r="B255">
            <v>1.6799999999999999E-2</v>
          </cell>
          <cell r="C255">
            <v>124.1</v>
          </cell>
        </row>
        <row r="256">
          <cell r="A256">
            <v>39691</v>
          </cell>
          <cell r="B256">
            <v>-1.55E-2</v>
          </cell>
          <cell r="C256">
            <v>113.49</v>
          </cell>
        </row>
        <row r="257">
          <cell r="A257">
            <v>39721</v>
          </cell>
          <cell r="B257">
            <v>-0.1139</v>
          </cell>
          <cell r="C257">
            <v>93.52</v>
          </cell>
        </row>
        <row r="258">
          <cell r="A258">
            <v>39752</v>
          </cell>
          <cell r="B258">
            <v>-0.13619999999999999</v>
          </cell>
          <cell r="C258">
            <v>60</v>
          </cell>
        </row>
        <row r="259">
          <cell r="A259">
            <v>39782</v>
          </cell>
          <cell r="B259">
            <v>-0.13289999999999999</v>
          </cell>
          <cell r="C259">
            <v>47.72</v>
          </cell>
        </row>
        <row r="260">
          <cell r="A260">
            <v>39813</v>
          </cell>
          <cell r="B260">
            <v>-0.1348</v>
          </cell>
          <cell r="C260">
            <v>35.82</v>
          </cell>
        </row>
        <row r="261">
          <cell r="A261">
            <v>39844</v>
          </cell>
          <cell r="B261">
            <v>-0.18479999999999999</v>
          </cell>
          <cell r="C261">
            <v>44.17</v>
          </cell>
        </row>
        <row r="262">
          <cell r="A262">
            <v>39872</v>
          </cell>
          <cell r="B262">
            <v>-0.19420000000000001</v>
          </cell>
          <cell r="C262">
            <v>44.41</v>
          </cell>
        </row>
        <row r="263">
          <cell r="A263">
            <v>39903</v>
          </cell>
          <cell r="B263">
            <v>-0.21309999999999998</v>
          </cell>
          <cell r="C263">
            <v>46.13</v>
          </cell>
        </row>
        <row r="264">
          <cell r="A264">
            <v>39933</v>
          </cell>
          <cell r="B264">
            <v>-0.2165</v>
          </cell>
          <cell r="C264">
            <v>50.3</v>
          </cell>
        </row>
        <row r="265">
          <cell r="A265">
            <v>39964</v>
          </cell>
          <cell r="B265">
            <v>-0.23760000000000001</v>
          </cell>
          <cell r="C265">
            <v>64.98</v>
          </cell>
        </row>
        <row r="266">
          <cell r="A266">
            <v>39994</v>
          </cell>
          <cell r="B266">
            <v>-0.24299999999999999</v>
          </cell>
          <cell r="C266">
            <v>68.11</v>
          </cell>
        </row>
        <row r="267">
          <cell r="A267">
            <v>40025</v>
          </cell>
          <cell r="B267">
            <v>-0.23430000000000001</v>
          </cell>
          <cell r="C267">
            <v>70.08</v>
          </cell>
        </row>
        <row r="268">
          <cell r="A268">
            <v>40056</v>
          </cell>
          <cell r="B268">
            <v>-0.1973</v>
          </cell>
          <cell r="C268">
            <v>69.02</v>
          </cell>
        </row>
        <row r="269">
          <cell r="A269">
            <v>40086</v>
          </cell>
          <cell r="B269">
            <v>-0.12279999999999999</v>
          </cell>
          <cell r="C269">
            <v>65.819999999999993</v>
          </cell>
        </row>
        <row r="270">
          <cell r="A270">
            <v>40117</v>
          </cell>
          <cell r="B270">
            <v>-9.0800000000000006E-2</v>
          </cell>
          <cell r="C270">
            <v>74.91</v>
          </cell>
        </row>
        <row r="271">
          <cell r="A271">
            <v>40147</v>
          </cell>
          <cell r="B271">
            <v>-0.1074</v>
          </cell>
          <cell r="C271">
            <v>77.77</v>
          </cell>
        </row>
        <row r="272">
          <cell r="A272">
            <v>40178</v>
          </cell>
          <cell r="B272">
            <v>-9.849999999999999E-2</v>
          </cell>
          <cell r="C272">
            <v>77.91</v>
          </cell>
        </row>
        <row r="273">
          <cell r="A273">
            <v>40209</v>
          </cell>
          <cell r="B273">
            <v>-3.3700000000000001E-2</v>
          </cell>
          <cell r="C273">
            <v>71.2</v>
          </cell>
        </row>
        <row r="274">
          <cell r="A274">
            <v>40237</v>
          </cell>
          <cell r="B274">
            <v>-3.27E-2</v>
          </cell>
          <cell r="C274">
            <v>76.36</v>
          </cell>
        </row>
        <row r="275">
          <cell r="A275">
            <v>40268</v>
          </cell>
          <cell r="B275">
            <v>1.78E-2</v>
          </cell>
          <cell r="C275">
            <v>80.37</v>
          </cell>
        </row>
        <row r="276">
          <cell r="A276">
            <v>40298</v>
          </cell>
          <cell r="B276">
            <v>5.7500000000000002E-2</v>
          </cell>
          <cell r="C276">
            <v>86.19</v>
          </cell>
        </row>
        <row r="277">
          <cell r="A277">
            <v>40329</v>
          </cell>
          <cell r="B277">
            <v>0.1085</v>
          </cell>
          <cell r="C277">
            <v>73</v>
          </cell>
        </row>
        <row r="278">
          <cell r="A278">
            <v>40359</v>
          </cell>
          <cell r="B278">
            <v>0.127</v>
          </cell>
          <cell r="C278">
            <v>74.94</v>
          </cell>
        </row>
        <row r="279">
          <cell r="A279">
            <v>40390</v>
          </cell>
          <cell r="B279">
            <v>0.14330000000000001</v>
          </cell>
          <cell r="C279">
            <v>77.5</v>
          </cell>
        </row>
        <row r="280">
          <cell r="A280">
            <v>40421</v>
          </cell>
          <cell r="B280">
            <v>0.13109999999999999</v>
          </cell>
          <cell r="C280">
            <v>75.510000000000005</v>
          </cell>
        </row>
        <row r="281">
          <cell r="A281">
            <v>40451</v>
          </cell>
          <cell r="B281">
            <v>0.1346</v>
          </cell>
          <cell r="C281">
            <v>80.77</v>
          </cell>
        </row>
        <row r="282">
          <cell r="A282">
            <v>40482</v>
          </cell>
          <cell r="B282">
            <v>0.12189999999999999</v>
          </cell>
          <cell r="C282">
            <v>82.47</v>
          </cell>
        </row>
        <row r="283">
          <cell r="A283">
            <v>40512</v>
          </cell>
          <cell r="B283">
            <v>0.13489999999999999</v>
          </cell>
          <cell r="C283">
            <v>86.02</v>
          </cell>
        </row>
        <row r="284">
          <cell r="A284">
            <v>40543</v>
          </cell>
          <cell r="B284">
            <v>0.11939999999999999</v>
          </cell>
          <cell r="C284">
            <v>93.23</v>
          </cell>
        </row>
        <row r="285">
          <cell r="A285">
            <v>40574</v>
          </cell>
          <cell r="B285">
            <v>0.10390000000000001</v>
          </cell>
          <cell r="C285">
            <v>98.97</v>
          </cell>
        </row>
        <row r="286">
          <cell r="A286">
            <v>40602</v>
          </cell>
          <cell r="B286">
            <v>0.10550000000000001</v>
          </cell>
          <cell r="C286">
            <v>112.27</v>
          </cell>
        </row>
        <row r="287">
          <cell r="A287">
            <v>40633</v>
          </cell>
          <cell r="B287">
            <v>7.6399999999999996E-2</v>
          </cell>
          <cell r="C287">
            <v>116.94</v>
          </cell>
        </row>
        <row r="288">
          <cell r="A288">
            <v>40663</v>
          </cell>
          <cell r="B288">
            <v>5.0999999999999997E-2</v>
          </cell>
          <cell r="C288">
            <v>126.59</v>
          </cell>
        </row>
        <row r="289">
          <cell r="A289">
            <v>40694</v>
          </cell>
          <cell r="B289">
            <v>3.5799999999999998E-2</v>
          </cell>
          <cell r="C289">
            <v>117.18</v>
          </cell>
        </row>
        <row r="290">
          <cell r="A290">
            <v>40724</v>
          </cell>
          <cell r="B290">
            <v>2.8999999999999998E-2</v>
          </cell>
          <cell r="C290">
            <v>111.71</v>
          </cell>
        </row>
        <row r="291">
          <cell r="A291">
            <v>40755</v>
          </cell>
          <cell r="B291">
            <v>1.8500000000000003E-2</v>
          </cell>
          <cell r="C291">
            <v>115.93</v>
          </cell>
        </row>
        <row r="292">
          <cell r="A292">
            <v>40786</v>
          </cell>
          <cell r="B292">
            <v>2.7799999999999998E-2</v>
          </cell>
          <cell r="C292">
            <v>116.48</v>
          </cell>
        </row>
        <row r="293">
          <cell r="A293">
            <v>40816</v>
          </cell>
          <cell r="B293">
            <v>3.0499999999999999E-2</v>
          </cell>
          <cell r="C293">
            <v>105.42</v>
          </cell>
        </row>
        <row r="294">
          <cell r="A294">
            <v>40847</v>
          </cell>
          <cell r="B294">
            <v>5.5300000000000002E-2</v>
          </cell>
          <cell r="C294">
            <v>108.43</v>
          </cell>
        </row>
        <row r="295">
          <cell r="A295">
            <v>40877</v>
          </cell>
          <cell r="B295">
            <v>5.1500000000000004E-2</v>
          </cell>
          <cell r="C295">
            <v>111.22</v>
          </cell>
        </row>
        <row r="296">
          <cell r="A296">
            <v>40908</v>
          </cell>
          <cell r="B296">
            <v>6.2300000000000001E-2</v>
          </cell>
          <cell r="C296">
            <v>108.09</v>
          </cell>
        </row>
        <row r="297">
          <cell r="A297">
            <v>40939</v>
          </cell>
          <cell r="B297">
            <v>8.1699999999999995E-2</v>
          </cell>
          <cell r="C297">
            <v>110.26</v>
          </cell>
        </row>
        <row r="298">
          <cell r="A298">
            <v>40968</v>
          </cell>
          <cell r="B298">
            <v>8.7400000000000005E-2</v>
          </cell>
          <cell r="C298">
            <v>122.23</v>
          </cell>
        </row>
        <row r="299">
          <cell r="A299">
            <v>40999</v>
          </cell>
          <cell r="B299">
            <v>0.10009999999999999</v>
          </cell>
          <cell r="C299">
            <v>123.41</v>
          </cell>
        </row>
        <row r="300">
          <cell r="A300">
            <v>41029</v>
          </cell>
          <cell r="B300">
            <v>0.1211</v>
          </cell>
          <cell r="C300">
            <v>118.66</v>
          </cell>
        </row>
        <row r="301">
          <cell r="A301">
            <v>41060</v>
          </cell>
          <cell r="B301">
            <v>0.1188</v>
          </cell>
          <cell r="C301">
            <v>103.86</v>
          </cell>
        </row>
        <row r="302">
          <cell r="A302">
            <v>41090</v>
          </cell>
          <cell r="B302">
            <v>0.13390000000000002</v>
          </cell>
          <cell r="C302">
            <v>94.17</v>
          </cell>
        </row>
        <row r="303">
          <cell r="A303">
            <v>41121</v>
          </cell>
          <cell r="B303">
            <v>0.1106</v>
          </cell>
          <cell r="C303">
            <v>105.93</v>
          </cell>
        </row>
        <row r="304">
          <cell r="A304">
            <v>41152</v>
          </cell>
          <cell r="B304">
            <v>0.105</v>
          </cell>
          <cell r="C304">
            <v>113.93</v>
          </cell>
        </row>
        <row r="305">
          <cell r="A305">
            <v>41182</v>
          </cell>
          <cell r="B305">
            <v>9.6300000000000011E-2</v>
          </cell>
          <cell r="C305">
            <v>111.36</v>
          </cell>
        </row>
        <row r="306">
          <cell r="A306">
            <v>41213</v>
          </cell>
          <cell r="B306">
            <v>6.3899999999999998E-2</v>
          </cell>
          <cell r="C306">
            <v>109.89</v>
          </cell>
        </row>
        <row r="307">
          <cell r="A307">
            <v>41243</v>
          </cell>
          <cell r="B307">
            <v>7.4200000000000002E-2</v>
          </cell>
          <cell r="C307">
            <v>110.84</v>
          </cell>
        </row>
        <row r="308">
          <cell r="A308">
            <v>41274</v>
          </cell>
          <cell r="B308">
            <v>6.9000000000000006E-2</v>
          </cell>
          <cell r="C308">
            <v>110.8</v>
          </cell>
        </row>
        <row r="309">
          <cell r="A309">
            <v>41305</v>
          </cell>
          <cell r="B309">
            <v>2.7999999999999997E-2</v>
          </cell>
          <cell r="C309">
            <v>115.55</v>
          </cell>
        </row>
        <row r="310">
          <cell r="A310">
            <v>41333</v>
          </cell>
          <cell r="B310">
            <v>3.0899999999999997E-2</v>
          </cell>
          <cell r="C310">
            <v>112.2</v>
          </cell>
        </row>
        <row r="311">
          <cell r="A311">
            <v>41364</v>
          </cell>
          <cell r="B311">
            <v>2.6800000000000001E-2</v>
          </cell>
          <cell r="C311">
            <v>108.45</v>
          </cell>
        </row>
        <row r="312">
          <cell r="A312">
            <v>41394</v>
          </cell>
          <cell r="B312">
            <v>9.0000000000000011E-3</v>
          </cell>
          <cell r="C312">
            <v>101.53</v>
          </cell>
        </row>
        <row r="313">
          <cell r="A313">
            <v>41425</v>
          </cell>
          <cell r="B313">
            <v>-1.9E-3</v>
          </cell>
          <cell r="C313">
            <v>100.43</v>
          </cell>
        </row>
        <row r="314">
          <cell r="A314">
            <v>41455</v>
          </cell>
          <cell r="B314">
            <v>-1.46E-2</v>
          </cell>
          <cell r="C314">
            <v>102.49</v>
          </cell>
        </row>
        <row r="315">
          <cell r="A315">
            <v>41486</v>
          </cell>
          <cell r="B315">
            <v>-2.4199999999999999E-2</v>
          </cell>
          <cell r="C315">
            <v>107.89</v>
          </cell>
        </row>
        <row r="316">
          <cell r="A316">
            <v>41517</v>
          </cell>
          <cell r="B316">
            <v>-1.41E-2</v>
          </cell>
          <cell r="C316">
            <v>115.97</v>
          </cell>
        </row>
        <row r="317">
          <cell r="A317">
            <v>41547</v>
          </cell>
          <cell r="B317">
            <v>-5.0000000000000001E-3</v>
          </cell>
          <cell r="C317">
            <v>107.85</v>
          </cell>
        </row>
        <row r="318">
          <cell r="A318">
            <v>41578</v>
          </cell>
          <cell r="B318">
            <v>1.5E-3</v>
          </cell>
          <cell r="C318">
            <v>107.53</v>
          </cell>
        </row>
        <row r="319">
          <cell r="A319">
            <v>41608</v>
          </cell>
          <cell r="B319">
            <v>-1.3999999999999999E-2</v>
          </cell>
          <cell r="C319">
            <v>111.07</v>
          </cell>
        </row>
        <row r="320">
          <cell r="A320">
            <v>41639</v>
          </cell>
          <cell r="B320">
            <v>-3.0699999999999998E-2</v>
          </cell>
          <cell r="C320">
            <v>109.95</v>
          </cell>
        </row>
        <row r="321">
          <cell r="A321">
            <v>41670</v>
          </cell>
          <cell r="B321">
            <v>-1.01E-2</v>
          </cell>
          <cell r="C321">
            <v>108.16</v>
          </cell>
        </row>
        <row r="322">
          <cell r="A322">
            <v>41698</v>
          </cell>
          <cell r="B322">
            <v>-3.8E-3</v>
          </cell>
          <cell r="C322">
            <v>108.98</v>
          </cell>
        </row>
        <row r="323">
          <cell r="A323">
            <v>41729</v>
          </cell>
          <cell r="B323">
            <v>3.2000000000000002E-3</v>
          </cell>
          <cell r="C323">
            <v>105.95</v>
          </cell>
        </row>
        <row r="324">
          <cell r="A324">
            <v>41759</v>
          </cell>
          <cell r="B324">
            <v>7.4999999999999997E-3</v>
          </cell>
          <cell r="C324">
            <v>108.63</v>
          </cell>
        </row>
        <row r="325">
          <cell r="A325">
            <v>41790</v>
          </cell>
          <cell r="B325">
            <v>1.9299999999999998E-2</v>
          </cell>
          <cell r="C325">
            <v>109.21</v>
          </cell>
        </row>
        <row r="326">
          <cell r="A326">
            <v>41820</v>
          </cell>
          <cell r="B326">
            <v>1.5600000000000001E-2</v>
          </cell>
          <cell r="C326">
            <v>111.03</v>
          </cell>
        </row>
        <row r="327">
          <cell r="A327">
            <v>41851</v>
          </cell>
          <cell r="B327">
            <v>4.9599999999999998E-2</v>
          </cell>
          <cell r="C327">
            <v>104.94</v>
          </cell>
        </row>
        <row r="328">
          <cell r="A328">
            <v>41882</v>
          </cell>
          <cell r="B328">
            <v>2.3700000000000002E-2</v>
          </cell>
          <cell r="C328">
            <v>101.12</v>
          </cell>
        </row>
        <row r="329">
          <cell r="A329">
            <v>41912</v>
          </cell>
          <cell r="B329">
            <v>9.1000000000000004E-3</v>
          </cell>
          <cell r="C329">
            <v>94.67</v>
          </cell>
        </row>
        <row r="330">
          <cell r="A330">
            <v>41943</v>
          </cell>
          <cell r="B330">
            <v>2.52E-2</v>
          </cell>
          <cell r="C330">
            <v>84.17</v>
          </cell>
        </row>
        <row r="331">
          <cell r="A331">
            <v>41973</v>
          </cell>
          <cell r="B331">
            <v>4.24E-2</v>
          </cell>
          <cell r="C331">
            <v>71.89</v>
          </cell>
        </row>
        <row r="332">
          <cell r="A332">
            <v>42004</v>
          </cell>
          <cell r="B332">
            <v>3.6900000000000002E-2</v>
          </cell>
          <cell r="C332">
            <v>55.27</v>
          </cell>
        </row>
        <row r="333">
          <cell r="A333">
            <v>42035</v>
          </cell>
          <cell r="B333">
            <v>3.3399999999999999E-2</v>
          </cell>
          <cell r="C333">
            <v>47.52</v>
          </cell>
        </row>
        <row r="334">
          <cell r="A334">
            <v>42063</v>
          </cell>
          <cell r="B334">
            <v>1.03E-2</v>
          </cell>
          <cell r="C334">
            <v>61.89</v>
          </cell>
        </row>
        <row r="335">
          <cell r="A335">
            <v>42094</v>
          </cell>
          <cell r="B335">
            <v>-2.9999999999999997E-4</v>
          </cell>
          <cell r="C335">
            <v>53.69</v>
          </cell>
        </row>
        <row r="336">
          <cell r="A336">
            <v>42124</v>
          </cell>
          <cell r="B336">
            <v>-5.1000000000000004E-3</v>
          </cell>
          <cell r="C336">
            <v>63.9</v>
          </cell>
        </row>
        <row r="337">
          <cell r="A337">
            <v>42155</v>
          </cell>
          <cell r="B337">
            <v>-8.3999999999999995E-3</v>
          </cell>
          <cell r="C337">
            <v>63.16</v>
          </cell>
        </row>
        <row r="338">
          <cell r="A338">
            <v>42185</v>
          </cell>
          <cell r="B338">
            <v>-1.18E-2</v>
          </cell>
          <cell r="C338">
            <v>60.31</v>
          </cell>
        </row>
        <row r="339">
          <cell r="A339">
            <v>42216</v>
          </cell>
          <cell r="B339">
            <v>-2.46E-2</v>
          </cell>
          <cell r="C339">
            <v>53.29</v>
          </cell>
        </row>
        <row r="340">
          <cell r="A340">
            <v>42247</v>
          </cell>
          <cell r="B340">
            <v>-0.02</v>
          </cell>
          <cell r="C340">
            <v>47.97</v>
          </cell>
        </row>
        <row r="341">
          <cell r="A341">
            <v>42277</v>
          </cell>
          <cell r="B341">
            <v>-2.6800000000000001E-2</v>
          </cell>
          <cell r="C341">
            <v>47.29</v>
          </cell>
        </row>
        <row r="342">
          <cell r="A342">
            <v>42308</v>
          </cell>
          <cell r="B342">
            <v>-4.5400000000000003E-2</v>
          </cell>
          <cell r="C342">
            <v>48</v>
          </cell>
        </row>
        <row r="343">
          <cell r="A343">
            <v>42338</v>
          </cell>
          <cell r="B343">
            <v>-7.0699999999999999E-2</v>
          </cell>
          <cell r="C343">
            <v>43.73</v>
          </cell>
        </row>
        <row r="344">
          <cell r="A344">
            <v>42369</v>
          </cell>
          <cell r="B344">
            <v>-7.0599999999999996E-2</v>
          </cell>
          <cell r="C344">
            <v>36.61</v>
          </cell>
        </row>
        <row r="345">
          <cell r="A345">
            <v>42400</v>
          </cell>
          <cell r="B345">
            <v>-6.2400000000000004E-2</v>
          </cell>
          <cell r="C345">
            <v>33.14</v>
          </cell>
        </row>
        <row r="346">
          <cell r="A346">
            <v>42429</v>
          </cell>
          <cell r="B346">
            <v>-6.4000000000000001E-2</v>
          </cell>
          <cell r="C346">
            <v>35.92</v>
          </cell>
        </row>
        <row r="347">
          <cell r="A347">
            <v>42460</v>
          </cell>
          <cell r="B347">
            <v>-7.0099999999999996E-2</v>
          </cell>
          <cell r="C347">
            <v>36.75</v>
          </cell>
        </row>
        <row r="348">
          <cell r="A348">
            <v>42490</v>
          </cell>
          <cell r="B348">
            <v>-6.6699999999999995E-2</v>
          </cell>
          <cell r="C348">
            <v>45.64</v>
          </cell>
        </row>
        <row r="349">
          <cell r="A349">
            <v>42521</v>
          </cell>
          <cell r="B349">
            <v>-6.9800000000000001E-2</v>
          </cell>
          <cell r="C349">
            <v>49.26</v>
          </cell>
        </row>
        <row r="350">
          <cell r="A350">
            <v>42551</v>
          </cell>
          <cell r="B350">
            <v>-6.2400000000000004E-2</v>
          </cell>
          <cell r="C350">
            <v>48.05</v>
          </cell>
        </row>
        <row r="351">
          <cell r="A351">
            <v>42582</v>
          </cell>
          <cell r="B351">
            <v>-5.91E-2</v>
          </cell>
          <cell r="C351">
            <v>40.76</v>
          </cell>
        </row>
        <row r="352">
          <cell r="A352">
            <v>42613</v>
          </cell>
          <cell r="B352">
            <v>-6.08E-2</v>
          </cell>
          <cell r="C352">
            <v>47.94</v>
          </cell>
        </row>
        <row r="353">
          <cell r="A353">
            <v>42643</v>
          </cell>
          <cell r="B353">
            <v>-4.9800000000000004E-2</v>
          </cell>
          <cell r="C353">
            <v>48.24</v>
          </cell>
        </row>
        <row r="354">
          <cell r="A354">
            <v>42674</v>
          </cell>
          <cell r="B354">
            <v>-3.6499999999999998E-2</v>
          </cell>
          <cell r="C354">
            <v>46.2</v>
          </cell>
        </row>
        <row r="355">
          <cell r="A355">
            <v>42704</v>
          </cell>
          <cell r="B355">
            <v>-2.3900000000000001E-2</v>
          </cell>
          <cell r="C355">
            <v>47.95</v>
          </cell>
        </row>
        <row r="356">
          <cell r="A356">
            <v>42735</v>
          </cell>
          <cell r="B356">
            <v>-1.2999999999999999E-3</v>
          </cell>
          <cell r="C356">
            <v>54.96</v>
          </cell>
        </row>
        <row r="357">
          <cell r="A357">
            <v>42766</v>
          </cell>
          <cell r="B357">
            <v>-1.1999999999999999E-3</v>
          </cell>
          <cell r="C357">
            <v>55.25</v>
          </cell>
        </row>
        <row r="358">
          <cell r="A358">
            <v>42794</v>
          </cell>
          <cell r="B358">
            <v>4.0999999999999995E-3</v>
          </cell>
          <cell r="C358">
            <v>53.36</v>
          </cell>
        </row>
        <row r="359">
          <cell r="A359">
            <v>42825</v>
          </cell>
          <cell r="B359">
            <v>1.8100000000000002E-2</v>
          </cell>
          <cell r="C359">
            <v>52.2</v>
          </cell>
        </row>
        <row r="360">
          <cell r="A360">
            <v>42855</v>
          </cell>
          <cell r="B360">
            <v>5.0499999999999996E-2</v>
          </cell>
          <cell r="C360">
            <v>49.46</v>
          </cell>
        </row>
        <row r="361">
          <cell r="A361">
            <v>42886</v>
          </cell>
          <cell r="B361">
            <v>4.5599999999999995E-2</v>
          </cell>
          <cell r="C361">
            <v>49.4</v>
          </cell>
        </row>
        <row r="362">
          <cell r="A362">
            <v>42916</v>
          </cell>
          <cell r="B362">
            <v>4.3099999999999999E-2</v>
          </cell>
          <cell r="C362">
            <v>47.08</v>
          </cell>
        </row>
        <row r="363">
          <cell r="A363">
            <v>42947</v>
          </cell>
          <cell r="B363">
            <v>3.6900000000000002E-2</v>
          </cell>
          <cell r="C363">
            <v>51.99</v>
          </cell>
        </row>
        <row r="364">
          <cell r="A364">
            <v>42978</v>
          </cell>
          <cell r="B364">
            <v>4.1200000000000001E-2</v>
          </cell>
          <cell r="C364">
            <v>52.69</v>
          </cell>
        </row>
        <row r="365">
          <cell r="A365">
            <v>43008</v>
          </cell>
          <cell r="B365">
            <v>5.0999999999999997E-2</v>
          </cell>
          <cell r="C365">
            <v>57.02</v>
          </cell>
        </row>
        <row r="366">
          <cell r="A366">
            <v>43039</v>
          </cell>
          <cell r="B366">
            <v>5.28E-2</v>
          </cell>
          <cell r="C366">
            <v>61.35</v>
          </cell>
        </row>
        <row r="367">
          <cell r="A367">
            <v>43069</v>
          </cell>
          <cell r="B367">
            <v>5.5099999999999996E-2</v>
          </cell>
          <cell r="C367">
            <v>63.53</v>
          </cell>
        </row>
        <row r="368">
          <cell r="A368">
            <v>43100</v>
          </cell>
          <cell r="B368">
            <v>3.7400000000000003E-2</v>
          </cell>
          <cell r="C368">
            <v>66.73</v>
          </cell>
        </row>
        <row r="369">
          <cell r="A369">
            <v>43131</v>
          </cell>
          <cell r="B369">
            <v>3.8800000000000001E-2</v>
          </cell>
          <cell r="C369">
            <v>67.78</v>
          </cell>
        </row>
        <row r="370">
          <cell r="A370">
            <v>43159</v>
          </cell>
          <cell r="B370">
            <v>4.2099999999999999E-2</v>
          </cell>
          <cell r="C370">
            <v>66.08</v>
          </cell>
        </row>
        <row r="371">
          <cell r="A371">
            <v>43190</v>
          </cell>
          <cell r="B371">
            <v>3.5400000000000001E-2</v>
          </cell>
          <cell r="C371">
            <v>69.02</v>
          </cell>
        </row>
        <row r="372">
          <cell r="A372">
            <v>43220</v>
          </cell>
          <cell r="B372">
            <v>1.49E-2</v>
          </cell>
          <cell r="C372">
            <v>75.92</v>
          </cell>
        </row>
        <row r="373">
          <cell r="A373">
            <v>43251</v>
          </cell>
          <cell r="B373">
            <v>2E-3</v>
          </cell>
          <cell r="C373">
            <v>76.45</v>
          </cell>
        </row>
        <row r="374">
          <cell r="A374">
            <v>43281</v>
          </cell>
          <cell r="B374">
            <v>2.2200000000000001E-2</v>
          </cell>
          <cell r="C374">
            <v>77.44</v>
          </cell>
        </row>
        <row r="375">
          <cell r="A375">
            <v>43312</v>
          </cell>
          <cell r="B375">
            <v>2.9100000000000001E-2</v>
          </cell>
          <cell r="C375">
            <v>74.16</v>
          </cell>
        </row>
        <row r="376">
          <cell r="A376">
            <v>43343</v>
          </cell>
          <cell r="B376">
            <v>4.3899999999999995E-2</v>
          </cell>
          <cell r="C376">
            <v>76.94</v>
          </cell>
        </row>
        <row r="377">
          <cell r="A377">
            <v>43373</v>
          </cell>
          <cell r="B377">
            <v>4.0399999999999998E-2</v>
          </cell>
          <cell r="C377">
            <v>82.72</v>
          </cell>
        </row>
        <row r="378">
          <cell r="A378">
            <v>43404</v>
          </cell>
          <cell r="B378">
            <v>3.6200000000000003E-2</v>
          </cell>
          <cell r="C378">
            <v>74.84</v>
          </cell>
        </row>
        <row r="379">
          <cell r="A379">
            <v>43434</v>
          </cell>
          <cell r="B379">
            <v>3.6299999999999999E-2</v>
          </cell>
          <cell r="C379">
            <v>57.71</v>
          </cell>
        </row>
        <row r="380">
          <cell r="A380">
            <v>43465</v>
          </cell>
          <cell r="B380">
            <v>4.5199999999999997E-2</v>
          </cell>
          <cell r="C380">
            <v>50.57</v>
          </cell>
        </row>
        <row r="381">
          <cell r="A381">
            <v>43496</v>
          </cell>
          <cell r="B381">
            <v>3.7400000000000003E-2</v>
          </cell>
          <cell r="C381">
            <v>62.46</v>
          </cell>
        </row>
        <row r="382">
          <cell r="A382">
            <v>43524</v>
          </cell>
          <cell r="B382">
            <v>2.5699999999999997E-2</v>
          </cell>
          <cell r="C382">
            <v>65.03</v>
          </cell>
        </row>
        <row r="383">
          <cell r="A383">
            <v>43555</v>
          </cell>
          <cell r="B383">
            <v>3.2199999999999999E-2</v>
          </cell>
          <cell r="C383">
            <v>67.930000000000007</v>
          </cell>
        </row>
        <row r="384">
          <cell r="A384">
            <v>43585</v>
          </cell>
          <cell r="B384">
            <v>1.03E-2</v>
          </cell>
          <cell r="C384">
            <v>72.19</v>
          </cell>
        </row>
      </sheetData>
      <sheetData sheetId="7">
        <row r="1">
          <cell r="G1" t="str">
            <v>美国:企业设备产出指数:同比:季调；调整值</v>
          </cell>
          <cell r="H1" t="str">
            <v>5000户工业企业景气扩散指数:设备能力利用水平；调整值</v>
          </cell>
          <cell r="I1" t="str">
            <v>现货价:原油(布伦特):FOB欧洲,月末数据</v>
          </cell>
        </row>
        <row r="2">
          <cell r="F2">
            <v>31989</v>
          </cell>
          <cell r="G2">
            <v>0.44769004653469113</v>
          </cell>
          <cell r="I2">
            <v>20.03</v>
          </cell>
        </row>
        <row r="3">
          <cell r="F3">
            <v>32020</v>
          </cell>
          <cell r="G3">
            <v>0.60740465556397694</v>
          </cell>
          <cell r="I3">
            <v>18.63</v>
          </cell>
        </row>
        <row r="4">
          <cell r="F4">
            <v>32050</v>
          </cell>
          <cell r="G4">
            <v>0.86040390349532336</v>
          </cell>
          <cell r="I4">
            <v>18.48</v>
          </cell>
        </row>
        <row r="5">
          <cell r="F5">
            <v>32081</v>
          </cell>
          <cell r="G5">
            <v>1.2278888446246534</v>
          </cell>
          <cell r="I5">
            <v>18.8</v>
          </cell>
        </row>
        <row r="6">
          <cell r="F6">
            <v>32111</v>
          </cell>
          <cell r="G6">
            <v>1.3225868871464421</v>
          </cell>
          <cell r="I6">
            <v>17.7</v>
          </cell>
        </row>
        <row r="7">
          <cell r="F7">
            <v>32142</v>
          </cell>
          <cell r="G7">
            <v>1.319760079906986</v>
          </cell>
          <cell r="I7">
            <v>17.600000000000001</v>
          </cell>
        </row>
        <row r="8">
          <cell r="F8">
            <v>32173</v>
          </cell>
          <cell r="G8">
            <v>1.3324807124845395</v>
          </cell>
          <cell r="I8">
            <v>16.28</v>
          </cell>
        </row>
        <row r="9">
          <cell r="F9">
            <v>32202</v>
          </cell>
          <cell r="G9">
            <v>1.0469731812994449</v>
          </cell>
          <cell r="I9">
            <v>14.73</v>
          </cell>
        </row>
        <row r="10">
          <cell r="F10">
            <v>32233</v>
          </cell>
          <cell r="G10">
            <v>1.2603971278784019</v>
          </cell>
          <cell r="I10">
            <v>15.65</v>
          </cell>
        </row>
        <row r="11">
          <cell r="F11">
            <v>32263</v>
          </cell>
          <cell r="G11">
            <v>1.305626043709704</v>
          </cell>
          <cell r="I11">
            <v>16.600000000000001</v>
          </cell>
        </row>
        <row r="12">
          <cell r="F12">
            <v>32294</v>
          </cell>
          <cell r="G12">
            <v>1.2519167061600325</v>
          </cell>
          <cell r="I12">
            <v>16.2</v>
          </cell>
        </row>
        <row r="13">
          <cell r="F13">
            <v>32324</v>
          </cell>
          <cell r="G13">
            <v>1.239196073582479</v>
          </cell>
          <cell r="I13">
            <v>14.18</v>
          </cell>
        </row>
        <row r="14">
          <cell r="F14">
            <v>32355</v>
          </cell>
          <cell r="G14">
            <v>1.0794814645531932</v>
          </cell>
          <cell r="I14">
            <v>15.75</v>
          </cell>
        </row>
        <row r="15">
          <cell r="F15">
            <v>32386</v>
          </cell>
          <cell r="G15">
            <v>0.9339008917211894</v>
          </cell>
          <cell r="I15">
            <v>14.4</v>
          </cell>
        </row>
        <row r="16">
          <cell r="F16">
            <v>32416</v>
          </cell>
          <cell r="G16">
            <v>0.80952137318510842</v>
          </cell>
          <cell r="I16">
            <v>11.93</v>
          </cell>
        </row>
        <row r="17">
          <cell r="F17">
            <v>32447</v>
          </cell>
          <cell r="G17">
            <v>0.59044381212723873</v>
          </cell>
          <cell r="I17">
            <v>12.6</v>
          </cell>
        </row>
        <row r="18">
          <cell r="F18">
            <v>32477</v>
          </cell>
          <cell r="G18">
            <v>0.49857257684490613</v>
          </cell>
          <cell r="I18">
            <v>14.35</v>
          </cell>
        </row>
        <row r="19">
          <cell r="F19">
            <v>32508</v>
          </cell>
          <cell r="G19">
            <v>0.37277965468909702</v>
          </cell>
          <cell r="I19">
            <v>16.23</v>
          </cell>
        </row>
        <row r="20">
          <cell r="F20">
            <v>32539</v>
          </cell>
          <cell r="G20">
            <v>0.49857257684490613</v>
          </cell>
          <cell r="I20">
            <v>16.38</v>
          </cell>
        </row>
        <row r="21">
          <cell r="F21">
            <v>32567</v>
          </cell>
          <cell r="G21">
            <v>0.35723221487208684</v>
          </cell>
          <cell r="I21">
            <v>17.23</v>
          </cell>
        </row>
        <row r="22">
          <cell r="F22">
            <v>32598</v>
          </cell>
          <cell r="G22">
            <v>0.14663507553258609</v>
          </cell>
          <cell r="I22">
            <v>20.45</v>
          </cell>
        </row>
        <row r="23">
          <cell r="F23">
            <v>32628</v>
          </cell>
          <cell r="G23">
            <v>0.20882483480062658</v>
          </cell>
          <cell r="I23">
            <v>20.149999999999999</v>
          </cell>
        </row>
        <row r="24">
          <cell r="F24">
            <v>32659</v>
          </cell>
          <cell r="G24">
            <v>-9.5056943440934849E-2</v>
          </cell>
          <cell r="I24">
            <v>18.25</v>
          </cell>
        </row>
        <row r="25">
          <cell r="F25">
            <v>32689</v>
          </cell>
          <cell r="G25">
            <v>-1.3079533496699637E-2</v>
          </cell>
          <cell r="I25">
            <v>18.28</v>
          </cell>
        </row>
        <row r="26">
          <cell r="F26">
            <v>32720</v>
          </cell>
          <cell r="G26">
            <v>-8.0922907243652906E-2</v>
          </cell>
          <cell r="I26">
            <v>16.3</v>
          </cell>
        </row>
        <row r="27">
          <cell r="F27">
            <v>32751</v>
          </cell>
          <cell r="G27">
            <v>8.0205105405361105E-2</v>
          </cell>
          <cell r="I27">
            <v>17.2</v>
          </cell>
        </row>
        <row r="28">
          <cell r="F28">
            <v>32781</v>
          </cell>
          <cell r="G28">
            <v>-6.8202274666099211E-2</v>
          </cell>
          <cell r="I28">
            <v>18.23</v>
          </cell>
        </row>
        <row r="29">
          <cell r="F29">
            <v>32812</v>
          </cell>
          <cell r="G29">
            <v>-0.42155317959814731</v>
          </cell>
          <cell r="I29">
            <v>18.93</v>
          </cell>
        </row>
        <row r="30">
          <cell r="F30">
            <v>32842</v>
          </cell>
          <cell r="G30">
            <v>-0.36643043842874778</v>
          </cell>
          <cell r="I30">
            <v>18.48</v>
          </cell>
        </row>
        <row r="31">
          <cell r="F31">
            <v>32873</v>
          </cell>
          <cell r="G31">
            <v>-0.19258179320218013</v>
          </cell>
          <cell r="I31">
            <v>21.05</v>
          </cell>
        </row>
        <row r="32">
          <cell r="F32">
            <v>32904</v>
          </cell>
          <cell r="G32">
            <v>-0.44134083027434201</v>
          </cell>
          <cell r="I32">
            <v>20.5</v>
          </cell>
        </row>
        <row r="33">
          <cell r="F33">
            <v>32932</v>
          </cell>
          <cell r="G33">
            <v>-0.14452607013142155</v>
          </cell>
          <cell r="I33">
            <v>19.2</v>
          </cell>
        </row>
        <row r="34">
          <cell r="F34">
            <v>32963</v>
          </cell>
          <cell r="G34">
            <v>0.13108763571557602</v>
          </cell>
          <cell r="I34">
            <v>17.95</v>
          </cell>
        </row>
        <row r="35">
          <cell r="F35">
            <v>32993</v>
          </cell>
          <cell r="G35">
            <v>-0.12897863031441142</v>
          </cell>
          <cell r="I35">
            <v>16.350000000000001</v>
          </cell>
        </row>
        <row r="36">
          <cell r="F36">
            <v>33024</v>
          </cell>
          <cell r="G36">
            <v>0.23709290719519047</v>
          </cell>
          <cell r="I36">
            <v>15.3</v>
          </cell>
        </row>
        <row r="37">
          <cell r="F37">
            <v>33054</v>
          </cell>
          <cell r="G37">
            <v>3.3562785954330682E-2</v>
          </cell>
          <cell r="I37">
            <v>15.73</v>
          </cell>
        </row>
        <row r="38">
          <cell r="F38">
            <v>33085</v>
          </cell>
          <cell r="G38">
            <v>0.28797543750540538</v>
          </cell>
          <cell r="I38">
            <v>19.23</v>
          </cell>
        </row>
        <row r="39">
          <cell r="F39">
            <v>33116</v>
          </cell>
          <cell r="G39">
            <v>0.11695359951829408</v>
          </cell>
          <cell r="I39">
            <v>27.8</v>
          </cell>
        </row>
        <row r="40">
          <cell r="F40">
            <v>33146</v>
          </cell>
          <cell r="G40">
            <v>0.16218251534959627</v>
          </cell>
          <cell r="I40">
            <v>41</v>
          </cell>
        </row>
        <row r="41">
          <cell r="F41">
            <v>33177</v>
          </cell>
          <cell r="G41">
            <v>0.31341670266051291</v>
          </cell>
          <cell r="I41">
            <v>34.299999999999997</v>
          </cell>
        </row>
        <row r="42">
          <cell r="F42">
            <v>33207</v>
          </cell>
          <cell r="G42">
            <v>-0.13039203393413965</v>
          </cell>
          <cell r="I42">
            <v>31.2</v>
          </cell>
        </row>
        <row r="43">
          <cell r="F43">
            <v>33238</v>
          </cell>
          <cell r="G43">
            <v>-0.44982125199271122</v>
          </cell>
          <cell r="I43">
            <v>28.35</v>
          </cell>
        </row>
        <row r="44">
          <cell r="F44">
            <v>33269</v>
          </cell>
          <cell r="G44">
            <v>-0.4229665832178755</v>
          </cell>
          <cell r="I44">
            <v>20.7</v>
          </cell>
        </row>
        <row r="45">
          <cell r="F45">
            <v>33297</v>
          </cell>
          <cell r="G45">
            <v>-0.73391537955807784</v>
          </cell>
          <cell r="I45">
            <v>19.5</v>
          </cell>
        </row>
        <row r="46">
          <cell r="F46">
            <v>33328</v>
          </cell>
          <cell r="G46">
            <v>-0.92472486822138378</v>
          </cell>
          <cell r="I46">
            <v>18</v>
          </cell>
        </row>
        <row r="47">
          <cell r="F47">
            <v>33358</v>
          </cell>
          <cell r="G47">
            <v>-0.93179188632002496</v>
          </cell>
          <cell r="I47">
            <v>19.7</v>
          </cell>
        </row>
        <row r="48">
          <cell r="F48">
            <v>33389</v>
          </cell>
          <cell r="G48">
            <v>-0.95723315147513233</v>
          </cell>
          <cell r="I48">
            <v>19</v>
          </cell>
        </row>
        <row r="49">
          <cell r="F49">
            <v>33419</v>
          </cell>
          <cell r="G49">
            <v>-0.77631748814992363</v>
          </cell>
          <cell r="I49">
            <v>18.48</v>
          </cell>
        </row>
        <row r="50">
          <cell r="F50">
            <v>33450</v>
          </cell>
          <cell r="G50">
            <v>-0.87384233791116894</v>
          </cell>
          <cell r="I50">
            <v>19.649999999999999</v>
          </cell>
        </row>
        <row r="51">
          <cell r="F51">
            <v>33481</v>
          </cell>
          <cell r="G51">
            <v>-0.91200423564383004</v>
          </cell>
          <cell r="I51">
            <v>20.53</v>
          </cell>
        </row>
        <row r="52">
          <cell r="F52">
            <v>33511</v>
          </cell>
          <cell r="G52">
            <v>-0.72826176507916507</v>
          </cell>
          <cell r="I52">
            <v>21.43</v>
          </cell>
        </row>
        <row r="53">
          <cell r="F53">
            <v>33542</v>
          </cell>
          <cell r="G53">
            <v>-0.78479790986829279</v>
          </cell>
          <cell r="I53">
            <v>22</v>
          </cell>
        </row>
        <row r="54">
          <cell r="F54">
            <v>33572</v>
          </cell>
          <cell r="G54">
            <v>-0.44840784837298298</v>
          </cell>
          <cell r="I54">
            <v>20.079999999999998</v>
          </cell>
        </row>
        <row r="55">
          <cell r="F55">
            <v>33603</v>
          </cell>
          <cell r="G55">
            <v>-0.29293345020288181</v>
          </cell>
          <cell r="I55">
            <v>17.75</v>
          </cell>
        </row>
        <row r="56">
          <cell r="F56">
            <v>33634</v>
          </cell>
          <cell r="G56">
            <v>-0.51625122211993624</v>
          </cell>
          <cell r="I56">
            <v>18.149999999999999</v>
          </cell>
        </row>
        <row r="57">
          <cell r="F57">
            <v>33663</v>
          </cell>
          <cell r="G57">
            <v>-9.5056943440934849E-2</v>
          </cell>
          <cell r="I57">
            <v>17.45</v>
          </cell>
        </row>
        <row r="58">
          <cell r="F58">
            <v>33694</v>
          </cell>
          <cell r="G58">
            <v>1.0545027005823019E-3</v>
          </cell>
          <cell r="I58">
            <v>19.09</v>
          </cell>
        </row>
        <row r="59">
          <cell r="F59">
            <v>33724</v>
          </cell>
          <cell r="G59">
            <v>0.2017578167019857</v>
          </cell>
          <cell r="I59">
            <v>19.649999999999999</v>
          </cell>
        </row>
        <row r="60">
          <cell r="F60">
            <v>33755</v>
          </cell>
          <cell r="G60">
            <v>0.22861248547682125</v>
          </cell>
          <cell r="I60">
            <v>20.7</v>
          </cell>
        </row>
        <row r="61">
          <cell r="F61">
            <v>33785</v>
          </cell>
          <cell r="G61">
            <v>6.0417454729166327E-2</v>
          </cell>
          <cell r="H61">
            <v>-0.29703185642535634</v>
          </cell>
          <cell r="I61">
            <v>20.6</v>
          </cell>
        </row>
        <row r="62">
          <cell r="F62">
            <v>33816</v>
          </cell>
          <cell r="G62">
            <v>0.19610420222307287</v>
          </cell>
          <cell r="I62">
            <v>20.38</v>
          </cell>
        </row>
        <row r="63">
          <cell r="F63">
            <v>33847</v>
          </cell>
          <cell r="G63">
            <v>0.13815465381421699</v>
          </cell>
          <cell r="I63">
            <v>19.649999999999999</v>
          </cell>
        </row>
        <row r="64">
          <cell r="F64">
            <v>33877</v>
          </cell>
          <cell r="G64">
            <v>-1.5906340736156006E-2</v>
          </cell>
          <cell r="H64">
            <v>-8.7482931961454791E-2</v>
          </cell>
          <cell r="I64">
            <v>20.18</v>
          </cell>
        </row>
        <row r="65">
          <cell r="F65">
            <v>33908</v>
          </cell>
          <cell r="G65">
            <v>0.23002588909654939</v>
          </cell>
          <cell r="I65">
            <v>19.13</v>
          </cell>
        </row>
        <row r="66">
          <cell r="F66">
            <v>33938</v>
          </cell>
          <cell r="G66">
            <v>0.314830106280241</v>
          </cell>
          <cell r="I66">
            <v>19.25</v>
          </cell>
        </row>
        <row r="67">
          <cell r="F67">
            <v>33969</v>
          </cell>
          <cell r="G67">
            <v>0.32472393161833835</v>
          </cell>
          <cell r="H67">
            <v>-8.7482931961454791E-2</v>
          </cell>
          <cell r="I67">
            <v>17.850000000000001</v>
          </cell>
        </row>
        <row r="68">
          <cell r="F68">
            <v>34000</v>
          </cell>
          <cell r="G68">
            <v>0.77842649355108828</v>
          </cell>
          <cell r="I68">
            <v>18.48</v>
          </cell>
        </row>
        <row r="69">
          <cell r="F69">
            <v>34028</v>
          </cell>
          <cell r="G69">
            <v>0.35581881125235859</v>
          </cell>
          <cell r="I69">
            <v>18.829999999999998</v>
          </cell>
        </row>
        <row r="70">
          <cell r="F70">
            <v>34059</v>
          </cell>
          <cell r="G70">
            <v>0.30634968456187184</v>
          </cell>
          <cell r="H70">
            <v>-0.12446215392567229</v>
          </cell>
          <cell r="I70">
            <v>18.7</v>
          </cell>
        </row>
        <row r="71">
          <cell r="F71">
            <v>34089</v>
          </cell>
          <cell r="G71">
            <v>0.24274652167410329</v>
          </cell>
          <cell r="I71">
            <v>18.850000000000001</v>
          </cell>
        </row>
        <row r="72">
          <cell r="F72">
            <v>34120</v>
          </cell>
          <cell r="G72">
            <v>0.12119381037747869</v>
          </cell>
          <cell r="I72">
            <v>18.43</v>
          </cell>
        </row>
        <row r="73">
          <cell r="F73">
            <v>34150</v>
          </cell>
          <cell r="G73">
            <v>-2.2973358834796974E-2</v>
          </cell>
          <cell r="H73">
            <v>-0.21074700517551434</v>
          </cell>
          <cell r="I73">
            <v>17.43</v>
          </cell>
        </row>
        <row r="74">
          <cell r="F74">
            <v>34181</v>
          </cell>
          <cell r="G74">
            <v>-0.13180543755386784</v>
          </cell>
          <cell r="I74">
            <v>16.850000000000001</v>
          </cell>
        </row>
        <row r="75">
          <cell r="F75">
            <v>34212</v>
          </cell>
          <cell r="G75">
            <v>-0.16431372080761625</v>
          </cell>
          <cell r="I75">
            <v>16.73</v>
          </cell>
        </row>
        <row r="76">
          <cell r="F76">
            <v>34242</v>
          </cell>
          <cell r="G76">
            <v>2.225555699650511E-2</v>
          </cell>
          <cell r="H76">
            <v>-0.34633748571098089</v>
          </cell>
          <cell r="I76">
            <v>17.23</v>
          </cell>
        </row>
        <row r="77">
          <cell r="F77">
            <v>34273</v>
          </cell>
          <cell r="G77">
            <v>0.19469079860334465</v>
          </cell>
          <cell r="I77">
            <v>15.43</v>
          </cell>
        </row>
        <row r="78">
          <cell r="F78">
            <v>34303</v>
          </cell>
          <cell r="G78">
            <v>0.19751760584280112</v>
          </cell>
          <cell r="I78">
            <v>14.23</v>
          </cell>
        </row>
        <row r="79">
          <cell r="F79">
            <v>34334</v>
          </cell>
          <cell r="G79">
            <v>0.24133311805437496</v>
          </cell>
          <cell r="H79">
            <v>-0.55588641017488072</v>
          </cell>
          <cell r="I79">
            <v>13.18</v>
          </cell>
        </row>
        <row r="80">
          <cell r="F80">
            <v>34365</v>
          </cell>
          <cell r="G80">
            <v>0.21730525651899568</v>
          </cell>
          <cell r="I80">
            <v>14.83</v>
          </cell>
        </row>
        <row r="81">
          <cell r="F81">
            <v>34393</v>
          </cell>
          <cell r="G81">
            <v>0.13532784657476052</v>
          </cell>
          <cell r="I81">
            <v>13.59</v>
          </cell>
        </row>
        <row r="82">
          <cell r="F82">
            <v>34424</v>
          </cell>
          <cell r="G82">
            <v>0.24415992529383143</v>
          </cell>
          <cell r="H82">
            <v>-0.88869940785284185</v>
          </cell>
          <cell r="I82">
            <v>13.25</v>
          </cell>
        </row>
        <row r="83">
          <cell r="F83">
            <v>34454</v>
          </cell>
          <cell r="G83">
            <v>0.23285269633600586</v>
          </cell>
          <cell r="I83">
            <v>15.35</v>
          </cell>
        </row>
        <row r="84">
          <cell r="F84">
            <v>34485</v>
          </cell>
          <cell r="G84">
            <v>0.24274652167410329</v>
          </cell>
          <cell r="I84">
            <v>16.18</v>
          </cell>
        </row>
        <row r="85">
          <cell r="F85">
            <v>34515</v>
          </cell>
          <cell r="G85">
            <v>0.44910345015441933</v>
          </cell>
          <cell r="H85">
            <v>-0.753108927317377</v>
          </cell>
          <cell r="I85">
            <v>17.45</v>
          </cell>
        </row>
        <row r="86">
          <cell r="F86">
            <v>34546</v>
          </cell>
          <cell r="G86">
            <v>0.61305827004288971</v>
          </cell>
          <cell r="I86">
            <v>18.48</v>
          </cell>
        </row>
        <row r="87">
          <cell r="F87">
            <v>34577</v>
          </cell>
          <cell r="G87">
            <v>0.73602438495924238</v>
          </cell>
          <cell r="I87">
            <v>16.03</v>
          </cell>
        </row>
        <row r="88">
          <cell r="F88">
            <v>34607</v>
          </cell>
          <cell r="G88">
            <v>0.56217573973267487</v>
          </cell>
          <cell r="H88">
            <v>-0.74078251999597</v>
          </cell>
          <cell r="I88">
            <v>16.73</v>
          </cell>
        </row>
        <row r="89">
          <cell r="F89">
            <v>34638</v>
          </cell>
          <cell r="G89">
            <v>0.52260043838028525</v>
          </cell>
          <cell r="I89">
            <v>17.18</v>
          </cell>
        </row>
        <row r="90">
          <cell r="F90">
            <v>34668</v>
          </cell>
          <cell r="G90">
            <v>0.58761700488778223</v>
          </cell>
          <cell r="I90">
            <v>16.95</v>
          </cell>
        </row>
        <row r="91">
          <cell r="F91">
            <v>34699</v>
          </cell>
          <cell r="G91">
            <v>0.64697995691636634</v>
          </cell>
          <cell r="H91">
            <v>-0.86404659321002952</v>
          </cell>
          <cell r="I91">
            <v>16.23</v>
          </cell>
        </row>
        <row r="92">
          <cell r="F92">
            <v>34730</v>
          </cell>
          <cell r="G92">
            <v>0.65687378225446369</v>
          </cell>
          <cell r="I92">
            <v>16.8</v>
          </cell>
        </row>
        <row r="93">
          <cell r="F93">
            <v>34758</v>
          </cell>
          <cell r="G93">
            <v>0.84344306005858516</v>
          </cell>
          <cell r="I93">
            <v>17.23</v>
          </cell>
        </row>
        <row r="94">
          <cell r="F94">
            <v>34789</v>
          </cell>
          <cell r="G94">
            <v>0.77842649355108828</v>
          </cell>
          <cell r="H94">
            <v>-0.95033144445987161</v>
          </cell>
          <cell r="I94">
            <v>17.98</v>
          </cell>
        </row>
        <row r="95">
          <cell r="F95">
            <v>34819</v>
          </cell>
          <cell r="G95">
            <v>0.68796866188848405</v>
          </cell>
          <cell r="I95">
            <v>18.98</v>
          </cell>
        </row>
        <row r="96">
          <cell r="F96">
            <v>34850</v>
          </cell>
          <cell r="G96">
            <v>0.74591821029733962</v>
          </cell>
          <cell r="I96">
            <v>17.579999999999998</v>
          </cell>
        </row>
        <row r="97">
          <cell r="F97">
            <v>34880</v>
          </cell>
          <cell r="G97">
            <v>0.85051007815722601</v>
          </cell>
          <cell r="H97">
            <v>-0.82706737124581209</v>
          </cell>
          <cell r="I97">
            <v>16.579999999999998</v>
          </cell>
        </row>
        <row r="98">
          <cell r="F98">
            <v>34911</v>
          </cell>
          <cell r="G98">
            <v>0.63849953519799707</v>
          </cell>
          <cell r="I98">
            <v>15.78</v>
          </cell>
        </row>
        <row r="99">
          <cell r="F99">
            <v>34942</v>
          </cell>
          <cell r="G99">
            <v>0.9310740844817329</v>
          </cell>
          <cell r="I99">
            <v>16.2</v>
          </cell>
        </row>
        <row r="100">
          <cell r="F100">
            <v>34972</v>
          </cell>
          <cell r="G100">
            <v>0.98337001841167615</v>
          </cell>
          <cell r="H100">
            <v>-1.0612691103525258</v>
          </cell>
          <cell r="I100">
            <v>16.579999999999998</v>
          </cell>
        </row>
        <row r="101">
          <cell r="F101">
            <v>35003</v>
          </cell>
          <cell r="G101">
            <v>0.68514185464902744</v>
          </cell>
          <cell r="I101">
            <v>16.579999999999998</v>
          </cell>
        </row>
        <row r="102">
          <cell r="F102">
            <v>35033</v>
          </cell>
          <cell r="G102">
            <v>0.57206956507077211</v>
          </cell>
          <cell r="I102">
            <v>17.13</v>
          </cell>
        </row>
        <row r="103">
          <cell r="F103">
            <v>35064</v>
          </cell>
          <cell r="G103">
            <v>0.50139938408436235</v>
          </cell>
          <cell r="H103">
            <v>-1.0489427030311189</v>
          </cell>
          <cell r="I103">
            <v>18.649999999999999</v>
          </cell>
        </row>
        <row r="104">
          <cell r="F104">
            <v>35095</v>
          </cell>
          <cell r="G104">
            <v>0.16783612982850901</v>
          </cell>
          <cell r="I104">
            <v>16.63</v>
          </cell>
        </row>
        <row r="105">
          <cell r="F105">
            <v>35124</v>
          </cell>
          <cell r="G105">
            <v>0.53673447457756729</v>
          </cell>
          <cell r="I105">
            <v>18.8</v>
          </cell>
        </row>
        <row r="106">
          <cell r="F106">
            <v>35155</v>
          </cell>
          <cell r="G106">
            <v>0.39822091984420432</v>
          </cell>
          <cell r="H106">
            <v>-1.4926933666017344</v>
          </cell>
          <cell r="I106">
            <v>20.329999999999998</v>
          </cell>
        </row>
        <row r="107">
          <cell r="F107">
            <v>35185</v>
          </cell>
          <cell r="G107">
            <v>0.77277287907217551</v>
          </cell>
          <cell r="I107">
            <v>19.5</v>
          </cell>
        </row>
        <row r="108">
          <cell r="F108">
            <v>35216</v>
          </cell>
          <cell r="G108">
            <v>0.90704622294635373</v>
          </cell>
          <cell r="I108">
            <v>18.100000000000001</v>
          </cell>
        </row>
        <row r="109">
          <cell r="F109">
            <v>35246</v>
          </cell>
          <cell r="G109">
            <v>0.96640917497493772</v>
          </cell>
          <cell r="H109">
            <v>-1.7145686983870412</v>
          </cell>
          <cell r="I109">
            <v>19.28</v>
          </cell>
        </row>
        <row r="110">
          <cell r="F110">
            <v>35277</v>
          </cell>
          <cell r="G110">
            <v>1.1925537541314486</v>
          </cell>
          <cell r="I110">
            <v>19</v>
          </cell>
        </row>
        <row r="111">
          <cell r="F111">
            <v>35308</v>
          </cell>
          <cell r="G111">
            <v>1.0158783016654245</v>
          </cell>
          <cell r="I111">
            <v>20.98</v>
          </cell>
        </row>
        <row r="112">
          <cell r="F112">
            <v>35338</v>
          </cell>
          <cell r="G112">
            <v>0.97488959669330699</v>
          </cell>
          <cell r="H112">
            <v>-1.4926933666017344</v>
          </cell>
          <cell r="I112">
            <v>24.15</v>
          </cell>
        </row>
        <row r="113">
          <cell r="F113">
            <v>35369</v>
          </cell>
          <cell r="G113">
            <v>1.0102246871865117</v>
          </cell>
          <cell r="I113">
            <v>22.8</v>
          </cell>
        </row>
        <row r="114">
          <cell r="F114">
            <v>35399</v>
          </cell>
          <cell r="G114">
            <v>1.1840733324130797</v>
          </cell>
          <cell r="I114">
            <v>23.17</v>
          </cell>
        </row>
        <row r="115">
          <cell r="F115">
            <v>35430</v>
          </cell>
          <cell r="G115">
            <v>1.3946704717525802</v>
          </cell>
          <cell r="H115">
            <v>-1.4803669592803272</v>
          </cell>
          <cell r="I115">
            <v>23.9</v>
          </cell>
        </row>
        <row r="116">
          <cell r="F116">
            <v>35461</v>
          </cell>
          <cell r="G116">
            <v>1.673110984839034</v>
          </cell>
          <cell r="I116">
            <v>23.28</v>
          </cell>
        </row>
        <row r="117">
          <cell r="F117">
            <v>35489</v>
          </cell>
          <cell r="G117">
            <v>1.4907819178940973</v>
          </cell>
          <cell r="I117">
            <v>19.440000000000001</v>
          </cell>
        </row>
        <row r="118">
          <cell r="F118">
            <v>35520</v>
          </cell>
          <cell r="G118">
            <v>1.7989039069948434</v>
          </cell>
          <cell r="H118">
            <v>-1.8378327716011007</v>
          </cell>
          <cell r="I118">
            <v>18.53</v>
          </cell>
        </row>
        <row r="119">
          <cell r="F119">
            <v>35550</v>
          </cell>
          <cell r="G119">
            <v>1.4681674599784464</v>
          </cell>
          <cell r="I119">
            <v>18.25</v>
          </cell>
        </row>
        <row r="120">
          <cell r="F120">
            <v>35581</v>
          </cell>
          <cell r="G120">
            <v>1.4497932129219795</v>
          </cell>
          <cell r="I120">
            <v>18.989999999999998</v>
          </cell>
        </row>
        <row r="121">
          <cell r="F121">
            <v>35611</v>
          </cell>
          <cell r="G121">
            <v>1.4144581224287747</v>
          </cell>
          <cell r="H121">
            <v>-1.5296725885659519</v>
          </cell>
          <cell r="I121">
            <v>18.22</v>
          </cell>
        </row>
        <row r="122">
          <cell r="F122">
            <v>35642</v>
          </cell>
          <cell r="G122">
            <v>1.2335424591035664</v>
          </cell>
          <cell r="I122">
            <v>18.940000000000001</v>
          </cell>
        </row>
        <row r="123">
          <cell r="F123">
            <v>35673</v>
          </cell>
          <cell r="G123">
            <v>1.5572118880213222</v>
          </cell>
          <cell r="I123">
            <v>17.98</v>
          </cell>
        </row>
        <row r="124">
          <cell r="F124">
            <v>35703</v>
          </cell>
          <cell r="G124">
            <v>1.555798484401594</v>
          </cell>
          <cell r="H124">
            <v>-1.5296725885659519</v>
          </cell>
          <cell r="I124">
            <v>19.96</v>
          </cell>
        </row>
        <row r="125">
          <cell r="F125">
            <v>35734</v>
          </cell>
          <cell r="G125">
            <v>1.7550883947832692</v>
          </cell>
          <cell r="I125">
            <v>19.420000000000002</v>
          </cell>
        </row>
        <row r="126">
          <cell r="F126">
            <v>35764</v>
          </cell>
          <cell r="G126">
            <v>1.845546226445874</v>
          </cell>
          <cell r="I126">
            <v>18.96</v>
          </cell>
        </row>
        <row r="127">
          <cell r="F127">
            <v>35795</v>
          </cell>
          <cell r="G127">
            <v>1.6208150509090913</v>
          </cell>
          <cell r="H127">
            <v>-1.8131799569582885</v>
          </cell>
          <cell r="I127">
            <v>15.86</v>
          </cell>
        </row>
        <row r="128">
          <cell r="F128">
            <v>35826</v>
          </cell>
          <cell r="G128">
            <v>1.7607420092621822</v>
          </cell>
          <cell r="I128">
            <v>15.59</v>
          </cell>
        </row>
        <row r="129">
          <cell r="F129">
            <v>35854</v>
          </cell>
          <cell r="G129">
            <v>1.5515582735424096</v>
          </cell>
          <cell r="I129">
            <v>13.53</v>
          </cell>
        </row>
        <row r="130">
          <cell r="F130">
            <v>35885</v>
          </cell>
          <cell r="G130">
            <v>1.3296539052450835</v>
          </cell>
          <cell r="H130">
            <v>-2.0720345107078137</v>
          </cell>
          <cell r="I130">
            <v>13.87</v>
          </cell>
        </row>
        <row r="131">
          <cell r="F131">
            <v>35915</v>
          </cell>
          <cell r="G131">
            <v>1.3027992364702476</v>
          </cell>
          <cell r="I131">
            <v>13.79</v>
          </cell>
        </row>
        <row r="132">
          <cell r="F132">
            <v>35946</v>
          </cell>
          <cell r="G132">
            <v>1.193967157751177</v>
          </cell>
          <cell r="I132">
            <v>14.03</v>
          </cell>
        </row>
        <row r="133">
          <cell r="F133">
            <v>35976</v>
          </cell>
          <cell r="G133">
            <v>0.969235982214394</v>
          </cell>
          <cell r="H133">
            <v>-1.9117912155295365</v>
          </cell>
          <cell r="I133">
            <v>11.84</v>
          </cell>
        </row>
        <row r="134">
          <cell r="F134">
            <v>36007</v>
          </cell>
          <cell r="G134">
            <v>0.83354923472048781</v>
          </cell>
          <cell r="I134">
            <v>12.63</v>
          </cell>
        </row>
        <row r="135">
          <cell r="F135">
            <v>36038</v>
          </cell>
          <cell r="G135">
            <v>0.91835345190417916</v>
          </cell>
          <cell r="I135">
            <v>12.06</v>
          </cell>
        </row>
        <row r="136">
          <cell r="F136">
            <v>36068</v>
          </cell>
          <cell r="G136">
            <v>0.79680074060755468</v>
          </cell>
          <cell r="H136">
            <v>-1.8871384008867242</v>
          </cell>
          <cell r="I136">
            <v>14.71</v>
          </cell>
        </row>
        <row r="137">
          <cell r="F137">
            <v>36099</v>
          </cell>
          <cell r="G137">
            <v>0.82930902386130323</v>
          </cell>
          <cell r="I137">
            <v>12</v>
          </cell>
        </row>
        <row r="138">
          <cell r="F138">
            <v>36129</v>
          </cell>
          <cell r="G138">
            <v>0.51694682390137259</v>
          </cell>
          <cell r="I138">
            <v>9.91</v>
          </cell>
        </row>
        <row r="139">
          <cell r="F139">
            <v>36160</v>
          </cell>
          <cell r="G139">
            <v>0.45758387187278854</v>
          </cell>
          <cell r="H139">
            <v>-1.5913046251729817</v>
          </cell>
          <cell r="I139">
            <v>10.54</v>
          </cell>
        </row>
        <row r="140">
          <cell r="F140">
            <v>36191</v>
          </cell>
          <cell r="G140">
            <v>0.30210947370268731</v>
          </cell>
          <cell r="I140">
            <v>11.34</v>
          </cell>
        </row>
        <row r="141">
          <cell r="F141">
            <v>36219</v>
          </cell>
          <cell r="G141">
            <v>0.35723221487208684</v>
          </cell>
          <cell r="I141">
            <v>10.58</v>
          </cell>
        </row>
        <row r="142">
          <cell r="F142">
            <v>36250</v>
          </cell>
          <cell r="G142">
            <v>0.2936290519843181</v>
          </cell>
          <cell r="H142">
            <v>-1.5666518105301692</v>
          </cell>
          <cell r="I142">
            <v>15.02</v>
          </cell>
        </row>
        <row r="143">
          <cell r="F143">
            <v>36280</v>
          </cell>
          <cell r="G143">
            <v>0.29786926284350274</v>
          </cell>
          <cell r="I143">
            <v>16.45</v>
          </cell>
        </row>
        <row r="144">
          <cell r="F144">
            <v>36311</v>
          </cell>
          <cell r="G144">
            <v>0.4137683596612145</v>
          </cell>
          <cell r="I144">
            <v>14.75</v>
          </cell>
        </row>
        <row r="145">
          <cell r="F145">
            <v>36341</v>
          </cell>
          <cell r="G145">
            <v>0.3544054076326304</v>
          </cell>
          <cell r="H145">
            <v>-1.295470849459238</v>
          </cell>
          <cell r="I145">
            <v>16.97</v>
          </cell>
        </row>
        <row r="146">
          <cell r="F146">
            <v>36372</v>
          </cell>
          <cell r="G146">
            <v>0.62295209538098695</v>
          </cell>
          <cell r="I146">
            <v>19.97</v>
          </cell>
        </row>
        <row r="147">
          <cell r="F147">
            <v>36403</v>
          </cell>
          <cell r="G147">
            <v>0.16924953344823723</v>
          </cell>
          <cell r="I147">
            <v>21.08</v>
          </cell>
        </row>
        <row r="148">
          <cell r="F148">
            <v>36433</v>
          </cell>
          <cell r="G148">
            <v>0.16359591896932441</v>
          </cell>
          <cell r="H148">
            <v>-1.5296725885659519</v>
          </cell>
          <cell r="I148">
            <v>22.98</v>
          </cell>
        </row>
        <row r="149">
          <cell r="F149">
            <v>36464</v>
          </cell>
          <cell r="G149">
            <v>9.0098930743458441E-2</v>
          </cell>
          <cell r="I149">
            <v>21.11</v>
          </cell>
        </row>
        <row r="150">
          <cell r="F150">
            <v>36494</v>
          </cell>
          <cell r="G150">
            <v>9.2925737982914799E-2</v>
          </cell>
          <cell r="I150">
            <v>25.2</v>
          </cell>
        </row>
        <row r="151">
          <cell r="F151">
            <v>36525</v>
          </cell>
          <cell r="G151">
            <v>0.17914335878633458</v>
          </cell>
          <cell r="H151">
            <v>-1.2461652201736153</v>
          </cell>
          <cell r="I151">
            <v>24.93</v>
          </cell>
        </row>
        <row r="152">
          <cell r="F152">
            <v>36556</v>
          </cell>
          <cell r="G152">
            <v>0.41094155242175801</v>
          </cell>
          <cell r="I152">
            <v>27.08</v>
          </cell>
        </row>
        <row r="153">
          <cell r="F153">
            <v>36585</v>
          </cell>
          <cell r="G153">
            <v>0.41518176328094275</v>
          </cell>
          <cell r="I153">
            <v>29.01</v>
          </cell>
        </row>
        <row r="154">
          <cell r="F154">
            <v>36616</v>
          </cell>
          <cell r="G154">
            <v>0.57630977592995658</v>
          </cell>
          <cell r="H154">
            <v>-1.5543254032087641</v>
          </cell>
          <cell r="I154">
            <v>23.98</v>
          </cell>
        </row>
        <row r="155">
          <cell r="F155">
            <v>36646</v>
          </cell>
          <cell r="G155">
            <v>0.71623673428304779</v>
          </cell>
          <cell r="I155">
            <v>23.79</v>
          </cell>
        </row>
        <row r="156">
          <cell r="F156">
            <v>36677</v>
          </cell>
          <cell r="G156">
            <v>0.60033763746533597</v>
          </cell>
          <cell r="I156">
            <v>29.64</v>
          </cell>
        </row>
        <row r="157">
          <cell r="F157">
            <v>36707</v>
          </cell>
          <cell r="G157">
            <v>0.66111399311364827</v>
          </cell>
          <cell r="H157">
            <v>-1.0735955176739311</v>
          </cell>
          <cell r="I157">
            <v>31.58</v>
          </cell>
        </row>
        <row r="158">
          <cell r="F158">
            <v>36738</v>
          </cell>
          <cell r="G158">
            <v>0.64273974605718176</v>
          </cell>
          <cell r="I158">
            <v>25.3</v>
          </cell>
        </row>
        <row r="159">
          <cell r="F159">
            <v>36769</v>
          </cell>
          <cell r="G159">
            <v>0.51553342028164428</v>
          </cell>
          <cell r="I159">
            <v>35.08</v>
          </cell>
        </row>
        <row r="160">
          <cell r="F160">
            <v>36799</v>
          </cell>
          <cell r="G160">
            <v>0.74733161391706804</v>
          </cell>
          <cell r="H160">
            <v>-0.83939377856721908</v>
          </cell>
          <cell r="I160">
            <v>28.42</v>
          </cell>
        </row>
        <row r="161">
          <cell r="F161">
            <v>36830</v>
          </cell>
          <cell r="G161">
            <v>0.56217573973267487</v>
          </cell>
          <cell r="I161">
            <v>30.15</v>
          </cell>
        </row>
        <row r="162">
          <cell r="F162">
            <v>36860</v>
          </cell>
          <cell r="G162">
            <v>0.53249426371838271</v>
          </cell>
          <cell r="I162">
            <v>32.53</v>
          </cell>
        </row>
        <row r="163">
          <cell r="F163">
            <v>36891</v>
          </cell>
          <cell r="G163">
            <v>0.27949501578703628</v>
          </cell>
          <cell r="H163">
            <v>-0.69147689071034724</v>
          </cell>
          <cell r="I163">
            <v>22.58</v>
          </cell>
        </row>
        <row r="164">
          <cell r="F164">
            <v>36922</v>
          </cell>
          <cell r="G164">
            <v>5.2947135597668053E-3</v>
          </cell>
          <cell r="I164">
            <v>26.59</v>
          </cell>
        </row>
        <row r="165">
          <cell r="F165">
            <v>36950</v>
          </cell>
          <cell r="G165">
            <v>-0.18551477510353911</v>
          </cell>
          <cell r="I165">
            <v>25.16</v>
          </cell>
        </row>
        <row r="166">
          <cell r="F166">
            <v>36981</v>
          </cell>
          <cell r="G166">
            <v>-0.37915107100630152</v>
          </cell>
          <cell r="H166">
            <v>-0.69147689071034724</v>
          </cell>
          <cell r="I166">
            <v>23.5</v>
          </cell>
        </row>
        <row r="167">
          <cell r="F167">
            <v>37011</v>
          </cell>
          <cell r="G167">
            <v>-0.87949595239008171</v>
          </cell>
          <cell r="I167">
            <v>27.21</v>
          </cell>
        </row>
        <row r="168">
          <cell r="F168">
            <v>37042</v>
          </cell>
          <cell r="G168">
            <v>-1.2116458030262069</v>
          </cell>
          <cell r="I168">
            <v>28.55</v>
          </cell>
        </row>
        <row r="169">
          <cell r="F169">
            <v>37072</v>
          </cell>
          <cell r="G169">
            <v>-1.3487459541398417</v>
          </cell>
          <cell r="H169">
            <v>-0.44494874428222819</v>
          </cell>
          <cell r="I169">
            <v>26.21</v>
          </cell>
        </row>
        <row r="170">
          <cell r="F170">
            <v>37103</v>
          </cell>
          <cell r="G170">
            <v>-1.5819575513949933</v>
          </cell>
          <cell r="I170">
            <v>24.35</v>
          </cell>
        </row>
        <row r="171">
          <cell r="F171">
            <v>37134</v>
          </cell>
          <cell r="G171">
            <v>-1.7713536364385711</v>
          </cell>
          <cell r="I171">
            <v>26.8</v>
          </cell>
        </row>
        <row r="172">
          <cell r="F172">
            <v>37164</v>
          </cell>
          <cell r="G172">
            <v>-2.1275313486100758</v>
          </cell>
          <cell r="H172">
            <v>-0.62984485410331748</v>
          </cell>
          <cell r="I172">
            <v>21.87</v>
          </cell>
        </row>
        <row r="173">
          <cell r="F173">
            <v>37195</v>
          </cell>
          <cell r="G173">
            <v>-2.31975424089311</v>
          </cell>
          <cell r="I173">
            <v>19.63</v>
          </cell>
        </row>
        <row r="174">
          <cell r="F174">
            <v>37225</v>
          </cell>
          <cell r="G174">
            <v>-2.3522625241468584</v>
          </cell>
          <cell r="I174">
            <v>18.920000000000002</v>
          </cell>
        </row>
        <row r="175">
          <cell r="F175">
            <v>37256</v>
          </cell>
          <cell r="G175">
            <v>-2.3254078553720228</v>
          </cell>
          <cell r="H175">
            <v>-0.51890718821066317</v>
          </cell>
          <cell r="I175">
            <v>19.350000000000001</v>
          </cell>
        </row>
        <row r="176">
          <cell r="F176">
            <v>37287</v>
          </cell>
          <cell r="G176">
            <v>-2.315514030033925</v>
          </cell>
          <cell r="I176">
            <v>19.07</v>
          </cell>
        </row>
        <row r="177">
          <cell r="F177">
            <v>37315</v>
          </cell>
          <cell r="G177">
            <v>-2.2999665902169149</v>
          </cell>
          <cell r="I177">
            <v>20.73</v>
          </cell>
        </row>
        <row r="178">
          <cell r="F178">
            <v>37346</v>
          </cell>
          <cell r="G178">
            <v>-2.1939613187373008</v>
          </cell>
          <cell r="H178">
            <v>-0.44494874428222819</v>
          </cell>
          <cell r="I178">
            <v>25.34</v>
          </cell>
        </row>
        <row r="179">
          <cell r="F179">
            <v>37376</v>
          </cell>
          <cell r="G179">
            <v>-1.9762971612991591</v>
          </cell>
          <cell r="I179">
            <v>26.98</v>
          </cell>
        </row>
        <row r="180">
          <cell r="F180">
            <v>37407</v>
          </cell>
          <cell r="G180">
            <v>-1.6611081540997723</v>
          </cell>
          <cell r="I180">
            <v>23.87</v>
          </cell>
        </row>
        <row r="181">
          <cell r="F181">
            <v>37437</v>
          </cell>
          <cell r="G181">
            <v>-1.4434439966616306</v>
          </cell>
          <cell r="H181">
            <v>-6.2830117318642534E-2</v>
          </cell>
          <cell r="I181">
            <v>25.33</v>
          </cell>
        </row>
        <row r="182">
          <cell r="F182">
            <v>37468</v>
          </cell>
          <cell r="G182">
            <v>-1.4547512256194561</v>
          </cell>
          <cell r="I182">
            <v>26.28</v>
          </cell>
        </row>
        <row r="183">
          <cell r="F183">
            <v>37499</v>
          </cell>
          <cell r="G183">
            <v>-1.0674786338139315</v>
          </cell>
          <cell r="I183">
            <v>27.56</v>
          </cell>
        </row>
        <row r="184">
          <cell r="F184">
            <v>37529</v>
          </cell>
          <cell r="G184">
            <v>-0.91059083202410207</v>
          </cell>
          <cell r="H184">
            <v>0.41789976821618863</v>
          </cell>
          <cell r="I184">
            <v>29.11</v>
          </cell>
        </row>
        <row r="185">
          <cell r="F185">
            <v>37560</v>
          </cell>
          <cell r="G185">
            <v>-0.68303284924786301</v>
          </cell>
          <cell r="I185">
            <v>25.51</v>
          </cell>
        </row>
        <row r="186">
          <cell r="F186">
            <v>37590</v>
          </cell>
          <cell r="G186">
            <v>-0.58550799948661769</v>
          </cell>
          <cell r="I186">
            <v>25.74</v>
          </cell>
        </row>
        <row r="187">
          <cell r="F187">
            <v>37621</v>
          </cell>
          <cell r="G187">
            <v>-0.58833480672607408</v>
          </cell>
          <cell r="H187">
            <v>0.56581665607306042</v>
          </cell>
          <cell r="I187">
            <v>30.12</v>
          </cell>
        </row>
        <row r="188">
          <cell r="F188">
            <v>37652</v>
          </cell>
          <cell r="G188">
            <v>-0.53321206555667455</v>
          </cell>
          <cell r="I188">
            <v>31.57</v>
          </cell>
        </row>
        <row r="189">
          <cell r="F189">
            <v>37680</v>
          </cell>
          <cell r="G189">
            <v>-0.45971507733080852</v>
          </cell>
          <cell r="I189">
            <v>34</v>
          </cell>
        </row>
        <row r="190">
          <cell r="F190">
            <v>37711</v>
          </cell>
          <cell r="G190">
            <v>-0.48656974610564419</v>
          </cell>
          <cell r="H190">
            <v>0.51651102678743588</v>
          </cell>
          <cell r="I190">
            <v>28.05</v>
          </cell>
        </row>
        <row r="191">
          <cell r="F191">
            <v>37741</v>
          </cell>
          <cell r="G191">
            <v>-0.55017290899341276</v>
          </cell>
          <cell r="I191">
            <v>23.6</v>
          </cell>
        </row>
        <row r="192">
          <cell r="F192">
            <v>37772</v>
          </cell>
          <cell r="G192">
            <v>-0.67172562029003746</v>
          </cell>
          <cell r="I192">
            <v>26.58</v>
          </cell>
        </row>
        <row r="193">
          <cell r="F193">
            <v>37802</v>
          </cell>
          <cell r="G193">
            <v>-0.75794324109345723</v>
          </cell>
          <cell r="H193">
            <v>0.66442791464430773</v>
          </cell>
          <cell r="I193">
            <v>28.88</v>
          </cell>
        </row>
        <row r="194">
          <cell r="F194">
            <v>37833</v>
          </cell>
          <cell r="G194">
            <v>-0.69858028906487302</v>
          </cell>
          <cell r="I194">
            <v>28.68</v>
          </cell>
        </row>
        <row r="195">
          <cell r="F195">
            <v>37864</v>
          </cell>
          <cell r="G195">
            <v>-0.71271432526215506</v>
          </cell>
          <cell r="I195">
            <v>30.38</v>
          </cell>
        </row>
        <row r="196">
          <cell r="F196">
            <v>37894</v>
          </cell>
          <cell r="G196">
            <v>-0.54734610175395648</v>
          </cell>
          <cell r="H196">
            <v>0.72605995125133749</v>
          </cell>
          <cell r="I196">
            <v>28.09</v>
          </cell>
        </row>
        <row r="197">
          <cell r="F197">
            <v>37925</v>
          </cell>
          <cell r="G197">
            <v>-0.51625122211993624</v>
          </cell>
          <cell r="I197">
            <v>27.88</v>
          </cell>
        </row>
        <row r="198">
          <cell r="F198">
            <v>37955</v>
          </cell>
          <cell r="G198">
            <v>-0.26042516694913337</v>
          </cell>
          <cell r="I198">
            <v>28.95</v>
          </cell>
        </row>
        <row r="199">
          <cell r="F199">
            <v>37986</v>
          </cell>
          <cell r="G199">
            <v>-0.23922411265321045</v>
          </cell>
          <cell r="H199">
            <v>0.89862965375102155</v>
          </cell>
          <cell r="I199">
            <v>30.3</v>
          </cell>
        </row>
        <row r="200">
          <cell r="F200">
            <v>38017</v>
          </cell>
          <cell r="G200">
            <v>-0.21802305835728761</v>
          </cell>
          <cell r="I200">
            <v>29.53</v>
          </cell>
        </row>
        <row r="201">
          <cell r="F201">
            <v>38046</v>
          </cell>
          <cell r="G201">
            <v>-4.2761009510991745E-2</v>
          </cell>
          <cell r="I201">
            <v>32.94</v>
          </cell>
        </row>
        <row r="202">
          <cell r="F202">
            <v>38077</v>
          </cell>
          <cell r="G202">
            <v>-0.11060438325794493</v>
          </cell>
          <cell r="H202">
            <v>0.62744869268009018</v>
          </cell>
          <cell r="I202">
            <v>32.29</v>
          </cell>
        </row>
        <row r="203">
          <cell r="F203">
            <v>38107</v>
          </cell>
          <cell r="G203">
            <v>5.476384025025359E-2</v>
          </cell>
          <cell r="I203">
            <v>35.229999999999997</v>
          </cell>
        </row>
        <row r="204">
          <cell r="F204">
            <v>38138</v>
          </cell>
          <cell r="G204">
            <v>0.23285269633600586</v>
          </cell>
          <cell r="I204">
            <v>37</v>
          </cell>
        </row>
        <row r="205">
          <cell r="F205">
            <v>38168</v>
          </cell>
          <cell r="G205">
            <v>0.17914335878633458</v>
          </cell>
          <cell r="H205">
            <v>0.9356088757152391</v>
          </cell>
          <cell r="I205">
            <v>33.22</v>
          </cell>
        </row>
        <row r="206">
          <cell r="F206">
            <v>38199</v>
          </cell>
          <cell r="G206">
            <v>0.57348296869050031</v>
          </cell>
          <cell r="I206">
            <v>41.47</v>
          </cell>
        </row>
        <row r="207">
          <cell r="F207">
            <v>38230</v>
          </cell>
          <cell r="G207">
            <v>0.40246113070338901</v>
          </cell>
          <cell r="I207">
            <v>39.799999999999997</v>
          </cell>
        </row>
        <row r="208">
          <cell r="F208">
            <v>38260</v>
          </cell>
          <cell r="G208">
            <v>0.29928266646323087</v>
          </cell>
          <cell r="H208">
            <v>0.84932402446539701</v>
          </cell>
          <cell r="I208">
            <v>47.76</v>
          </cell>
        </row>
        <row r="209">
          <cell r="F209">
            <v>38291</v>
          </cell>
          <cell r="G209">
            <v>0.47030450445034228</v>
          </cell>
          <cell r="I209">
            <v>48.16</v>
          </cell>
        </row>
        <row r="210">
          <cell r="F210">
            <v>38321</v>
          </cell>
          <cell r="G210">
            <v>0.10423296694074037</v>
          </cell>
          <cell r="I210">
            <v>44.23</v>
          </cell>
        </row>
        <row r="211">
          <cell r="F211">
            <v>38352</v>
          </cell>
          <cell r="G211">
            <v>0.29786926284350274</v>
          </cell>
          <cell r="H211">
            <v>0.99724091232226886</v>
          </cell>
          <cell r="I211">
            <v>40.380000000000003</v>
          </cell>
        </row>
        <row r="212">
          <cell r="F212">
            <v>38383</v>
          </cell>
          <cell r="G212">
            <v>0.45334366101360385</v>
          </cell>
          <cell r="I212">
            <v>44.51</v>
          </cell>
        </row>
        <row r="213">
          <cell r="F213">
            <v>38411</v>
          </cell>
          <cell r="G213">
            <v>0.45617046825306029</v>
          </cell>
          <cell r="I213">
            <v>50.13</v>
          </cell>
        </row>
        <row r="214">
          <cell r="F214">
            <v>38442</v>
          </cell>
          <cell r="G214">
            <v>0.4349694139571374</v>
          </cell>
          <cell r="H214">
            <v>0.83699761714399179</v>
          </cell>
          <cell r="I214">
            <v>53.22</v>
          </cell>
        </row>
        <row r="215">
          <cell r="F215">
            <v>38472</v>
          </cell>
          <cell r="G215">
            <v>0.60740465556397694</v>
          </cell>
          <cell r="I215">
            <v>50.61</v>
          </cell>
        </row>
        <row r="216">
          <cell r="F216">
            <v>38503</v>
          </cell>
          <cell r="G216">
            <v>0.5960974266061515</v>
          </cell>
          <cell r="I216">
            <v>49.3</v>
          </cell>
        </row>
        <row r="217">
          <cell r="F217">
            <v>38533</v>
          </cell>
          <cell r="G217">
            <v>0.59044381212723873</v>
          </cell>
          <cell r="H217">
            <v>1.1574842075005458</v>
          </cell>
          <cell r="I217">
            <v>55.36</v>
          </cell>
        </row>
        <row r="218">
          <cell r="F218">
            <v>38564</v>
          </cell>
          <cell r="G218">
            <v>0.31624350989996924</v>
          </cell>
          <cell r="I218">
            <v>59.77</v>
          </cell>
        </row>
        <row r="219">
          <cell r="F219">
            <v>38595</v>
          </cell>
          <cell r="G219">
            <v>0.43638281757686564</v>
          </cell>
          <cell r="I219">
            <v>66.8</v>
          </cell>
        </row>
        <row r="220">
          <cell r="F220">
            <v>38625</v>
          </cell>
          <cell r="G220">
            <v>5.2947135597668053E-3</v>
          </cell>
          <cell r="H220">
            <v>1.2067898367861705</v>
          </cell>
          <cell r="I220">
            <v>61.7</v>
          </cell>
        </row>
        <row r="221">
          <cell r="F221">
            <v>38656</v>
          </cell>
          <cell r="G221">
            <v>0.60881805918370513</v>
          </cell>
          <cell r="I221">
            <v>58.47</v>
          </cell>
        </row>
        <row r="222">
          <cell r="F222">
            <v>38686</v>
          </cell>
          <cell r="G222">
            <v>0.90139260846744096</v>
          </cell>
          <cell r="I222">
            <v>53.25</v>
          </cell>
        </row>
        <row r="223">
          <cell r="F223">
            <v>38717</v>
          </cell>
          <cell r="G223">
            <v>0.69079546912794032</v>
          </cell>
          <cell r="H223">
            <v>1.2191162441075756</v>
          </cell>
          <cell r="I223">
            <v>58.34</v>
          </cell>
        </row>
        <row r="224">
          <cell r="F224">
            <v>38748</v>
          </cell>
          <cell r="G224">
            <v>0.70210269808576575</v>
          </cell>
          <cell r="I224">
            <v>63.19</v>
          </cell>
        </row>
        <row r="225">
          <cell r="F225">
            <v>38776</v>
          </cell>
          <cell r="G225">
            <v>0.61871188452180237</v>
          </cell>
          <cell r="I225">
            <v>59.78</v>
          </cell>
        </row>
        <row r="226">
          <cell r="F226">
            <v>38807</v>
          </cell>
          <cell r="G226">
            <v>0.78832031888918552</v>
          </cell>
          <cell r="H226">
            <v>1.1205049855363285</v>
          </cell>
          <cell r="I226">
            <v>66.06</v>
          </cell>
        </row>
        <row r="227">
          <cell r="F227">
            <v>38837</v>
          </cell>
          <cell r="G227">
            <v>0.91694004828445119</v>
          </cell>
          <cell r="I227">
            <v>72.150000000000006</v>
          </cell>
        </row>
        <row r="228">
          <cell r="F228">
            <v>38868</v>
          </cell>
          <cell r="G228">
            <v>0.71340992704359152</v>
          </cell>
          <cell r="I228">
            <v>67.569999999999993</v>
          </cell>
        </row>
        <row r="229">
          <cell r="F229">
            <v>38898</v>
          </cell>
          <cell r="G229">
            <v>0.86605751797423614</v>
          </cell>
          <cell r="H229">
            <v>1.4409915758928824</v>
          </cell>
          <cell r="I229">
            <v>73.2</v>
          </cell>
        </row>
        <row r="230">
          <cell r="F230">
            <v>38929</v>
          </cell>
          <cell r="G230">
            <v>1.0399061632008038</v>
          </cell>
          <cell r="I230">
            <v>74.75</v>
          </cell>
        </row>
        <row r="231">
          <cell r="F231">
            <v>38960</v>
          </cell>
          <cell r="G231">
            <v>0.99750405460895808</v>
          </cell>
          <cell r="I231">
            <v>67.66</v>
          </cell>
        </row>
        <row r="232">
          <cell r="F232">
            <v>38990</v>
          </cell>
          <cell r="G232">
            <v>1.4582736346403489</v>
          </cell>
          <cell r="H232">
            <v>1.3423803173216353</v>
          </cell>
          <cell r="I232">
            <v>59.09</v>
          </cell>
        </row>
        <row r="233">
          <cell r="F233">
            <v>39021</v>
          </cell>
          <cell r="G233">
            <v>0.67807483655038658</v>
          </cell>
          <cell r="I233">
            <v>56.13</v>
          </cell>
        </row>
        <row r="234">
          <cell r="F234">
            <v>39051</v>
          </cell>
          <cell r="G234">
            <v>0.42648899223876818</v>
          </cell>
          <cell r="I234">
            <v>64.36</v>
          </cell>
        </row>
        <row r="235">
          <cell r="F235">
            <v>39082</v>
          </cell>
          <cell r="G235">
            <v>0.70916971618440661</v>
          </cell>
          <cell r="H235">
            <v>1.5149500198213193</v>
          </cell>
          <cell r="I235">
            <v>58.96</v>
          </cell>
        </row>
        <row r="236">
          <cell r="F236">
            <v>39113</v>
          </cell>
          <cell r="G236">
            <v>0.13674125019448885</v>
          </cell>
          <cell r="I236">
            <v>56.52</v>
          </cell>
        </row>
        <row r="237">
          <cell r="F237">
            <v>39141</v>
          </cell>
          <cell r="G237">
            <v>0.22295887099790851</v>
          </cell>
          <cell r="I237">
            <v>59.39</v>
          </cell>
        </row>
        <row r="238">
          <cell r="F238">
            <v>39172</v>
          </cell>
          <cell r="G238">
            <v>0.41800857052039903</v>
          </cell>
          <cell r="H238">
            <v>1.2684218733932002</v>
          </cell>
          <cell r="I238">
            <v>68.47</v>
          </cell>
        </row>
        <row r="239">
          <cell r="F239">
            <v>39202</v>
          </cell>
          <cell r="G239">
            <v>0.29221564836458996</v>
          </cell>
          <cell r="I239">
            <v>67.23</v>
          </cell>
        </row>
        <row r="240">
          <cell r="F240">
            <v>39233</v>
          </cell>
          <cell r="G240">
            <v>0.28232182302649256</v>
          </cell>
          <cell r="I240">
            <v>68.180000000000007</v>
          </cell>
        </row>
        <row r="241">
          <cell r="F241">
            <v>39263</v>
          </cell>
          <cell r="G241">
            <v>0.11695359951829408</v>
          </cell>
          <cell r="H241">
            <v>1.5396028344641315</v>
          </cell>
          <cell r="I241">
            <v>72.22</v>
          </cell>
        </row>
        <row r="242">
          <cell r="F242">
            <v>39294</v>
          </cell>
          <cell r="G242">
            <v>-8.7989925342293829E-2</v>
          </cell>
          <cell r="I242">
            <v>77.010000000000005</v>
          </cell>
        </row>
        <row r="243">
          <cell r="F243">
            <v>39325</v>
          </cell>
          <cell r="G243">
            <v>-0.17562094976544179</v>
          </cell>
          <cell r="I243">
            <v>72.290000000000006</v>
          </cell>
        </row>
        <row r="244">
          <cell r="F244">
            <v>39355</v>
          </cell>
          <cell r="G244">
            <v>7.1724683686991794E-2</v>
          </cell>
          <cell r="H244">
            <v>1.5149500198213193</v>
          </cell>
          <cell r="I244">
            <v>80.97</v>
          </cell>
        </row>
        <row r="245">
          <cell r="F245">
            <v>39386</v>
          </cell>
          <cell r="G245">
            <v>-4.5991117783305323E-3</v>
          </cell>
          <cell r="I245">
            <v>89.87</v>
          </cell>
        </row>
        <row r="246">
          <cell r="F246">
            <v>39416</v>
          </cell>
          <cell r="G246">
            <v>0.18197016602579094</v>
          </cell>
          <cell r="I246">
            <v>88.71</v>
          </cell>
        </row>
        <row r="247">
          <cell r="F247">
            <v>39447</v>
          </cell>
          <cell r="G247">
            <v>0.16642272620878087</v>
          </cell>
          <cell r="H247">
            <v>1.6135612783925666</v>
          </cell>
          <cell r="I247">
            <v>93.68</v>
          </cell>
        </row>
        <row r="248">
          <cell r="F248">
            <v>39478</v>
          </cell>
          <cell r="G248">
            <v>0.55934893249321838</v>
          </cell>
          <cell r="I248">
            <v>91.58</v>
          </cell>
        </row>
        <row r="249">
          <cell r="F249">
            <v>39507</v>
          </cell>
          <cell r="G249">
            <v>0.50281278770409066</v>
          </cell>
          <cell r="I249">
            <v>100.9</v>
          </cell>
        </row>
        <row r="250">
          <cell r="F250">
            <v>39538</v>
          </cell>
          <cell r="G250">
            <v>0.14380826829312973</v>
          </cell>
          <cell r="H250">
            <v>1.0859910450363917</v>
          </cell>
          <cell r="I250">
            <v>102.33</v>
          </cell>
        </row>
        <row r="251">
          <cell r="F251">
            <v>39568</v>
          </cell>
          <cell r="G251">
            <v>-0.30989429363962012</v>
          </cell>
          <cell r="I251">
            <v>111.12</v>
          </cell>
        </row>
        <row r="252">
          <cell r="F252">
            <v>39599</v>
          </cell>
          <cell r="G252">
            <v>-0.213782847498103</v>
          </cell>
          <cell r="I252">
            <v>127.85</v>
          </cell>
        </row>
        <row r="253">
          <cell r="F253">
            <v>39629</v>
          </cell>
          <cell r="G253">
            <v>-0.19964881130082107</v>
          </cell>
          <cell r="H253">
            <v>1.3473108802501983</v>
          </cell>
          <cell r="I253">
            <v>138.4</v>
          </cell>
        </row>
        <row r="254">
          <cell r="F254">
            <v>39660</v>
          </cell>
          <cell r="G254">
            <v>-0.25901176332940518</v>
          </cell>
          <cell r="I254">
            <v>124.1</v>
          </cell>
        </row>
        <row r="255">
          <cell r="F255">
            <v>39691</v>
          </cell>
          <cell r="G255">
            <v>-0.71554113250161133</v>
          </cell>
          <cell r="I255">
            <v>113.49</v>
          </cell>
        </row>
        <row r="256">
          <cell r="F256">
            <v>39721</v>
          </cell>
          <cell r="G256">
            <v>-2.1063302943141529</v>
          </cell>
          <cell r="H256">
            <v>1.0218937269650812</v>
          </cell>
          <cell r="I256">
            <v>93.52</v>
          </cell>
        </row>
        <row r="257">
          <cell r="F257">
            <v>39752</v>
          </cell>
          <cell r="G257">
            <v>-2.4215193015135394</v>
          </cell>
          <cell r="I257">
            <v>60</v>
          </cell>
        </row>
        <row r="258">
          <cell r="F258">
            <v>39782</v>
          </cell>
          <cell r="G258">
            <v>-2.3748769820625095</v>
          </cell>
          <cell r="I258">
            <v>47.72</v>
          </cell>
        </row>
        <row r="259">
          <cell r="F259">
            <v>39813</v>
          </cell>
          <cell r="G259">
            <v>-2.4017316508373452</v>
          </cell>
          <cell r="H259">
            <v>-0.10720518367570389</v>
          </cell>
          <cell r="I259">
            <v>35.82</v>
          </cell>
        </row>
        <row r="260">
          <cell r="F260">
            <v>39844</v>
          </cell>
          <cell r="G260">
            <v>-3.1084334607014417</v>
          </cell>
          <cell r="I260">
            <v>44.17</v>
          </cell>
        </row>
        <row r="261">
          <cell r="F261">
            <v>39872</v>
          </cell>
          <cell r="G261">
            <v>-3.2412934009558918</v>
          </cell>
          <cell r="I261">
            <v>44.41</v>
          </cell>
        </row>
        <row r="262">
          <cell r="F262">
            <v>39903</v>
          </cell>
          <cell r="G262">
            <v>-3.5084266850845198</v>
          </cell>
          <cell r="H262">
            <v>-0.65942823167469111</v>
          </cell>
          <cell r="I262">
            <v>46.13</v>
          </cell>
        </row>
        <row r="263">
          <cell r="F263">
            <v>39933</v>
          </cell>
          <cell r="G263">
            <v>-3.5564824081552788</v>
          </cell>
          <cell r="I263">
            <v>50.3</v>
          </cell>
        </row>
        <row r="264">
          <cell r="F264">
            <v>39964</v>
          </cell>
          <cell r="G264">
            <v>-3.8547105719179275</v>
          </cell>
          <cell r="I264">
            <v>64.98</v>
          </cell>
        </row>
        <row r="265">
          <cell r="F265">
            <v>39994</v>
          </cell>
          <cell r="G265">
            <v>-3.9310343673832491</v>
          </cell>
          <cell r="H265">
            <v>-0.28717073056823184</v>
          </cell>
          <cell r="I265">
            <v>68.11</v>
          </cell>
        </row>
        <row r="266">
          <cell r="F266">
            <v>40025</v>
          </cell>
          <cell r="G266">
            <v>-3.8080682524668967</v>
          </cell>
          <cell r="I266">
            <v>70.08</v>
          </cell>
        </row>
        <row r="267">
          <cell r="F267">
            <v>40056</v>
          </cell>
          <cell r="G267">
            <v>-3.2851089131674658</v>
          </cell>
          <cell r="I267">
            <v>69.02</v>
          </cell>
        </row>
        <row r="268">
          <cell r="F268">
            <v>40086</v>
          </cell>
          <cell r="G268">
            <v>-2.232123216469962</v>
          </cell>
          <cell r="H268">
            <v>3.5781141252604759E-2</v>
          </cell>
          <cell r="I268">
            <v>65.819999999999993</v>
          </cell>
        </row>
        <row r="269">
          <cell r="F269">
            <v>40117</v>
          </cell>
          <cell r="G269">
            <v>-1.7798340581569405</v>
          </cell>
          <cell r="I269">
            <v>74.91</v>
          </cell>
        </row>
        <row r="270">
          <cell r="F270">
            <v>40147</v>
          </cell>
          <cell r="G270">
            <v>-2.0144590590318203</v>
          </cell>
          <cell r="I270">
            <v>77.77</v>
          </cell>
        </row>
        <row r="271">
          <cell r="F271">
            <v>40178</v>
          </cell>
          <cell r="G271">
            <v>-1.8886661368760111</v>
          </cell>
          <cell r="H271">
            <v>0.6373098185372148</v>
          </cell>
          <cell r="I271">
            <v>77.91</v>
          </cell>
        </row>
        <row r="272">
          <cell r="F272">
            <v>40209</v>
          </cell>
          <cell r="G272">
            <v>-0.97278059129214234</v>
          </cell>
          <cell r="I272">
            <v>71.2</v>
          </cell>
        </row>
        <row r="273">
          <cell r="F273">
            <v>40237</v>
          </cell>
          <cell r="G273">
            <v>-0.95864655509486041</v>
          </cell>
          <cell r="I273">
            <v>76.36</v>
          </cell>
        </row>
        <row r="274">
          <cell r="F274">
            <v>40268</v>
          </cell>
          <cell r="G274">
            <v>-0.24487772713212325</v>
          </cell>
          <cell r="H274">
            <v>0.75317804735843041</v>
          </cell>
          <cell r="I274">
            <v>80.37</v>
          </cell>
        </row>
        <row r="275">
          <cell r="F275">
            <v>40298</v>
          </cell>
          <cell r="G275">
            <v>0.31624350989996924</v>
          </cell>
          <cell r="I275">
            <v>86.19</v>
          </cell>
        </row>
        <row r="276">
          <cell r="F276">
            <v>40329</v>
          </cell>
          <cell r="G276">
            <v>1.0370793559613474</v>
          </cell>
          <cell r="I276">
            <v>73</v>
          </cell>
        </row>
        <row r="277">
          <cell r="F277">
            <v>40359</v>
          </cell>
          <cell r="G277">
            <v>1.2985590256110631</v>
          </cell>
          <cell r="H277">
            <v>1.1550189260362651</v>
          </cell>
          <cell r="I277">
            <v>74.94</v>
          </cell>
        </row>
        <row r="278">
          <cell r="F278">
            <v>40390</v>
          </cell>
          <cell r="G278">
            <v>1.5289438156267585</v>
          </cell>
          <cell r="I278">
            <v>77.5</v>
          </cell>
        </row>
        <row r="279">
          <cell r="F279">
            <v>40421</v>
          </cell>
          <cell r="G279">
            <v>1.356508574019919</v>
          </cell>
          <cell r="I279">
            <v>75.510000000000005</v>
          </cell>
        </row>
        <row r="280">
          <cell r="F280">
            <v>40451</v>
          </cell>
          <cell r="G280">
            <v>1.4059777007104057</v>
          </cell>
          <cell r="H280">
            <v>1.1550189260362651</v>
          </cell>
          <cell r="I280">
            <v>80.77</v>
          </cell>
        </row>
        <row r="281">
          <cell r="F281">
            <v>40482</v>
          </cell>
          <cell r="G281">
            <v>1.2264754410049252</v>
          </cell>
          <cell r="I281">
            <v>82.47</v>
          </cell>
        </row>
        <row r="282">
          <cell r="F282">
            <v>40512</v>
          </cell>
          <cell r="G282">
            <v>1.4102179115695901</v>
          </cell>
          <cell r="I282">
            <v>86.02</v>
          </cell>
        </row>
        <row r="283">
          <cell r="F283">
            <v>40543</v>
          </cell>
          <cell r="G283">
            <v>1.1911403505117204</v>
          </cell>
          <cell r="H283">
            <v>1.1944634294647634</v>
          </cell>
          <cell r="I283">
            <v>93.23</v>
          </cell>
        </row>
        <row r="284">
          <cell r="F284">
            <v>40574</v>
          </cell>
          <cell r="G284">
            <v>0.97206278945385072</v>
          </cell>
          <cell r="I284">
            <v>98.97</v>
          </cell>
        </row>
        <row r="285">
          <cell r="F285">
            <v>40602</v>
          </cell>
          <cell r="G285">
            <v>0.9946772473695018</v>
          </cell>
          <cell r="I285">
            <v>112.27</v>
          </cell>
        </row>
        <row r="286">
          <cell r="F286">
            <v>40633</v>
          </cell>
          <cell r="G286">
            <v>0.58337679402859755</v>
          </cell>
          <cell r="H286">
            <v>1.0268242898936426</v>
          </cell>
          <cell r="I286">
            <v>116.94</v>
          </cell>
        </row>
        <row r="287">
          <cell r="F287">
            <v>40663</v>
          </cell>
          <cell r="G287">
            <v>0.22437227461763665</v>
          </cell>
          <cell r="I287">
            <v>126.59</v>
          </cell>
        </row>
        <row r="288">
          <cell r="F288">
            <v>40694</v>
          </cell>
          <cell r="G288">
            <v>9.5349244189514067E-3</v>
          </cell>
          <cell r="I288">
            <v>117.18</v>
          </cell>
        </row>
        <row r="289">
          <cell r="F289">
            <v>40724</v>
          </cell>
          <cell r="G289">
            <v>-8.6576521722565691E-2</v>
          </cell>
          <cell r="H289">
            <v>1.184602303607639</v>
          </cell>
          <cell r="I289">
            <v>111.71</v>
          </cell>
        </row>
        <row r="290">
          <cell r="F290">
            <v>40755</v>
          </cell>
          <cell r="G290">
            <v>-0.23498390179402587</v>
          </cell>
          <cell r="I290">
            <v>115.93</v>
          </cell>
        </row>
        <row r="291">
          <cell r="F291">
            <v>40786</v>
          </cell>
          <cell r="G291">
            <v>-0.10353736515930401</v>
          </cell>
          <cell r="I291">
            <v>116.48</v>
          </cell>
        </row>
        <row r="292">
          <cell r="F292">
            <v>40816</v>
          </cell>
          <cell r="G292">
            <v>-6.5375467426642783E-2</v>
          </cell>
          <cell r="H292">
            <v>0.98491450500086364</v>
          </cell>
          <cell r="I292">
            <v>105.42</v>
          </cell>
        </row>
        <row r="293">
          <cell r="F293">
            <v>40847</v>
          </cell>
          <cell r="G293">
            <v>0.285148630265949</v>
          </cell>
          <cell r="I293">
            <v>108.43</v>
          </cell>
        </row>
        <row r="294">
          <cell r="F294">
            <v>40877</v>
          </cell>
          <cell r="G294">
            <v>0.23143929271627772</v>
          </cell>
          <cell r="I294">
            <v>111.22</v>
          </cell>
        </row>
        <row r="295">
          <cell r="F295">
            <v>40908</v>
          </cell>
          <cell r="G295">
            <v>0.38408688364692251</v>
          </cell>
          <cell r="H295">
            <v>0.8468587430011163</v>
          </cell>
          <cell r="I295">
            <v>108.09</v>
          </cell>
        </row>
        <row r="296">
          <cell r="F296">
            <v>40939</v>
          </cell>
          <cell r="G296">
            <v>0.65828718587419177</v>
          </cell>
          <cell r="I296">
            <v>110.26</v>
          </cell>
        </row>
        <row r="297">
          <cell r="F297">
            <v>40968</v>
          </cell>
          <cell r="G297">
            <v>0.73885119219869888</v>
          </cell>
          <cell r="I297">
            <v>122.23</v>
          </cell>
        </row>
        <row r="298">
          <cell r="F298">
            <v>40999</v>
          </cell>
          <cell r="G298">
            <v>0.91835345190417916</v>
          </cell>
          <cell r="H298">
            <v>0.35626773160915887</v>
          </cell>
          <cell r="I298">
            <v>123.41</v>
          </cell>
        </row>
        <row r="299">
          <cell r="F299">
            <v>41029</v>
          </cell>
          <cell r="G299">
            <v>1.2151682120470997</v>
          </cell>
          <cell r="I299">
            <v>118.66</v>
          </cell>
        </row>
        <row r="300">
          <cell r="F300">
            <v>41060</v>
          </cell>
          <cell r="G300">
            <v>1.1826599287933512</v>
          </cell>
          <cell r="I300">
            <v>103.86</v>
          </cell>
        </row>
        <row r="301">
          <cell r="F301">
            <v>41090</v>
          </cell>
          <cell r="G301">
            <v>1.3960838753723086</v>
          </cell>
          <cell r="H301">
            <v>0.47953180482321839</v>
          </cell>
          <cell r="I301">
            <v>94.17</v>
          </cell>
        </row>
        <row r="302">
          <cell r="F302">
            <v>41121</v>
          </cell>
          <cell r="G302">
            <v>1.0667608319756396</v>
          </cell>
          <cell r="I302">
            <v>105.93</v>
          </cell>
        </row>
        <row r="303">
          <cell r="F303">
            <v>41152</v>
          </cell>
          <cell r="G303">
            <v>0.98761022927086062</v>
          </cell>
          <cell r="I303">
            <v>113.93</v>
          </cell>
        </row>
        <row r="304">
          <cell r="F304">
            <v>41182</v>
          </cell>
          <cell r="G304">
            <v>0.86464411435450805</v>
          </cell>
          <cell r="H304">
            <v>0.18369802910947655</v>
          </cell>
          <cell r="I304">
            <v>111.36</v>
          </cell>
        </row>
        <row r="305">
          <cell r="F305">
            <v>41213</v>
          </cell>
          <cell r="G305">
            <v>0.40670134156257354</v>
          </cell>
          <cell r="I305">
            <v>109.89</v>
          </cell>
        </row>
        <row r="306">
          <cell r="F306">
            <v>41243</v>
          </cell>
          <cell r="G306">
            <v>0.55228191439457741</v>
          </cell>
          <cell r="I306">
            <v>110.84</v>
          </cell>
        </row>
        <row r="307">
          <cell r="F307">
            <v>41274</v>
          </cell>
          <cell r="G307">
            <v>0.47878492616871143</v>
          </cell>
          <cell r="H307">
            <v>0.25765647303791156</v>
          </cell>
          <cell r="I307">
            <v>110.8</v>
          </cell>
        </row>
        <row r="308">
          <cell r="F308">
            <v>41305</v>
          </cell>
          <cell r="G308">
            <v>-0.10071055791984763</v>
          </cell>
          <cell r="I308">
            <v>115.55</v>
          </cell>
        </row>
        <row r="309">
          <cell r="F309">
            <v>41333</v>
          </cell>
          <cell r="G309">
            <v>-5.9721852947730053E-2</v>
          </cell>
          <cell r="I309">
            <v>112.2</v>
          </cell>
        </row>
        <row r="310">
          <cell r="F310">
            <v>41364</v>
          </cell>
          <cell r="G310">
            <v>-0.11767140135658589</v>
          </cell>
          <cell r="H310">
            <v>8.5086770538227524E-2</v>
          </cell>
          <cell r="I310">
            <v>108.45</v>
          </cell>
        </row>
        <row r="311">
          <cell r="F311">
            <v>41394</v>
          </cell>
          <cell r="G311">
            <v>-0.36925724566820417</v>
          </cell>
          <cell r="I311">
            <v>101.53</v>
          </cell>
        </row>
        <row r="312">
          <cell r="F312">
            <v>41425</v>
          </cell>
          <cell r="G312">
            <v>-0.5233182402185772</v>
          </cell>
          <cell r="I312">
            <v>100.43</v>
          </cell>
        </row>
        <row r="313">
          <cell r="F313">
            <v>41455</v>
          </cell>
          <cell r="G313">
            <v>-0.70282049992405771</v>
          </cell>
          <cell r="H313">
            <v>0.40557336089478341</v>
          </cell>
          <cell r="I313">
            <v>102.49</v>
          </cell>
        </row>
        <row r="314">
          <cell r="F314">
            <v>41486</v>
          </cell>
          <cell r="G314">
            <v>-0.83850724741796412</v>
          </cell>
          <cell r="I314">
            <v>107.89</v>
          </cell>
        </row>
        <row r="315">
          <cell r="F315">
            <v>41517</v>
          </cell>
          <cell r="G315">
            <v>-0.69575348182541674</v>
          </cell>
          <cell r="I315">
            <v>115.97</v>
          </cell>
        </row>
        <row r="316">
          <cell r="F316">
            <v>41547</v>
          </cell>
          <cell r="G316">
            <v>-0.56713375243015107</v>
          </cell>
          <cell r="H316">
            <v>0.20835084375228707</v>
          </cell>
          <cell r="I316">
            <v>107.85</v>
          </cell>
        </row>
        <row r="317">
          <cell r="F317">
            <v>41578</v>
          </cell>
          <cell r="G317">
            <v>-0.47526251714781864</v>
          </cell>
          <cell r="I317">
            <v>107.53</v>
          </cell>
        </row>
        <row r="318">
          <cell r="F318">
            <v>41608</v>
          </cell>
          <cell r="G318">
            <v>-0.69434007820568844</v>
          </cell>
          <cell r="I318">
            <v>111.07</v>
          </cell>
        </row>
        <row r="319">
          <cell r="F319">
            <v>41639</v>
          </cell>
          <cell r="G319">
            <v>-0.93037848270029655</v>
          </cell>
          <cell r="H319">
            <v>0.5534902487516552</v>
          </cell>
          <cell r="I319">
            <v>109.95</v>
          </cell>
        </row>
        <row r="320">
          <cell r="F320">
            <v>41670</v>
          </cell>
          <cell r="G320">
            <v>-0.63921733703628891</v>
          </cell>
          <cell r="I320">
            <v>108.16</v>
          </cell>
        </row>
        <row r="321">
          <cell r="F321">
            <v>41698</v>
          </cell>
          <cell r="G321">
            <v>-0.55017290899341276</v>
          </cell>
          <cell r="I321">
            <v>108.98</v>
          </cell>
        </row>
        <row r="322">
          <cell r="F322">
            <v>41729</v>
          </cell>
          <cell r="G322">
            <v>-0.45123465561243936</v>
          </cell>
          <cell r="H322">
            <v>6.0433955895417016E-2</v>
          </cell>
          <cell r="I322">
            <v>105.95</v>
          </cell>
        </row>
        <row r="323">
          <cell r="F323">
            <v>41759</v>
          </cell>
          <cell r="G323">
            <v>-0.39045829996412706</v>
          </cell>
          <cell r="I323">
            <v>108.63</v>
          </cell>
        </row>
        <row r="324">
          <cell r="F324">
            <v>41790</v>
          </cell>
          <cell r="G324">
            <v>-0.22367667283620038</v>
          </cell>
          <cell r="I324">
            <v>109.21</v>
          </cell>
        </row>
        <row r="325">
          <cell r="F325">
            <v>41820</v>
          </cell>
          <cell r="G325">
            <v>-0.27597260676614344</v>
          </cell>
          <cell r="H325">
            <v>0.40557336089478341</v>
          </cell>
          <cell r="I325">
            <v>111.03</v>
          </cell>
        </row>
        <row r="326">
          <cell r="F326">
            <v>41851</v>
          </cell>
          <cell r="G326">
            <v>0.20458462394144197</v>
          </cell>
          <cell r="I326">
            <v>104.94</v>
          </cell>
        </row>
        <row r="327">
          <cell r="F327">
            <v>41882</v>
          </cell>
          <cell r="G327">
            <v>-0.16148691356815983</v>
          </cell>
          <cell r="I327">
            <v>101.12</v>
          </cell>
        </row>
        <row r="328">
          <cell r="F328">
            <v>41912</v>
          </cell>
          <cell r="G328">
            <v>-0.36784384204847598</v>
          </cell>
          <cell r="H328">
            <v>0.40557336089478341</v>
          </cell>
          <cell r="I328">
            <v>94.67</v>
          </cell>
        </row>
        <row r="329">
          <cell r="F329">
            <v>41943</v>
          </cell>
          <cell r="G329">
            <v>-0.140285859272237</v>
          </cell>
          <cell r="I329">
            <v>84.17</v>
          </cell>
        </row>
        <row r="330">
          <cell r="F330">
            <v>41973</v>
          </cell>
          <cell r="G330">
            <v>0.10281956332101214</v>
          </cell>
          <cell r="I330">
            <v>71.89</v>
          </cell>
        </row>
        <row r="331">
          <cell r="F331">
            <v>42004</v>
          </cell>
          <cell r="G331">
            <v>2.5082364235961579E-2</v>
          </cell>
          <cell r="H331">
            <v>0.35626773160915887</v>
          </cell>
          <cell r="I331">
            <v>55.27</v>
          </cell>
        </row>
        <row r="332">
          <cell r="F332">
            <v>42035</v>
          </cell>
          <cell r="G332">
            <v>-2.4386762454525208E-2</v>
          </cell>
          <cell r="I332">
            <v>47.52</v>
          </cell>
        </row>
        <row r="333">
          <cell r="F333">
            <v>42063</v>
          </cell>
          <cell r="G333">
            <v>-0.35088299861173766</v>
          </cell>
          <cell r="I333">
            <v>61.89</v>
          </cell>
        </row>
        <row r="334">
          <cell r="F334">
            <v>42094</v>
          </cell>
          <cell r="G334">
            <v>-0.50070378230292611</v>
          </cell>
          <cell r="H334">
            <v>1.1128326609792497E-2</v>
          </cell>
          <cell r="I334">
            <v>53.69</v>
          </cell>
        </row>
        <row r="335">
          <cell r="F335">
            <v>42124</v>
          </cell>
          <cell r="G335">
            <v>-0.56854715604987938</v>
          </cell>
          <cell r="I335">
            <v>63.9</v>
          </cell>
        </row>
        <row r="336">
          <cell r="F336">
            <v>42155</v>
          </cell>
          <cell r="G336">
            <v>-0.61518947550090963</v>
          </cell>
          <cell r="I336">
            <v>63.16</v>
          </cell>
        </row>
        <row r="337">
          <cell r="F337">
            <v>42185</v>
          </cell>
          <cell r="G337">
            <v>-0.66324519857166819</v>
          </cell>
          <cell r="H337">
            <v>6.0433955895417016E-2</v>
          </cell>
          <cell r="I337">
            <v>60.31</v>
          </cell>
        </row>
        <row r="338">
          <cell r="F338">
            <v>42216</v>
          </cell>
          <cell r="G338">
            <v>-0.84416086189687689</v>
          </cell>
          <cell r="I338">
            <v>53.29</v>
          </cell>
        </row>
        <row r="339">
          <cell r="F339">
            <v>42247</v>
          </cell>
          <cell r="G339">
            <v>-0.77914429538938013</v>
          </cell>
          <cell r="I339">
            <v>47.97</v>
          </cell>
        </row>
        <row r="340">
          <cell r="F340">
            <v>42277</v>
          </cell>
          <cell r="G340">
            <v>-0.87525574153089725</v>
          </cell>
          <cell r="H340">
            <v>-0.43262233696082114</v>
          </cell>
          <cell r="I340">
            <v>47.29</v>
          </cell>
        </row>
        <row r="341">
          <cell r="F341">
            <v>42308</v>
          </cell>
          <cell r="G341">
            <v>-1.1381488148003411</v>
          </cell>
          <cell r="I341">
            <v>48</v>
          </cell>
        </row>
        <row r="342">
          <cell r="F342">
            <v>42338</v>
          </cell>
          <cell r="G342">
            <v>-1.4957399305915737</v>
          </cell>
          <cell r="I342">
            <v>43.73</v>
          </cell>
        </row>
        <row r="343">
          <cell r="F343">
            <v>42369</v>
          </cell>
          <cell r="G343">
            <v>-1.4943265269718455</v>
          </cell>
          <cell r="H343">
            <v>-0.50658078088925795</v>
          </cell>
          <cell r="I343">
            <v>36.61</v>
          </cell>
        </row>
        <row r="344">
          <cell r="F344">
            <v>42400</v>
          </cell>
          <cell r="G344">
            <v>-1.3784274301541337</v>
          </cell>
          <cell r="I344">
            <v>33.14</v>
          </cell>
        </row>
        <row r="345">
          <cell r="F345">
            <v>42429</v>
          </cell>
          <cell r="G345">
            <v>-1.4010418880697848</v>
          </cell>
          <cell r="I345">
            <v>35.92</v>
          </cell>
        </row>
        <row r="346">
          <cell r="F346">
            <v>42460</v>
          </cell>
          <cell r="G346">
            <v>-1.4872595088732046</v>
          </cell>
          <cell r="H346">
            <v>-0.92567862981705928</v>
          </cell>
          <cell r="I346">
            <v>36.75</v>
          </cell>
        </row>
        <row r="347">
          <cell r="F347">
            <v>42490</v>
          </cell>
          <cell r="G347">
            <v>-1.439203785802446</v>
          </cell>
          <cell r="I347">
            <v>45.64</v>
          </cell>
        </row>
        <row r="348">
          <cell r="F348">
            <v>42521</v>
          </cell>
          <cell r="G348">
            <v>-1.48301929801402</v>
          </cell>
          <cell r="I348">
            <v>49.26</v>
          </cell>
        </row>
        <row r="349">
          <cell r="F349">
            <v>42551</v>
          </cell>
          <cell r="G349">
            <v>-1.3784274301541337</v>
          </cell>
          <cell r="H349">
            <v>-0.53123359553207017</v>
          </cell>
          <cell r="I349">
            <v>48.05</v>
          </cell>
        </row>
        <row r="350">
          <cell r="F350">
            <v>42582</v>
          </cell>
          <cell r="G350">
            <v>-1.3317851107031033</v>
          </cell>
          <cell r="I350">
            <v>40.76</v>
          </cell>
        </row>
        <row r="351">
          <cell r="F351">
            <v>42613</v>
          </cell>
          <cell r="G351">
            <v>-1.3558129722384826</v>
          </cell>
          <cell r="I351">
            <v>47.94</v>
          </cell>
        </row>
        <row r="352">
          <cell r="F352">
            <v>42643</v>
          </cell>
          <cell r="G352">
            <v>-1.2003385740683814</v>
          </cell>
          <cell r="H352">
            <v>-0.30935826374676162</v>
          </cell>
          <cell r="I352">
            <v>48.24</v>
          </cell>
        </row>
        <row r="353">
          <cell r="F353">
            <v>42674</v>
          </cell>
          <cell r="G353">
            <v>-1.0123558926445317</v>
          </cell>
          <cell r="I353">
            <v>46.2</v>
          </cell>
        </row>
        <row r="354">
          <cell r="F354">
            <v>42704</v>
          </cell>
          <cell r="G354">
            <v>-0.83426703655877965</v>
          </cell>
          <cell r="I354">
            <v>47.95</v>
          </cell>
        </row>
        <row r="355">
          <cell r="F355">
            <v>42735</v>
          </cell>
          <cell r="G355">
            <v>-0.51483781850020804</v>
          </cell>
          <cell r="H355">
            <v>0.28230928768072383</v>
          </cell>
          <cell r="I355">
            <v>54.96</v>
          </cell>
        </row>
        <row r="356">
          <cell r="F356">
            <v>42766</v>
          </cell>
          <cell r="G356">
            <v>-0.51342441488047985</v>
          </cell>
          <cell r="I356">
            <v>55.25</v>
          </cell>
        </row>
        <row r="357">
          <cell r="F357">
            <v>42794</v>
          </cell>
          <cell r="G357">
            <v>-0.43851402303488562</v>
          </cell>
          <cell r="I357">
            <v>53.36</v>
          </cell>
        </row>
        <row r="358">
          <cell r="F358">
            <v>42825</v>
          </cell>
          <cell r="G358">
            <v>-0.24063751627293864</v>
          </cell>
          <cell r="H358">
            <v>-6.2830117318642534E-2</v>
          </cell>
          <cell r="I358">
            <v>52.2</v>
          </cell>
        </row>
        <row r="359">
          <cell r="F359">
            <v>42855</v>
          </cell>
          <cell r="G359">
            <v>0.21730525651899568</v>
          </cell>
          <cell r="I359">
            <v>49.46</v>
          </cell>
        </row>
        <row r="360">
          <cell r="F360">
            <v>42886</v>
          </cell>
          <cell r="G360">
            <v>0.14804847915231423</v>
          </cell>
          <cell r="I360">
            <v>49.4</v>
          </cell>
        </row>
        <row r="361">
          <cell r="F361">
            <v>42916</v>
          </cell>
          <cell r="G361">
            <v>0.11271338865910947</v>
          </cell>
          <cell r="H361">
            <v>0.52883743410884299</v>
          </cell>
          <cell r="I361">
            <v>47.08</v>
          </cell>
        </row>
        <row r="362">
          <cell r="F362">
            <v>42947</v>
          </cell>
          <cell r="G362">
            <v>2.5082364235961579E-2</v>
          </cell>
          <cell r="I362">
            <v>51.99</v>
          </cell>
        </row>
        <row r="363">
          <cell r="F363">
            <v>42978</v>
          </cell>
          <cell r="G363">
            <v>8.5858719884273835E-2</v>
          </cell>
          <cell r="I363">
            <v>52.69</v>
          </cell>
        </row>
        <row r="364">
          <cell r="F364">
            <v>43008</v>
          </cell>
          <cell r="G364">
            <v>0.22437227461763665</v>
          </cell>
          <cell r="H364">
            <v>0.57814306339446575</v>
          </cell>
          <cell r="I364">
            <v>57.02</v>
          </cell>
        </row>
        <row r="365">
          <cell r="F365">
            <v>43039</v>
          </cell>
          <cell r="G365">
            <v>0.24981353977274418</v>
          </cell>
          <cell r="I365">
            <v>61.35</v>
          </cell>
        </row>
        <row r="366">
          <cell r="F366">
            <v>43069</v>
          </cell>
          <cell r="G366">
            <v>0.28232182302649256</v>
          </cell>
          <cell r="I366">
            <v>63.53</v>
          </cell>
        </row>
        <row r="367">
          <cell r="F367">
            <v>43100</v>
          </cell>
          <cell r="G367">
            <v>3.2149382334602544E-2</v>
          </cell>
          <cell r="H367">
            <v>1.1944634294647634</v>
          </cell>
          <cell r="I367">
            <v>66.73</v>
          </cell>
        </row>
        <row r="368">
          <cell r="F368">
            <v>43131</v>
          </cell>
          <cell r="G368">
            <v>5.1937033010797225E-2</v>
          </cell>
          <cell r="I368">
            <v>67.78</v>
          </cell>
        </row>
        <row r="369">
          <cell r="F369">
            <v>43159</v>
          </cell>
          <cell r="G369">
            <v>9.8579352461827544E-2</v>
          </cell>
          <cell r="I369">
            <v>66.08</v>
          </cell>
        </row>
        <row r="370">
          <cell r="F370">
            <v>43190</v>
          </cell>
          <cell r="G370">
            <v>3.8813099400386701E-3</v>
          </cell>
          <cell r="H370">
            <v>0.60279587803727797</v>
          </cell>
          <cell r="I370">
            <v>69.02</v>
          </cell>
        </row>
        <row r="371">
          <cell r="F371">
            <v>43220</v>
          </cell>
          <cell r="G371">
            <v>-0.28586643210424084</v>
          </cell>
          <cell r="I371">
            <v>75.92</v>
          </cell>
        </row>
        <row r="372">
          <cell r="F372">
            <v>43251</v>
          </cell>
          <cell r="G372">
            <v>-0.46819549904917762</v>
          </cell>
          <cell r="I372">
            <v>76.45</v>
          </cell>
        </row>
        <row r="373">
          <cell r="F373">
            <v>43281</v>
          </cell>
          <cell r="G373">
            <v>-0.18268796786408276</v>
          </cell>
          <cell r="H373">
            <v>1.1698106148219529</v>
          </cell>
          <cell r="I373">
            <v>77.44</v>
          </cell>
        </row>
        <row r="374">
          <cell r="F374">
            <v>43312</v>
          </cell>
          <cell r="G374">
            <v>-8.5163118102837471E-2</v>
          </cell>
          <cell r="I374">
            <v>74.16</v>
          </cell>
        </row>
        <row r="375">
          <cell r="F375">
            <v>43343</v>
          </cell>
          <cell r="G375">
            <v>0.12402061761693495</v>
          </cell>
          <cell r="I375">
            <v>76.94</v>
          </cell>
        </row>
        <row r="376">
          <cell r="F376">
            <v>43373</v>
          </cell>
          <cell r="G376">
            <v>7.4551490926448263E-2</v>
          </cell>
          <cell r="H376">
            <v>0.87397683910820934</v>
          </cell>
          <cell r="I376">
            <v>82.72</v>
          </cell>
        </row>
        <row r="377">
          <cell r="F377">
            <v>43404</v>
          </cell>
          <cell r="G377">
            <v>1.5188538897864241E-2</v>
          </cell>
          <cell r="I377">
            <v>74.84</v>
          </cell>
        </row>
        <row r="378">
          <cell r="F378">
            <v>43434</v>
          </cell>
          <cell r="G378">
            <v>1.6601942517592377E-2</v>
          </cell>
          <cell r="I378">
            <v>57.71</v>
          </cell>
        </row>
        <row r="379">
          <cell r="F379">
            <v>43465</v>
          </cell>
          <cell r="G379">
            <v>0.14239486467340148</v>
          </cell>
          <cell r="H379">
            <v>1.1451578001791407</v>
          </cell>
          <cell r="I379">
            <v>50.57</v>
          </cell>
        </row>
        <row r="380">
          <cell r="F380">
            <v>43496</v>
          </cell>
          <cell r="G380">
            <v>3.2149382334602544E-2</v>
          </cell>
          <cell r="I380">
            <v>62.46</v>
          </cell>
        </row>
        <row r="381">
          <cell r="F381">
            <v>43524</v>
          </cell>
          <cell r="G381">
            <v>-0.13321884117359606</v>
          </cell>
          <cell r="I381">
            <v>65.03</v>
          </cell>
        </row>
        <row r="382">
          <cell r="F382">
            <v>43555</v>
          </cell>
          <cell r="G382">
            <v>-4.1347605891263517E-2</v>
          </cell>
          <cell r="I382">
            <v>67.930000000000007</v>
          </cell>
        </row>
        <row r="383">
          <cell r="F383">
            <v>43585</v>
          </cell>
          <cell r="G383">
            <v>-0.35088299861173766</v>
          </cell>
          <cell r="I383">
            <v>72.19</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中美朱格拉周期叠加"/>
      <sheetName val="美国朱格拉周期"/>
      <sheetName val="中国朱格拉周期"/>
      <sheetName val="中国朱格拉周期-图"/>
      <sheetName val="中国朱格拉周期-工业增加值"/>
    </sheetNames>
    <sheetDataSet>
      <sheetData sheetId="0">
        <row r="1">
          <cell r="G1" t="str">
            <v>美国:企业设备产出指数:同比:季调；调整值</v>
          </cell>
          <cell r="H1" t="str">
            <v>5000户工业企业景气扩散指数:设备能力利用水平；调整值</v>
          </cell>
          <cell r="I1" t="str">
            <v>现货价:原油(布伦特):FOB欧洲,月末数据</v>
          </cell>
        </row>
        <row r="61">
          <cell r="F61">
            <v>33785</v>
          </cell>
          <cell r="G61">
            <v>6.0417454729166327E-2</v>
          </cell>
          <cell r="H61">
            <v>-0.29703185642535634</v>
          </cell>
          <cell r="I61">
            <v>20.6</v>
          </cell>
        </row>
        <row r="62">
          <cell r="F62">
            <v>33816</v>
          </cell>
          <cell r="G62">
            <v>0.19610420222307287</v>
          </cell>
          <cell r="I62">
            <v>20.38</v>
          </cell>
        </row>
        <row r="63">
          <cell r="F63">
            <v>33847</v>
          </cell>
          <cell r="G63">
            <v>0.13815465381421699</v>
          </cell>
          <cell r="I63">
            <v>19.649999999999999</v>
          </cell>
        </row>
        <row r="64">
          <cell r="F64">
            <v>33877</v>
          </cell>
          <cell r="G64">
            <v>-1.5906340736156006E-2</v>
          </cell>
          <cell r="H64">
            <v>-8.7482931961454791E-2</v>
          </cell>
          <cell r="I64">
            <v>20.18</v>
          </cell>
        </row>
        <row r="65">
          <cell r="F65">
            <v>33908</v>
          </cell>
          <cell r="G65">
            <v>0.23002588909654939</v>
          </cell>
          <cell r="I65">
            <v>19.13</v>
          </cell>
        </row>
        <row r="66">
          <cell r="F66">
            <v>33938</v>
          </cell>
          <cell r="G66">
            <v>0.314830106280241</v>
          </cell>
          <cell r="I66">
            <v>19.25</v>
          </cell>
        </row>
        <row r="67">
          <cell r="F67">
            <v>33969</v>
          </cell>
          <cell r="G67">
            <v>0.32472393161833835</v>
          </cell>
          <cell r="H67">
            <v>-8.7482931961454791E-2</v>
          </cell>
          <cell r="I67">
            <v>17.850000000000001</v>
          </cell>
        </row>
        <row r="68">
          <cell r="F68">
            <v>34000</v>
          </cell>
          <cell r="G68">
            <v>0.77842649355108828</v>
          </cell>
          <cell r="I68">
            <v>18.48</v>
          </cell>
        </row>
        <row r="69">
          <cell r="F69">
            <v>34028</v>
          </cell>
          <cell r="G69">
            <v>0.35581881125235859</v>
          </cell>
          <cell r="I69">
            <v>18.829999999999998</v>
          </cell>
        </row>
        <row r="70">
          <cell r="F70">
            <v>34059</v>
          </cell>
          <cell r="G70">
            <v>0.30634968456187184</v>
          </cell>
          <cell r="H70">
            <v>-0.12446215392567229</v>
          </cell>
          <cell r="I70">
            <v>18.7</v>
          </cell>
        </row>
        <row r="71">
          <cell r="F71">
            <v>34089</v>
          </cell>
          <cell r="G71">
            <v>0.24274652167410329</v>
          </cell>
          <cell r="I71">
            <v>18.850000000000001</v>
          </cell>
        </row>
        <row r="72">
          <cell r="F72">
            <v>34120</v>
          </cell>
          <cell r="G72">
            <v>0.12119381037747869</v>
          </cell>
          <cell r="I72">
            <v>18.43</v>
          </cell>
        </row>
        <row r="73">
          <cell r="F73">
            <v>34150</v>
          </cell>
          <cell r="G73">
            <v>-2.2973358834796974E-2</v>
          </cell>
          <cell r="H73">
            <v>-0.21074700517551434</v>
          </cell>
          <cell r="I73">
            <v>17.43</v>
          </cell>
        </row>
        <row r="74">
          <cell r="F74">
            <v>34181</v>
          </cell>
          <cell r="G74">
            <v>-0.13180543755386784</v>
          </cell>
          <cell r="I74">
            <v>16.850000000000001</v>
          </cell>
        </row>
        <row r="75">
          <cell r="F75">
            <v>34212</v>
          </cell>
          <cell r="G75">
            <v>-0.16431372080761625</v>
          </cell>
          <cell r="I75">
            <v>16.73</v>
          </cell>
        </row>
        <row r="76">
          <cell r="F76">
            <v>34242</v>
          </cell>
          <cell r="G76">
            <v>2.225555699650511E-2</v>
          </cell>
          <cell r="H76">
            <v>-0.34633748571098089</v>
          </cell>
          <cell r="I76">
            <v>17.23</v>
          </cell>
        </row>
        <row r="77">
          <cell r="F77">
            <v>34273</v>
          </cell>
          <cell r="G77">
            <v>0.19469079860334465</v>
          </cell>
          <cell r="I77">
            <v>15.43</v>
          </cell>
        </row>
        <row r="78">
          <cell r="F78">
            <v>34303</v>
          </cell>
          <cell r="G78">
            <v>0.19751760584280112</v>
          </cell>
          <cell r="I78">
            <v>14.23</v>
          </cell>
        </row>
        <row r="79">
          <cell r="F79">
            <v>34334</v>
          </cell>
          <cell r="G79">
            <v>0.24133311805437496</v>
          </cell>
          <cell r="H79">
            <v>-0.55588641017488072</v>
          </cell>
          <cell r="I79">
            <v>13.18</v>
          </cell>
        </row>
        <row r="80">
          <cell r="F80">
            <v>34365</v>
          </cell>
          <cell r="G80">
            <v>0.21730525651899568</v>
          </cell>
          <cell r="I80">
            <v>14.83</v>
          </cell>
        </row>
        <row r="81">
          <cell r="F81">
            <v>34393</v>
          </cell>
          <cell r="G81">
            <v>0.13532784657476052</v>
          </cell>
          <cell r="I81">
            <v>13.59</v>
          </cell>
        </row>
        <row r="82">
          <cell r="F82">
            <v>34424</v>
          </cell>
          <cell r="G82">
            <v>0.24415992529383143</v>
          </cell>
          <cell r="H82">
            <v>-0.88869940785284185</v>
          </cell>
          <cell r="I82">
            <v>13.25</v>
          </cell>
        </row>
        <row r="83">
          <cell r="F83">
            <v>34454</v>
          </cell>
          <cell r="G83">
            <v>0.23285269633600586</v>
          </cell>
          <cell r="I83">
            <v>15.35</v>
          </cell>
        </row>
        <row r="84">
          <cell r="F84">
            <v>34485</v>
          </cell>
          <cell r="G84">
            <v>0.24274652167410329</v>
          </cell>
          <cell r="I84">
            <v>16.18</v>
          </cell>
        </row>
        <row r="85">
          <cell r="F85">
            <v>34515</v>
          </cell>
          <cell r="G85">
            <v>0.44910345015441933</v>
          </cell>
          <cell r="H85">
            <v>-0.753108927317377</v>
          </cell>
          <cell r="I85">
            <v>17.45</v>
          </cell>
        </row>
        <row r="86">
          <cell r="F86">
            <v>34546</v>
          </cell>
          <cell r="G86">
            <v>0.61305827004288971</v>
          </cell>
          <cell r="I86">
            <v>18.48</v>
          </cell>
        </row>
        <row r="87">
          <cell r="F87">
            <v>34577</v>
          </cell>
          <cell r="G87">
            <v>0.73602438495924238</v>
          </cell>
          <cell r="I87">
            <v>16.03</v>
          </cell>
        </row>
        <row r="88">
          <cell r="F88">
            <v>34607</v>
          </cell>
          <cell r="G88">
            <v>0.56217573973267487</v>
          </cell>
          <cell r="H88">
            <v>-0.74078251999597</v>
          </cell>
          <cell r="I88">
            <v>16.73</v>
          </cell>
        </row>
        <row r="89">
          <cell r="F89">
            <v>34638</v>
          </cell>
          <cell r="G89">
            <v>0.52260043838028525</v>
          </cell>
          <cell r="I89">
            <v>17.18</v>
          </cell>
        </row>
        <row r="90">
          <cell r="F90">
            <v>34668</v>
          </cell>
          <cell r="G90">
            <v>0.58761700488778223</v>
          </cell>
          <cell r="I90">
            <v>16.95</v>
          </cell>
        </row>
        <row r="91">
          <cell r="F91">
            <v>34699</v>
          </cell>
          <cell r="G91">
            <v>0.64697995691636634</v>
          </cell>
          <cell r="H91">
            <v>-0.86404659321002952</v>
          </cell>
          <cell r="I91">
            <v>16.23</v>
          </cell>
        </row>
        <row r="92">
          <cell r="F92">
            <v>34730</v>
          </cell>
          <cell r="G92">
            <v>0.65687378225446369</v>
          </cell>
          <cell r="I92">
            <v>16.8</v>
          </cell>
        </row>
        <row r="93">
          <cell r="F93">
            <v>34758</v>
          </cell>
          <cell r="G93">
            <v>0.84344306005858516</v>
          </cell>
          <cell r="I93">
            <v>17.23</v>
          </cell>
        </row>
        <row r="94">
          <cell r="F94">
            <v>34789</v>
          </cell>
          <cell r="G94">
            <v>0.77842649355108828</v>
          </cell>
          <cell r="H94">
            <v>-0.95033144445987161</v>
          </cell>
          <cell r="I94">
            <v>17.98</v>
          </cell>
        </row>
        <row r="95">
          <cell r="F95">
            <v>34819</v>
          </cell>
          <cell r="G95">
            <v>0.68796866188848405</v>
          </cell>
          <cell r="I95">
            <v>18.98</v>
          </cell>
        </row>
        <row r="96">
          <cell r="F96">
            <v>34850</v>
          </cell>
          <cell r="G96">
            <v>0.74591821029733962</v>
          </cell>
          <cell r="I96">
            <v>17.579999999999998</v>
          </cell>
        </row>
        <row r="97">
          <cell r="F97">
            <v>34880</v>
          </cell>
          <cell r="G97">
            <v>0.85051007815722601</v>
          </cell>
          <cell r="H97">
            <v>-0.82706737124581209</v>
          </cell>
          <cell r="I97">
            <v>16.579999999999998</v>
          </cell>
        </row>
        <row r="98">
          <cell r="F98">
            <v>34911</v>
          </cell>
          <cell r="G98">
            <v>0.63849953519799707</v>
          </cell>
          <cell r="I98">
            <v>15.78</v>
          </cell>
        </row>
        <row r="99">
          <cell r="F99">
            <v>34942</v>
          </cell>
          <cell r="G99">
            <v>0.9310740844817329</v>
          </cell>
          <cell r="I99">
            <v>16.2</v>
          </cell>
        </row>
        <row r="100">
          <cell r="F100">
            <v>34972</v>
          </cell>
          <cell r="G100">
            <v>0.98337001841167615</v>
          </cell>
          <cell r="H100">
            <v>-1.0612691103525258</v>
          </cell>
          <cell r="I100">
            <v>16.579999999999998</v>
          </cell>
        </row>
        <row r="101">
          <cell r="F101">
            <v>35003</v>
          </cell>
          <cell r="G101">
            <v>0.68514185464902744</v>
          </cell>
          <cell r="I101">
            <v>16.579999999999998</v>
          </cell>
        </row>
        <row r="102">
          <cell r="F102">
            <v>35033</v>
          </cell>
          <cell r="G102">
            <v>0.57206956507077211</v>
          </cell>
          <cell r="I102">
            <v>17.13</v>
          </cell>
        </row>
        <row r="103">
          <cell r="F103">
            <v>35064</v>
          </cell>
          <cell r="G103">
            <v>0.50139938408436235</v>
          </cell>
          <cell r="H103">
            <v>-1.0489427030311189</v>
          </cell>
          <cell r="I103">
            <v>18.649999999999999</v>
          </cell>
        </row>
        <row r="104">
          <cell r="F104">
            <v>35095</v>
          </cell>
          <cell r="G104">
            <v>0.16783612982850901</v>
          </cell>
          <cell r="I104">
            <v>16.63</v>
          </cell>
        </row>
        <row r="105">
          <cell r="F105">
            <v>35124</v>
          </cell>
          <cell r="G105">
            <v>0.53673447457756729</v>
          </cell>
          <cell r="I105">
            <v>18.8</v>
          </cell>
        </row>
        <row r="106">
          <cell r="F106">
            <v>35155</v>
          </cell>
          <cell r="G106">
            <v>0.39822091984420432</v>
          </cell>
          <cell r="H106">
            <v>-1.4926933666017344</v>
          </cell>
          <cell r="I106">
            <v>20.329999999999998</v>
          </cell>
        </row>
        <row r="107">
          <cell r="F107">
            <v>35185</v>
          </cell>
          <cell r="G107">
            <v>0.77277287907217551</v>
          </cell>
          <cell r="I107">
            <v>19.5</v>
          </cell>
        </row>
        <row r="108">
          <cell r="F108">
            <v>35216</v>
          </cell>
          <cell r="G108">
            <v>0.90704622294635373</v>
          </cell>
          <cell r="I108">
            <v>18.100000000000001</v>
          </cell>
        </row>
        <row r="109">
          <cell r="F109">
            <v>35246</v>
          </cell>
          <cell r="G109">
            <v>0.96640917497493772</v>
          </cell>
          <cell r="H109">
            <v>-1.7145686983870412</v>
          </cell>
          <cell r="I109">
            <v>19.28</v>
          </cell>
        </row>
        <row r="110">
          <cell r="F110">
            <v>35277</v>
          </cell>
          <cell r="G110">
            <v>1.1925537541314486</v>
          </cell>
          <cell r="I110">
            <v>19</v>
          </cell>
        </row>
        <row r="111">
          <cell r="F111">
            <v>35308</v>
          </cell>
          <cell r="G111">
            <v>1.0158783016654245</v>
          </cell>
          <cell r="I111">
            <v>20.98</v>
          </cell>
        </row>
        <row r="112">
          <cell r="F112">
            <v>35338</v>
          </cell>
          <cell r="G112">
            <v>0.97488959669330699</v>
          </cell>
          <cell r="H112">
            <v>-1.4926933666017344</v>
          </cell>
          <cell r="I112">
            <v>24.15</v>
          </cell>
        </row>
        <row r="113">
          <cell r="F113">
            <v>35369</v>
          </cell>
          <cell r="G113">
            <v>1.0102246871865117</v>
          </cell>
          <cell r="I113">
            <v>22.8</v>
          </cell>
        </row>
        <row r="114">
          <cell r="F114">
            <v>35399</v>
          </cell>
          <cell r="G114">
            <v>1.1840733324130797</v>
          </cell>
          <cell r="I114">
            <v>23.17</v>
          </cell>
        </row>
        <row r="115">
          <cell r="F115">
            <v>35430</v>
          </cell>
          <cell r="G115">
            <v>1.3946704717525802</v>
          </cell>
          <cell r="H115">
            <v>-1.4803669592803272</v>
          </cell>
          <cell r="I115">
            <v>23.9</v>
          </cell>
        </row>
        <row r="116">
          <cell r="F116">
            <v>35461</v>
          </cell>
          <cell r="G116">
            <v>1.673110984839034</v>
          </cell>
          <cell r="I116">
            <v>23.28</v>
          </cell>
        </row>
        <row r="117">
          <cell r="F117">
            <v>35489</v>
          </cell>
          <cell r="G117">
            <v>1.4907819178940973</v>
          </cell>
          <cell r="I117">
            <v>19.440000000000001</v>
          </cell>
        </row>
        <row r="118">
          <cell r="F118">
            <v>35520</v>
          </cell>
          <cell r="G118">
            <v>1.7989039069948434</v>
          </cell>
          <cell r="H118">
            <v>-1.8378327716011007</v>
          </cell>
          <cell r="I118">
            <v>18.53</v>
          </cell>
        </row>
        <row r="119">
          <cell r="F119">
            <v>35550</v>
          </cell>
          <cell r="G119">
            <v>1.4681674599784464</v>
          </cell>
          <cell r="I119">
            <v>18.25</v>
          </cell>
        </row>
        <row r="120">
          <cell r="F120">
            <v>35581</v>
          </cell>
          <cell r="G120">
            <v>1.4497932129219795</v>
          </cell>
          <cell r="I120">
            <v>18.989999999999998</v>
          </cell>
        </row>
        <row r="121">
          <cell r="F121">
            <v>35611</v>
          </cell>
          <cell r="G121">
            <v>1.4144581224287747</v>
          </cell>
          <cell r="H121">
            <v>-1.5296725885659519</v>
          </cell>
          <cell r="I121">
            <v>18.22</v>
          </cell>
        </row>
        <row r="122">
          <cell r="F122">
            <v>35642</v>
          </cell>
          <cell r="G122">
            <v>1.2335424591035664</v>
          </cell>
          <cell r="I122">
            <v>18.940000000000001</v>
          </cell>
        </row>
        <row r="123">
          <cell r="F123">
            <v>35673</v>
          </cell>
          <cell r="G123">
            <v>1.5572118880213222</v>
          </cell>
          <cell r="I123">
            <v>17.98</v>
          </cell>
        </row>
        <row r="124">
          <cell r="F124">
            <v>35703</v>
          </cell>
          <cell r="G124">
            <v>1.555798484401594</v>
          </cell>
          <cell r="H124">
            <v>-1.5296725885659519</v>
          </cell>
          <cell r="I124">
            <v>19.96</v>
          </cell>
        </row>
        <row r="125">
          <cell r="F125">
            <v>35734</v>
          </cell>
          <cell r="G125">
            <v>1.7550883947832692</v>
          </cell>
          <cell r="I125">
            <v>19.420000000000002</v>
          </cell>
        </row>
        <row r="126">
          <cell r="F126">
            <v>35764</v>
          </cell>
          <cell r="G126">
            <v>1.845546226445874</v>
          </cell>
          <cell r="I126">
            <v>18.96</v>
          </cell>
        </row>
        <row r="127">
          <cell r="F127">
            <v>35795</v>
          </cell>
          <cell r="G127">
            <v>1.6208150509090913</v>
          </cell>
          <cell r="H127">
            <v>-1.8131799569582885</v>
          </cell>
          <cell r="I127">
            <v>15.86</v>
          </cell>
        </row>
        <row r="128">
          <cell r="F128">
            <v>35826</v>
          </cell>
          <cell r="G128">
            <v>1.7607420092621822</v>
          </cell>
          <cell r="I128">
            <v>15.59</v>
          </cell>
        </row>
        <row r="129">
          <cell r="F129">
            <v>35854</v>
          </cell>
          <cell r="G129">
            <v>1.5515582735424096</v>
          </cell>
          <cell r="I129">
            <v>13.53</v>
          </cell>
        </row>
        <row r="130">
          <cell r="F130">
            <v>35885</v>
          </cell>
          <cell r="G130">
            <v>1.3296539052450835</v>
          </cell>
          <cell r="H130">
            <v>-2.0720345107078137</v>
          </cell>
          <cell r="I130">
            <v>13.87</v>
          </cell>
        </row>
        <row r="131">
          <cell r="F131">
            <v>35915</v>
          </cell>
          <cell r="G131">
            <v>1.3027992364702476</v>
          </cell>
          <cell r="I131">
            <v>13.79</v>
          </cell>
        </row>
        <row r="132">
          <cell r="F132">
            <v>35946</v>
          </cell>
          <cell r="G132">
            <v>1.193967157751177</v>
          </cell>
          <cell r="I132">
            <v>14.03</v>
          </cell>
        </row>
        <row r="133">
          <cell r="F133">
            <v>35976</v>
          </cell>
          <cell r="G133">
            <v>0.969235982214394</v>
          </cell>
          <cell r="H133">
            <v>-1.9117912155295365</v>
          </cell>
          <cell r="I133">
            <v>11.84</v>
          </cell>
        </row>
        <row r="134">
          <cell r="F134">
            <v>36007</v>
          </cell>
          <cell r="G134">
            <v>0.83354923472048781</v>
          </cell>
          <cell r="I134">
            <v>12.63</v>
          </cell>
        </row>
        <row r="135">
          <cell r="F135">
            <v>36038</v>
          </cell>
          <cell r="G135">
            <v>0.91835345190417916</v>
          </cell>
          <cell r="I135">
            <v>12.06</v>
          </cell>
        </row>
        <row r="136">
          <cell r="F136">
            <v>36068</v>
          </cell>
          <cell r="G136">
            <v>0.79680074060755468</v>
          </cell>
          <cell r="H136">
            <v>-1.8871384008867242</v>
          </cell>
          <cell r="I136">
            <v>14.71</v>
          </cell>
        </row>
        <row r="137">
          <cell r="F137">
            <v>36099</v>
          </cell>
          <cell r="G137">
            <v>0.82930902386130323</v>
          </cell>
          <cell r="I137">
            <v>12</v>
          </cell>
        </row>
        <row r="138">
          <cell r="F138">
            <v>36129</v>
          </cell>
          <cell r="G138">
            <v>0.51694682390137259</v>
          </cell>
          <cell r="I138">
            <v>9.91</v>
          </cell>
        </row>
        <row r="139">
          <cell r="F139">
            <v>36160</v>
          </cell>
          <cell r="G139">
            <v>0.45758387187278854</v>
          </cell>
          <cell r="H139">
            <v>-1.5913046251729817</v>
          </cell>
          <cell r="I139">
            <v>10.54</v>
          </cell>
        </row>
        <row r="140">
          <cell r="F140">
            <v>36191</v>
          </cell>
          <cell r="G140">
            <v>0.30210947370268731</v>
          </cell>
          <cell r="I140">
            <v>11.34</v>
          </cell>
        </row>
        <row r="141">
          <cell r="F141">
            <v>36219</v>
          </cell>
          <cell r="G141">
            <v>0.35723221487208684</v>
          </cell>
          <cell r="I141">
            <v>10.58</v>
          </cell>
        </row>
        <row r="142">
          <cell r="F142">
            <v>36250</v>
          </cell>
          <cell r="G142">
            <v>0.2936290519843181</v>
          </cell>
          <cell r="H142">
            <v>-1.5666518105301692</v>
          </cell>
          <cell r="I142">
            <v>15.02</v>
          </cell>
        </row>
        <row r="143">
          <cell r="F143">
            <v>36280</v>
          </cell>
          <cell r="G143">
            <v>0.29786926284350274</v>
          </cell>
          <cell r="I143">
            <v>16.45</v>
          </cell>
        </row>
        <row r="144">
          <cell r="F144">
            <v>36311</v>
          </cell>
          <cell r="G144">
            <v>0.4137683596612145</v>
          </cell>
          <cell r="I144">
            <v>14.75</v>
          </cell>
        </row>
        <row r="145">
          <cell r="F145">
            <v>36341</v>
          </cell>
          <cell r="G145">
            <v>0.3544054076326304</v>
          </cell>
          <cell r="H145">
            <v>-1.295470849459238</v>
          </cell>
          <cell r="I145">
            <v>16.97</v>
          </cell>
        </row>
        <row r="146">
          <cell r="F146">
            <v>36372</v>
          </cell>
          <cell r="G146">
            <v>0.62295209538098695</v>
          </cell>
          <cell r="I146">
            <v>19.97</v>
          </cell>
        </row>
        <row r="147">
          <cell r="F147">
            <v>36403</v>
          </cell>
          <cell r="G147">
            <v>0.16924953344823723</v>
          </cell>
          <cell r="I147">
            <v>21.08</v>
          </cell>
        </row>
        <row r="148">
          <cell r="F148">
            <v>36433</v>
          </cell>
          <cell r="G148">
            <v>0.16359591896932441</v>
          </cell>
          <cell r="H148">
            <v>-1.5296725885659519</v>
          </cell>
          <cell r="I148">
            <v>22.98</v>
          </cell>
        </row>
        <row r="149">
          <cell r="F149">
            <v>36464</v>
          </cell>
          <cell r="G149">
            <v>9.0098930743458441E-2</v>
          </cell>
          <cell r="I149">
            <v>21.11</v>
          </cell>
        </row>
        <row r="150">
          <cell r="F150">
            <v>36494</v>
          </cell>
          <cell r="G150">
            <v>9.2925737982914799E-2</v>
          </cell>
          <cell r="I150">
            <v>25.2</v>
          </cell>
        </row>
        <row r="151">
          <cell r="F151">
            <v>36525</v>
          </cell>
          <cell r="G151">
            <v>0.17914335878633458</v>
          </cell>
          <cell r="H151">
            <v>-1.2461652201736153</v>
          </cell>
          <cell r="I151">
            <v>24.93</v>
          </cell>
        </row>
        <row r="152">
          <cell r="F152">
            <v>36556</v>
          </cell>
          <cell r="G152">
            <v>0.41094155242175801</v>
          </cell>
          <cell r="I152">
            <v>27.08</v>
          </cell>
        </row>
        <row r="153">
          <cell r="F153">
            <v>36585</v>
          </cell>
          <cell r="G153">
            <v>0.41518176328094275</v>
          </cell>
          <cell r="I153">
            <v>29.01</v>
          </cell>
        </row>
        <row r="154">
          <cell r="F154">
            <v>36616</v>
          </cell>
          <cell r="G154">
            <v>0.57630977592995658</v>
          </cell>
          <cell r="H154">
            <v>-1.5543254032087641</v>
          </cell>
          <cell r="I154">
            <v>23.98</v>
          </cell>
        </row>
        <row r="155">
          <cell r="F155">
            <v>36646</v>
          </cell>
          <cell r="G155">
            <v>0.71623673428304779</v>
          </cell>
          <cell r="I155">
            <v>23.79</v>
          </cell>
        </row>
        <row r="156">
          <cell r="F156">
            <v>36677</v>
          </cell>
          <cell r="G156">
            <v>0.60033763746533597</v>
          </cell>
          <cell r="I156">
            <v>29.64</v>
          </cell>
        </row>
        <row r="157">
          <cell r="F157">
            <v>36707</v>
          </cell>
          <cell r="G157">
            <v>0.66111399311364827</v>
          </cell>
          <cell r="H157">
            <v>-1.0735955176739311</v>
          </cell>
          <cell r="I157">
            <v>31.58</v>
          </cell>
        </row>
        <row r="158">
          <cell r="F158">
            <v>36738</v>
          </cell>
          <cell r="G158">
            <v>0.64273974605718176</v>
          </cell>
          <cell r="I158">
            <v>25.3</v>
          </cell>
        </row>
        <row r="159">
          <cell r="F159">
            <v>36769</v>
          </cell>
          <cell r="G159">
            <v>0.51553342028164428</v>
          </cell>
          <cell r="I159">
            <v>35.08</v>
          </cell>
        </row>
        <row r="160">
          <cell r="F160">
            <v>36799</v>
          </cell>
          <cell r="G160">
            <v>0.74733161391706804</v>
          </cell>
          <cell r="H160">
            <v>-0.83939377856721908</v>
          </cell>
          <cell r="I160">
            <v>28.42</v>
          </cell>
        </row>
        <row r="161">
          <cell r="F161">
            <v>36830</v>
          </cell>
          <cell r="G161">
            <v>0.56217573973267487</v>
          </cell>
          <cell r="I161">
            <v>30.15</v>
          </cell>
        </row>
        <row r="162">
          <cell r="F162">
            <v>36860</v>
          </cell>
          <cell r="G162">
            <v>0.53249426371838271</v>
          </cell>
          <cell r="I162">
            <v>32.53</v>
          </cell>
        </row>
        <row r="163">
          <cell r="F163">
            <v>36891</v>
          </cell>
          <cell r="G163">
            <v>0.27949501578703628</v>
          </cell>
          <cell r="H163">
            <v>-0.69147689071034724</v>
          </cell>
          <cell r="I163">
            <v>22.58</v>
          </cell>
        </row>
        <row r="164">
          <cell r="F164">
            <v>36922</v>
          </cell>
          <cell r="G164">
            <v>5.2947135597668053E-3</v>
          </cell>
          <cell r="I164">
            <v>26.59</v>
          </cell>
        </row>
        <row r="165">
          <cell r="F165">
            <v>36950</v>
          </cell>
          <cell r="G165">
            <v>-0.18551477510353911</v>
          </cell>
          <cell r="I165">
            <v>25.16</v>
          </cell>
        </row>
        <row r="166">
          <cell r="F166">
            <v>36981</v>
          </cell>
          <cell r="G166">
            <v>-0.37915107100630152</v>
          </cell>
          <cell r="H166">
            <v>-0.69147689071034724</v>
          </cell>
          <cell r="I166">
            <v>23.5</v>
          </cell>
        </row>
        <row r="167">
          <cell r="F167">
            <v>37011</v>
          </cell>
          <cell r="G167">
            <v>-0.87949595239008171</v>
          </cell>
          <cell r="I167">
            <v>27.21</v>
          </cell>
        </row>
        <row r="168">
          <cell r="F168">
            <v>37042</v>
          </cell>
          <cell r="G168">
            <v>-1.2116458030262069</v>
          </cell>
          <cell r="I168">
            <v>28.55</v>
          </cell>
        </row>
        <row r="169">
          <cell r="F169">
            <v>37072</v>
          </cell>
          <cell r="G169">
            <v>-1.3487459541398417</v>
          </cell>
          <cell r="H169">
            <v>-0.44494874428222819</v>
          </cell>
          <cell r="I169">
            <v>26.21</v>
          </cell>
        </row>
        <row r="170">
          <cell r="F170">
            <v>37103</v>
          </cell>
          <cell r="G170">
            <v>-1.5819575513949933</v>
          </cell>
          <cell r="I170">
            <v>24.35</v>
          </cell>
        </row>
        <row r="171">
          <cell r="F171">
            <v>37134</v>
          </cell>
          <cell r="G171">
            <v>-1.7713536364385711</v>
          </cell>
          <cell r="I171">
            <v>26.8</v>
          </cell>
        </row>
        <row r="172">
          <cell r="F172">
            <v>37164</v>
          </cell>
          <cell r="G172">
            <v>-2.1275313486100758</v>
          </cell>
          <cell r="H172">
            <v>-0.62984485410331748</v>
          </cell>
          <cell r="I172">
            <v>21.87</v>
          </cell>
        </row>
        <row r="173">
          <cell r="F173">
            <v>37195</v>
          </cell>
          <cell r="G173">
            <v>-2.31975424089311</v>
          </cell>
          <cell r="I173">
            <v>19.63</v>
          </cell>
        </row>
        <row r="174">
          <cell r="F174">
            <v>37225</v>
          </cell>
          <cell r="G174">
            <v>-2.3522625241468584</v>
          </cell>
          <cell r="I174">
            <v>18.920000000000002</v>
          </cell>
        </row>
        <row r="175">
          <cell r="F175">
            <v>37256</v>
          </cell>
          <cell r="G175">
            <v>-2.3254078553720228</v>
          </cell>
          <cell r="H175">
            <v>-0.51890718821066317</v>
          </cell>
          <cell r="I175">
            <v>19.350000000000001</v>
          </cell>
        </row>
        <row r="176">
          <cell r="F176">
            <v>37287</v>
          </cell>
          <cell r="G176">
            <v>-2.315514030033925</v>
          </cell>
          <cell r="I176">
            <v>19.07</v>
          </cell>
        </row>
        <row r="177">
          <cell r="F177">
            <v>37315</v>
          </cell>
          <cell r="G177">
            <v>-2.2999665902169149</v>
          </cell>
          <cell r="I177">
            <v>20.73</v>
          </cell>
        </row>
        <row r="178">
          <cell r="F178">
            <v>37346</v>
          </cell>
          <cell r="G178">
            <v>-2.1939613187373008</v>
          </cell>
          <cell r="H178">
            <v>-0.44494874428222819</v>
          </cell>
          <cell r="I178">
            <v>25.34</v>
          </cell>
        </row>
        <row r="179">
          <cell r="F179">
            <v>37376</v>
          </cell>
          <cell r="G179">
            <v>-1.9762971612991591</v>
          </cell>
          <cell r="I179">
            <v>26.98</v>
          </cell>
        </row>
        <row r="180">
          <cell r="F180">
            <v>37407</v>
          </cell>
          <cell r="G180">
            <v>-1.6611081540997723</v>
          </cell>
          <cell r="I180">
            <v>23.87</v>
          </cell>
        </row>
        <row r="181">
          <cell r="F181">
            <v>37437</v>
          </cell>
          <cell r="G181">
            <v>-1.4434439966616306</v>
          </cell>
          <cell r="H181">
            <v>-6.2830117318642534E-2</v>
          </cell>
          <cell r="I181">
            <v>25.33</v>
          </cell>
        </row>
        <row r="182">
          <cell r="F182">
            <v>37468</v>
          </cell>
          <cell r="G182">
            <v>-1.4547512256194561</v>
          </cell>
          <cell r="I182">
            <v>26.28</v>
          </cell>
        </row>
        <row r="183">
          <cell r="F183">
            <v>37499</v>
          </cell>
          <cell r="G183">
            <v>-1.0674786338139315</v>
          </cell>
          <cell r="I183">
            <v>27.56</v>
          </cell>
        </row>
        <row r="184">
          <cell r="F184">
            <v>37529</v>
          </cell>
          <cell r="G184">
            <v>-0.91059083202410207</v>
          </cell>
          <cell r="H184">
            <v>0.41789976821618863</v>
          </cell>
          <cell r="I184">
            <v>29.11</v>
          </cell>
        </row>
        <row r="185">
          <cell r="F185">
            <v>37560</v>
          </cell>
          <cell r="G185">
            <v>-0.68303284924786301</v>
          </cell>
          <cell r="I185">
            <v>25.51</v>
          </cell>
        </row>
        <row r="186">
          <cell r="F186">
            <v>37590</v>
          </cell>
          <cell r="G186">
            <v>-0.58550799948661769</v>
          </cell>
          <cell r="I186">
            <v>25.74</v>
          </cell>
        </row>
        <row r="187">
          <cell r="F187">
            <v>37621</v>
          </cell>
          <cell r="G187">
            <v>-0.58833480672607408</v>
          </cell>
          <cell r="H187">
            <v>0.56581665607306042</v>
          </cell>
          <cell r="I187">
            <v>30.12</v>
          </cell>
        </row>
        <row r="188">
          <cell r="F188">
            <v>37652</v>
          </cell>
          <cell r="G188">
            <v>-0.53321206555667455</v>
          </cell>
          <cell r="I188">
            <v>31.57</v>
          </cell>
        </row>
        <row r="189">
          <cell r="F189">
            <v>37680</v>
          </cell>
          <cell r="G189">
            <v>-0.45971507733080852</v>
          </cell>
          <cell r="I189">
            <v>34</v>
          </cell>
        </row>
        <row r="190">
          <cell r="F190">
            <v>37711</v>
          </cell>
          <cell r="G190">
            <v>-0.48656974610564419</v>
          </cell>
          <cell r="H190">
            <v>0.51651102678743588</v>
          </cell>
          <cell r="I190">
            <v>28.05</v>
          </cell>
        </row>
        <row r="191">
          <cell r="F191">
            <v>37741</v>
          </cell>
          <cell r="G191">
            <v>-0.55017290899341276</v>
          </cell>
          <cell r="I191">
            <v>23.6</v>
          </cell>
        </row>
        <row r="192">
          <cell r="F192">
            <v>37772</v>
          </cell>
          <cell r="G192">
            <v>-0.67172562029003746</v>
          </cell>
          <cell r="I192">
            <v>26.58</v>
          </cell>
        </row>
        <row r="193">
          <cell r="F193">
            <v>37802</v>
          </cell>
          <cell r="G193">
            <v>-0.75794324109345723</v>
          </cell>
          <cell r="H193">
            <v>0.66442791464430773</v>
          </cell>
          <cell r="I193">
            <v>28.88</v>
          </cell>
        </row>
        <row r="194">
          <cell r="F194">
            <v>37833</v>
          </cell>
          <cell r="G194">
            <v>-0.69858028906487302</v>
          </cell>
          <cell r="I194">
            <v>28.68</v>
          </cell>
        </row>
        <row r="195">
          <cell r="F195">
            <v>37864</v>
          </cell>
          <cell r="G195">
            <v>-0.71271432526215506</v>
          </cell>
          <cell r="I195">
            <v>30.38</v>
          </cell>
        </row>
        <row r="196">
          <cell r="F196">
            <v>37894</v>
          </cell>
          <cell r="G196">
            <v>-0.54734610175395648</v>
          </cell>
          <cell r="H196">
            <v>0.72605995125133749</v>
          </cell>
          <cell r="I196">
            <v>28.09</v>
          </cell>
        </row>
        <row r="197">
          <cell r="F197">
            <v>37925</v>
          </cell>
          <cell r="G197">
            <v>-0.51625122211993624</v>
          </cell>
          <cell r="I197">
            <v>27.88</v>
          </cell>
        </row>
        <row r="198">
          <cell r="F198">
            <v>37955</v>
          </cell>
          <cell r="G198">
            <v>-0.26042516694913337</v>
          </cell>
          <cell r="I198">
            <v>28.95</v>
          </cell>
        </row>
        <row r="199">
          <cell r="F199">
            <v>37986</v>
          </cell>
          <cell r="G199">
            <v>-0.23922411265321045</v>
          </cell>
          <cell r="H199">
            <v>0.89862965375102155</v>
          </cell>
          <cell r="I199">
            <v>30.3</v>
          </cell>
        </row>
        <row r="200">
          <cell r="F200">
            <v>38017</v>
          </cell>
          <cell r="G200">
            <v>-0.21802305835728761</v>
          </cell>
          <cell r="I200">
            <v>29.53</v>
          </cell>
        </row>
        <row r="201">
          <cell r="F201">
            <v>38046</v>
          </cell>
          <cell r="G201">
            <v>-4.2761009510991745E-2</v>
          </cell>
          <cell r="I201">
            <v>32.94</v>
          </cell>
        </row>
        <row r="202">
          <cell r="F202">
            <v>38077</v>
          </cell>
          <cell r="G202">
            <v>-0.11060438325794493</v>
          </cell>
          <cell r="H202">
            <v>0.62744869268009018</v>
          </cell>
          <cell r="I202">
            <v>32.29</v>
          </cell>
        </row>
        <row r="203">
          <cell r="F203">
            <v>38107</v>
          </cell>
          <cell r="G203">
            <v>5.476384025025359E-2</v>
          </cell>
          <cell r="I203">
            <v>35.229999999999997</v>
          </cell>
        </row>
        <row r="204">
          <cell r="F204">
            <v>38138</v>
          </cell>
          <cell r="G204">
            <v>0.23285269633600586</v>
          </cell>
          <cell r="I204">
            <v>37</v>
          </cell>
        </row>
        <row r="205">
          <cell r="F205">
            <v>38168</v>
          </cell>
          <cell r="G205">
            <v>0.17914335878633458</v>
          </cell>
          <cell r="H205">
            <v>0.9356088757152391</v>
          </cell>
          <cell r="I205">
            <v>33.22</v>
          </cell>
        </row>
        <row r="206">
          <cell r="F206">
            <v>38199</v>
          </cell>
          <cell r="G206">
            <v>0.57348296869050031</v>
          </cell>
          <cell r="I206">
            <v>41.47</v>
          </cell>
        </row>
        <row r="207">
          <cell r="F207">
            <v>38230</v>
          </cell>
          <cell r="G207">
            <v>0.40246113070338901</v>
          </cell>
          <cell r="I207">
            <v>39.799999999999997</v>
          </cell>
        </row>
        <row r="208">
          <cell r="F208">
            <v>38260</v>
          </cell>
          <cell r="G208">
            <v>0.29928266646323087</v>
          </cell>
          <cell r="H208">
            <v>0.84932402446539701</v>
          </cell>
          <cell r="I208">
            <v>47.76</v>
          </cell>
        </row>
        <row r="209">
          <cell r="F209">
            <v>38291</v>
          </cell>
          <cell r="G209">
            <v>0.47030450445034228</v>
          </cell>
          <cell r="I209">
            <v>48.16</v>
          </cell>
        </row>
        <row r="210">
          <cell r="F210">
            <v>38321</v>
          </cell>
          <cell r="G210">
            <v>0.10423296694074037</v>
          </cell>
          <cell r="I210">
            <v>44.23</v>
          </cell>
        </row>
        <row r="211">
          <cell r="F211">
            <v>38352</v>
          </cell>
          <cell r="G211">
            <v>0.29786926284350274</v>
          </cell>
          <cell r="H211">
            <v>0.99724091232226886</v>
          </cell>
          <cell r="I211">
            <v>40.380000000000003</v>
          </cell>
        </row>
        <row r="212">
          <cell r="F212">
            <v>38383</v>
          </cell>
          <cell r="G212">
            <v>0.45334366101360385</v>
          </cell>
          <cell r="I212">
            <v>44.51</v>
          </cell>
        </row>
        <row r="213">
          <cell r="F213">
            <v>38411</v>
          </cell>
          <cell r="G213">
            <v>0.45617046825306029</v>
          </cell>
          <cell r="I213">
            <v>50.13</v>
          </cell>
        </row>
        <row r="214">
          <cell r="F214">
            <v>38442</v>
          </cell>
          <cell r="G214">
            <v>0.4349694139571374</v>
          </cell>
          <cell r="H214">
            <v>0.83699761714399179</v>
          </cell>
          <cell r="I214">
            <v>53.22</v>
          </cell>
        </row>
        <row r="215">
          <cell r="F215">
            <v>38472</v>
          </cell>
          <cell r="G215">
            <v>0.60740465556397694</v>
          </cell>
          <cell r="I215">
            <v>50.61</v>
          </cell>
        </row>
        <row r="216">
          <cell r="F216">
            <v>38503</v>
          </cell>
          <cell r="G216">
            <v>0.5960974266061515</v>
          </cell>
          <cell r="I216">
            <v>49.3</v>
          </cell>
        </row>
        <row r="217">
          <cell r="F217">
            <v>38533</v>
          </cell>
          <cell r="G217">
            <v>0.59044381212723873</v>
          </cell>
          <cell r="H217">
            <v>1.1574842075005458</v>
          </cell>
          <cell r="I217">
            <v>55.36</v>
          </cell>
        </row>
        <row r="218">
          <cell r="F218">
            <v>38564</v>
          </cell>
          <cell r="G218">
            <v>0.31624350989996924</v>
          </cell>
          <cell r="I218">
            <v>59.77</v>
          </cell>
        </row>
        <row r="219">
          <cell r="F219">
            <v>38595</v>
          </cell>
          <cell r="G219">
            <v>0.43638281757686564</v>
          </cell>
          <cell r="I219">
            <v>66.8</v>
          </cell>
        </row>
        <row r="220">
          <cell r="F220">
            <v>38625</v>
          </cell>
          <cell r="G220">
            <v>5.2947135597668053E-3</v>
          </cell>
          <cell r="H220">
            <v>1.2067898367861705</v>
          </cell>
          <cell r="I220">
            <v>61.7</v>
          </cell>
        </row>
        <row r="221">
          <cell r="F221">
            <v>38656</v>
          </cell>
          <cell r="G221">
            <v>0.60881805918370513</v>
          </cell>
          <cell r="I221">
            <v>58.47</v>
          </cell>
        </row>
        <row r="222">
          <cell r="F222">
            <v>38686</v>
          </cell>
          <cell r="G222">
            <v>0.90139260846744096</v>
          </cell>
          <cell r="I222">
            <v>53.25</v>
          </cell>
        </row>
        <row r="223">
          <cell r="F223">
            <v>38717</v>
          </cell>
          <cell r="G223">
            <v>0.69079546912794032</v>
          </cell>
          <cell r="H223">
            <v>1.2191162441075756</v>
          </cell>
          <cell r="I223">
            <v>58.34</v>
          </cell>
        </row>
        <row r="224">
          <cell r="F224">
            <v>38748</v>
          </cell>
          <cell r="G224">
            <v>0.70210269808576575</v>
          </cell>
          <cell r="I224">
            <v>63.19</v>
          </cell>
        </row>
        <row r="225">
          <cell r="F225">
            <v>38776</v>
          </cell>
          <cell r="G225">
            <v>0.61871188452180237</v>
          </cell>
          <cell r="I225">
            <v>59.78</v>
          </cell>
        </row>
        <row r="226">
          <cell r="F226">
            <v>38807</v>
          </cell>
          <cell r="G226">
            <v>0.78832031888918552</v>
          </cell>
          <cell r="H226">
            <v>1.1205049855363285</v>
          </cell>
          <cell r="I226">
            <v>66.06</v>
          </cell>
        </row>
        <row r="227">
          <cell r="F227">
            <v>38837</v>
          </cell>
          <cell r="G227">
            <v>0.91694004828445119</v>
          </cell>
          <cell r="I227">
            <v>72.150000000000006</v>
          </cell>
        </row>
        <row r="228">
          <cell r="F228">
            <v>38868</v>
          </cell>
          <cell r="G228">
            <v>0.71340992704359152</v>
          </cell>
          <cell r="I228">
            <v>67.569999999999993</v>
          </cell>
        </row>
        <row r="229">
          <cell r="F229">
            <v>38898</v>
          </cell>
          <cell r="G229">
            <v>0.86605751797423614</v>
          </cell>
          <cell r="H229">
            <v>1.4409915758928824</v>
          </cell>
          <cell r="I229">
            <v>73.2</v>
          </cell>
        </row>
        <row r="230">
          <cell r="F230">
            <v>38929</v>
          </cell>
          <cell r="G230">
            <v>1.0399061632008038</v>
          </cell>
          <cell r="I230">
            <v>74.75</v>
          </cell>
        </row>
        <row r="231">
          <cell r="F231">
            <v>38960</v>
          </cell>
          <cell r="G231">
            <v>0.99750405460895808</v>
          </cell>
          <cell r="I231">
            <v>67.66</v>
          </cell>
        </row>
        <row r="232">
          <cell r="F232">
            <v>38990</v>
          </cell>
          <cell r="G232">
            <v>1.4582736346403489</v>
          </cell>
          <cell r="H232">
            <v>1.3423803173216353</v>
          </cell>
          <cell r="I232">
            <v>59.09</v>
          </cell>
        </row>
        <row r="233">
          <cell r="F233">
            <v>39021</v>
          </cell>
          <cell r="G233">
            <v>0.67807483655038658</v>
          </cell>
          <cell r="I233">
            <v>56.13</v>
          </cell>
        </row>
        <row r="234">
          <cell r="F234">
            <v>39051</v>
          </cell>
          <cell r="G234">
            <v>0.42648899223876818</v>
          </cell>
          <cell r="I234">
            <v>64.36</v>
          </cell>
        </row>
        <row r="235">
          <cell r="F235">
            <v>39082</v>
          </cell>
          <cell r="G235">
            <v>0.70916971618440661</v>
          </cell>
          <cell r="H235">
            <v>1.5149500198213193</v>
          </cell>
          <cell r="I235">
            <v>58.96</v>
          </cell>
        </row>
        <row r="236">
          <cell r="F236">
            <v>39113</v>
          </cell>
          <cell r="G236">
            <v>0.13674125019448885</v>
          </cell>
          <cell r="I236">
            <v>56.52</v>
          </cell>
        </row>
        <row r="237">
          <cell r="F237">
            <v>39141</v>
          </cell>
          <cell r="G237">
            <v>0.22295887099790851</v>
          </cell>
          <cell r="I237">
            <v>59.39</v>
          </cell>
        </row>
        <row r="238">
          <cell r="F238">
            <v>39172</v>
          </cell>
          <cell r="G238">
            <v>0.41800857052039903</v>
          </cell>
          <cell r="H238">
            <v>1.2684218733932002</v>
          </cell>
          <cell r="I238">
            <v>68.47</v>
          </cell>
        </row>
        <row r="239">
          <cell r="F239">
            <v>39202</v>
          </cell>
          <cell r="G239">
            <v>0.29221564836458996</v>
          </cell>
          <cell r="I239">
            <v>67.23</v>
          </cell>
        </row>
        <row r="240">
          <cell r="F240">
            <v>39233</v>
          </cell>
          <cell r="G240">
            <v>0.28232182302649256</v>
          </cell>
          <cell r="I240">
            <v>68.180000000000007</v>
          </cell>
        </row>
        <row r="241">
          <cell r="F241">
            <v>39263</v>
          </cell>
          <cell r="G241">
            <v>0.11695359951829408</v>
          </cell>
          <cell r="H241">
            <v>1.5396028344641315</v>
          </cell>
          <cell r="I241">
            <v>72.22</v>
          </cell>
        </row>
        <row r="242">
          <cell r="F242">
            <v>39294</v>
          </cell>
          <cell r="G242">
            <v>-8.7989925342293829E-2</v>
          </cell>
          <cell r="I242">
            <v>77.010000000000005</v>
          </cell>
        </row>
        <row r="243">
          <cell r="F243">
            <v>39325</v>
          </cell>
          <cell r="G243">
            <v>-0.17562094976544179</v>
          </cell>
          <cell r="I243">
            <v>72.290000000000006</v>
          </cell>
        </row>
        <row r="244">
          <cell r="F244">
            <v>39355</v>
          </cell>
          <cell r="G244">
            <v>7.1724683686991794E-2</v>
          </cell>
          <cell r="H244">
            <v>1.5149500198213193</v>
          </cell>
          <cell r="I244">
            <v>80.97</v>
          </cell>
        </row>
        <row r="245">
          <cell r="F245">
            <v>39386</v>
          </cell>
          <cell r="G245">
            <v>-4.5991117783305323E-3</v>
          </cell>
          <cell r="I245">
            <v>89.87</v>
          </cell>
        </row>
        <row r="246">
          <cell r="F246">
            <v>39416</v>
          </cell>
          <cell r="G246">
            <v>0.18197016602579094</v>
          </cell>
          <cell r="I246">
            <v>88.71</v>
          </cell>
        </row>
        <row r="247">
          <cell r="F247">
            <v>39447</v>
          </cell>
          <cell r="G247">
            <v>0.16642272620878087</v>
          </cell>
          <cell r="H247">
            <v>1.6135612783925666</v>
          </cell>
          <cell r="I247">
            <v>93.68</v>
          </cell>
        </row>
        <row r="248">
          <cell r="F248">
            <v>39478</v>
          </cell>
          <cell r="G248">
            <v>0.55934893249321838</v>
          </cell>
          <cell r="I248">
            <v>91.58</v>
          </cell>
        </row>
        <row r="249">
          <cell r="F249">
            <v>39507</v>
          </cell>
          <cell r="G249">
            <v>0.50281278770409066</v>
          </cell>
          <cell r="I249">
            <v>100.9</v>
          </cell>
        </row>
        <row r="250">
          <cell r="F250">
            <v>39538</v>
          </cell>
          <cell r="G250">
            <v>0.14380826829312973</v>
          </cell>
          <cell r="H250">
            <v>1.0859910450363917</v>
          </cell>
          <cell r="I250">
            <v>102.33</v>
          </cell>
        </row>
        <row r="251">
          <cell r="F251">
            <v>39568</v>
          </cell>
          <cell r="G251">
            <v>-0.30989429363962012</v>
          </cell>
          <cell r="I251">
            <v>111.12</v>
          </cell>
        </row>
        <row r="252">
          <cell r="F252">
            <v>39599</v>
          </cell>
          <cell r="G252">
            <v>-0.213782847498103</v>
          </cell>
          <cell r="I252">
            <v>127.85</v>
          </cell>
        </row>
        <row r="253">
          <cell r="F253">
            <v>39629</v>
          </cell>
          <cell r="G253">
            <v>-0.19964881130082107</v>
          </cell>
          <cell r="H253">
            <v>1.3473108802501983</v>
          </cell>
          <cell r="I253">
            <v>138.4</v>
          </cell>
        </row>
        <row r="254">
          <cell r="F254">
            <v>39660</v>
          </cell>
          <cell r="G254">
            <v>-0.25901176332940518</v>
          </cell>
          <cell r="I254">
            <v>124.1</v>
          </cell>
        </row>
        <row r="255">
          <cell r="F255">
            <v>39691</v>
          </cell>
          <cell r="G255">
            <v>-0.71554113250161133</v>
          </cell>
          <cell r="I255">
            <v>113.49</v>
          </cell>
        </row>
        <row r="256">
          <cell r="F256">
            <v>39721</v>
          </cell>
          <cell r="G256">
            <v>-2.1063302943141529</v>
          </cell>
          <cell r="H256">
            <v>1.0218937269650812</v>
          </cell>
          <cell r="I256">
            <v>93.52</v>
          </cell>
        </row>
        <row r="257">
          <cell r="F257">
            <v>39752</v>
          </cell>
          <cell r="G257">
            <v>-2.4215193015135394</v>
          </cell>
          <cell r="I257">
            <v>60</v>
          </cell>
        </row>
        <row r="258">
          <cell r="F258">
            <v>39782</v>
          </cell>
          <cell r="G258">
            <v>-2.3748769820625095</v>
          </cell>
          <cell r="I258">
            <v>47.72</v>
          </cell>
        </row>
        <row r="259">
          <cell r="F259">
            <v>39813</v>
          </cell>
          <cell r="G259">
            <v>-2.4017316508373452</v>
          </cell>
          <cell r="H259">
            <v>-0.10720518367570389</v>
          </cell>
          <cell r="I259">
            <v>35.82</v>
          </cell>
        </row>
        <row r="260">
          <cell r="F260">
            <v>39844</v>
          </cell>
          <cell r="G260">
            <v>-3.1084334607014417</v>
          </cell>
          <cell r="I260">
            <v>44.17</v>
          </cell>
        </row>
        <row r="261">
          <cell r="F261">
            <v>39872</v>
          </cell>
          <cell r="G261">
            <v>-3.2412934009558918</v>
          </cell>
          <cell r="I261">
            <v>44.41</v>
          </cell>
        </row>
        <row r="262">
          <cell r="F262">
            <v>39903</v>
          </cell>
          <cell r="G262">
            <v>-3.5084266850845198</v>
          </cell>
          <cell r="H262">
            <v>-0.65942823167469111</v>
          </cell>
          <cell r="I262">
            <v>46.13</v>
          </cell>
        </row>
        <row r="263">
          <cell r="F263">
            <v>39933</v>
          </cell>
          <cell r="G263">
            <v>-3.5564824081552788</v>
          </cell>
          <cell r="I263">
            <v>50.3</v>
          </cell>
        </row>
        <row r="264">
          <cell r="F264">
            <v>39964</v>
          </cell>
          <cell r="G264">
            <v>-3.8547105719179275</v>
          </cell>
          <cell r="I264">
            <v>64.98</v>
          </cell>
        </row>
        <row r="265">
          <cell r="F265">
            <v>39994</v>
          </cell>
          <cell r="G265">
            <v>-3.9310343673832491</v>
          </cell>
          <cell r="H265">
            <v>-0.28717073056823184</v>
          </cell>
          <cell r="I265">
            <v>68.11</v>
          </cell>
        </row>
        <row r="266">
          <cell r="F266">
            <v>40025</v>
          </cell>
          <cell r="G266">
            <v>-3.8080682524668967</v>
          </cell>
          <cell r="I266">
            <v>70.08</v>
          </cell>
        </row>
        <row r="267">
          <cell r="F267">
            <v>40056</v>
          </cell>
          <cell r="G267">
            <v>-3.2851089131674658</v>
          </cell>
          <cell r="I267">
            <v>69.02</v>
          </cell>
        </row>
        <row r="268">
          <cell r="F268">
            <v>40086</v>
          </cell>
          <cell r="G268">
            <v>-2.232123216469962</v>
          </cell>
          <cell r="H268">
            <v>3.5781141252604759E-2</v>
          </cell>
          <cell r="I268">
            <v>65.819999999999993</v>
          </cell>
        </row>
        <row r="269">
          <cell r="F269">
            <v>40117</v>
          </cell>
          <cell r="G269">
            <v>-1.7798340581569405</v>
          </cell>
          <cell r="I269">
            <v>74.91</v>
          </cell>
        </row>
        <row r="270">
          <cell r="F270">
            <v>40147</v>
          </cell>
          <cell r="G270">
            <v>-2.0144590590318203</v>
          </cell>
          <cell r="I270">
            <v>77.77</v>
          </cell>
        </row>
        <row r="271">
          <cell r="F271">
            <v>40178</v>
          </cell>
          <cell r="G271">
            <v>-1.8886661368760111</v>
          </cell>
          <cell r="H271">
            <v>0.6373098185372148</v>
          </cell>
          <cell r="I271">
            <v>77.91</v>
          </cell>
        </row>
        <row r="272">
          <cell r="F272">
            <v>40209</v>
          </cell>
          <cell r="G272">
            <v>-0.97278059129214234</v>
          </cell>
          <cell r="I272">
            <v>71.2</v>
          </cell>
        </row>
        <row r="273">
          <cell r="F273">
            <v>40237</v>
          </cell>
          <cell r="G273">
            <v>-0.95864655509486041</v>
          </cell>
          <cell r="I273">
            <v>76.36</v>
          </cell>
        </row>
        <row r="274">
          <cell r="F274">
            <v>40268</v>
          </cell>
          <cell r="G274">
            <v>-0.24487772713212325</v>
          </cell>
          <cell r="H274">
            <v>0.75317804735843041</v>
          </cell>
          <cell r="I274">
            <v>80.37</v>
          </cell>
        </row>
        <row r="275">
          <cell r="F275">
            <v>40298</v>
          </cell>
          <cell r="G275">
            <v>0.31624350989996924</v>
          </cell>
          <cell r="I275">
            <v>86.19</v>
          </cell>
        </row>
        <row r="276">
          <cell r="F276">
            <v>40329</v>
          </cell>
          <cell r="G276">
            <v>1.0370793559613474</v>
          </cell>
          <cell r="I276">
            <v>73</v>
          </cell>
        </row>
        <row r="277">
          <cell r="F277">
            <v>40359</v>
          </cell>
          <cell r="G277">
            <v>1.2985590256110631</v>
          </cell>
          <cell r="H277">
            <v>1.1550189260362651</v>
          </cell>
          <cell r="I277">
            <v>74.94</v>
          </cell>
        </row>
        <row r="278">
          <cell r="F278">
            <v>40390</v>
          </cell>
          <cell r="G278">
            <v>1.5289438156267585</v>
          </cell>
          <cell r="I278">
            <v>77.5</v>
          </cell>
        </row>
        <row r="279">
          <cell r="F279">
            <v>40421</v>
          </cell>
          <cell r="G279">
            <v>1.356508574019919</v>
          </cell>
          <cell r="I279">
            <v>75.510000000000005</v>
          </cell>
        </row>
        <row r="280">
          <cell r="F280">
            <v>40451</v>
          </cell>
          <cell r="G280">
            <v>1.4059777007104057</v>
          </cell>
          <cell r="H280">
            <v>1.1550189260362651</v>
          </cell>
          <cell r="I280">
            <v>80.77</v>
          </cell>
        </row>
        <row r="281">
          <cell r="F281">
            <v>40482</v>
          </cell>
          <cell r="G281">
            <v>1.2264754410049252</v>
          </cell>
          <cell r="I281">
            <v>82.47</v>
          </cell>
        </row>
        <row r="282">
          <cell r="F282">
            <v>40512</v>
          </cell>
          <cell r="G282">
            <v>1.4102179115695901</v>
          </cell>
          <cell r="I282">
            <v>86.02</v>
          </cell>
        </row>
        <row r="283">
          <cell r="F283">
            <v>40543</v>
          </cell>
          <cell r="G283">
            <v>1.1911403505117204</v>
          </cell>
          <cell r="H283">
            <v>1.1944634294647634</v>
          </cell>
          <cell r="I283">
            <v>93.23</v>
          </cell>
        </row>
        <row r="284">
          <cell r="F284">
            <v>40574</v>
          </cell>
          <cell r="G284">
            <v>0.97206278945385072</v>
          </cell>
          <cell r="I284">
            <v>98.97</v>
          </cell>
        </row>
        <row r="285">
          <cell r="F285">
            <v>40602</v>
          </cell>
          <cell r="G285">
            <v>0.9946772473695018</v>
          </cell>
          <cell r="I285">
            <v>112.27</v>
          </cell>
        </row>
        <row r="286">
          <cell r="F286">
            <v>40633</v>
          </cell>
          <cell r="G286">
            <v>0.58337679402859755</v>
          </cell>
          <cell r="H286">
            <v>1.0268242898936426</v>
          </cell>
          <cell r="I286">
            <v>116.94</v>
          </cell>
        </row>
        <row r="287">
          <cell r="F287">
            <v>40663</v>
          </cell>
          <cell r="G287">
            <v>0.22437227461763665</v>
          </cell>
          <cell r="I287">
            <v>126.59</v>
          </cell>
        </row>
        <row r="288">
          <cell r="F288">
            <v>40694</v>
          </cell>
          <cell r="G288">
            <v>9.5349244189514067E-3</v>
          </cell>
          <cell r="I288">
            <v>117.18</v>
          </cell>
        </row>
        <row r="289">
          <cell r="F289">
            <v>40724</v>
          </cell>
          <cell r="G289">
            <v>-8.6576521722565691E-2</v>
          </cell>
          <cell r="H289">
            <v>1.184602303607639</v>
          </cell>
          <cell r="I289">
            <v>111.71</v>
          </cell>
        </row>
        <row r="290">
          <cell r="F290">
            <v>40755</v>
          </cell>
          <cell r="G290">
            <v>-0.23498390179402587</v>
          </cell>
          <cell r="I290">
            <v>115.93</v>
          </cell>
        </row>
        <row r="291">
          <cell r="F291">
            <v>40786</v>
          </cell>
          <cell r="G291">
            <v>-0.10353736515930401</v>
          </cell>
          <cell r="I291">
            <v>116.48</v>
          </cell>
        </row>
        <row r="292">
          <cell r="F292">
            <v>40816</v>
          </cell>
          <cell r="G292">
            <v>-6.5375467426642783E-2</v>
          </cell>
          <cell r="H292">
            <v>0.98491450500086364</v>
          </cell>
          <cell r="I292">
            <v>105.42</v>
          </cell>
        </row>
        <row r="293">
          <cell r="F293">
            <v>40847</v>
          </cell>
          <cell r="G293">
            <v>0.285148630265949</v>
          </cell>
          <cell r="I293">
            <v>108.43</v>
          </cell>
        </row>
        <row r="294">
          <cell r="F294">
            <v>40877</v>
          </cell>
          <cell r="G294">
            <v>0.23143929271627772</v>
          </cell>
          <cell r="I294">
            <v>111.22</v>
          </cell>
        </row>
        <row r="295">
          <cell r="F295">
            <v>40908</v>
          </cell>
          <cell r="G295">
            <v>0.38408688364692251</v>
          </cell>
          <cell r="H295">
            <v>0.8468587430011163</v>
          </cell>
          <cell r="I295">
            <v>108.09</v>
          </cell>
        </row>
        <row r="296">
          <cell r="F296">
            <v>40939</v>
          </cell>
          <cell r="G296">
            <v>0.65828718587419177</v>
          </cell>
          <cell r="I296">
            <v>110.26</v>
          </cell>
        </row>
        <row r="297">
          <cell r="F297">
            <v>40968</v>
          </cell>
          <cell r="G297">
            <v>0.73885119219869888</v>
          </cell>
          <cell r="I297">
            <v>122.23</v>
          </cell>
        </row>
        <row r="298">
          <cell r="F298">
            <v>40999</v>
          </cell>
          <cell r="G298">
            <v>0.91835345190417916</v>
          </cell>
          <cell r="H298">
            <v>0.35626773160915887</v>
          </cell>
          <cell r="I298">
            <v>123.41</v>
          </cell>
        </row>
        <row r="299">
          <cell r="F299">
            <v>41029</v>
          </cell>
          <cell r="G299">
            <v>1.2151682120470997</v>
          </cell>
          <cell r="I299">
            <v>118.66</v>
          </cell>
        </row>
        <row r="300">
          <cell r="F300">
            <v>41060</v>
          </cell>
          <cell r="G300">
            <v>1.1826599287933512</v>
          </cell>
          <cell r="I300">
            <v>103.86</v>
          </cell>
        </row>
        <row r="301">
          <cell r="F301">
            <v>41090</v>
          </cell>
          <cell r="G301">
            <v>1.3960838753723086</v>
          </cell>
          <cell r="H301">
            <v>0.47953180482321839</v>
          </cell>
          <cell r="I301">
            <v>94.17</v>
          </cell>
        </row>
        <row r="302">
          <cell r="F302">
            <v>41121</v>
          </cell>
          <cell r="G302">
            <v>1.0667608319756396</v>
          </cell>
          <cell r="I302">
            <v>105.93</v>
          </cell>
        </row>
        <row r="303">
          <cell r="F303">
            <v>41152</v>
          </cell>
          <cell r="G303">
            <v>0.98761022927086062</v>
          </cell>
          <cell r="I303">
            <v>113.93</v>
          </cell>
        </row>
        <row r="304">
          <cell r="F304">
            <v>41182</v>
          </cell>
          <cell r="G304">
            <v>0.86464411435450805</v>
          </cell>
          <cell r="H304">
            <v>0.18369802910947655</v>
          </cell>
          <cell r="I304">
            <v>111.36</v>
          </cell>
        </row>
        <row r="305">
          <cell r="F305">
            <v>41213</v>
          </cell>
          <cell r="G305">
            <v>0.40670134156257354</v>
          </cell>
          <cell r="I305">
            <v>109.89</v>
          </cell>
        </row>
        <row r="306">
          <cell r="F306">
            <v>41243</v>
          </cell>
          <cell r="G306">
            <v>0.55228191439457741</v>
          </cell>
          <cell r="I306">
            <v>110.84</v>
          </cell>
        </row>
        <row r="307">
          <cell r="F307">
            <v>41274</v>
          </cell>
          <cell r="G307">
            <v>0.47878492616871143</v>
          </cell>
          <cell r="H307">
            <v>0.25765647303791156</v>
          </cell>
          <cell r="I307">
            <v>110.8</v>
          </cell>
        </row>
        <row r="308">
          <cell r="F308">
            <v>41305</v>
          </cell>
          <cell r="G308">
            <v>-0.10071055791984763</v>
          </cell>
          <cell r="I308">
            <v>115.55</v>
          </cell>
        </row>
        <row r="309">
          <cell r="F309">
            <v>41333</v>
          </cell>
          <cell r="G309">
            <v>-5.9721852947730053E-2</v>
          </cell>
          <cell r="I309">
            <v>112.2</v>
          </cell>
        </row>
        <row r="310">
          <cell r="F310">
            <v>41364</v>
          </cell>
          <cell r="G310">
            <v>-0.11767140135658589</v>
          </cell>
          <cell r="H310">
            <v>8.5086770538227524E-2</v>
          </cell>
          <cell r="I310">
            <v>108.45</v>
          </cell>
        </row>
        <row r="311">
          <cell r="F311">
            <v>41394</v>
          </cell>
          <cell r="G311">
            <v>-0.36925724566820417</v>
          </cell>
          <cell r="I311">
            <v>101.53</v>
          </cell>
        </row>
        <row r="312">
          <cell r="F312">
            <v>41425</v>
          </cell>
          <cell r="G312">
            <v>-0.5233182402185772</v>
          </cell>
          <cell r="I312">
            <v>100.43</v>
          </cell>
        </row>
        <row r="313">
          <cell r="F313">
            <v>41455</v>
          </cell>
          <cell r="G313">
            <v>-0.70282049992405771</v>
          </cell>
          <cell r="H313">
            <v>0.40557336089478341</v>
          </cell>
          <cell r="I313">
            <v>102.49</v>
          </cell>
        </row>
        <row r="314">
          <cell r="F314">
            <v>41486</v>
          </cell>
          <cell r="G314">
            <v>-0.83850724741796412</v>
          </cell>
          <cell r="I314">
            <v>107.89</v>
          </cell>
        </row>
        <row r="315">
          <cell r="F315">
            <v>41517</v>
          </cell>
          <cell r="G315">
            <v>-0.69575348182541674</v>
          </cell>
          <cell r="I315">
            <v>115.97</v>
          </cell>
        </row>
        <row r="316">
          <cell r="F316">
            <v>41547</v>
          </cell>
          <cell r="G316">
            <v>-0.56713375243015107</v>
          </cell>
          <cell r="H316">
            <v>0.20835084375228707</v>
          </cell>
          <cell r="I316">
            <v>107.85</v>
          </cell>
        </row>
        <row r="317">
          <cell r="F317">
            <v>41578</v>
          </cell>
          <cell r="G317">
            <v>-0.47526251714781864</v>
          </cell>
          <cell r="I317">
            <v>107.53</v>
          </cell>
        </row>
        <row r="318">
          <cell r="F318">
            <v>41608</v>
          </cell>
          <cell r="G318">
            <v>-0.69434007820568844</v>
          </cell>
          <cell r="I318">
            <v>111.07</v>
          </cell>
        </row>
        <row r="319">
          <cell r="F319">
            <v>41639</v>
          </cell>
          <cell r="G319">
            <v>-0.93037848270029655</v>
          </cell>
          <cell r="H319">
            <v>0.5534902487516552</v>
          </cell>
          <cell r="I319">
            <v>109.95</v>
          </cell>
        </row>
        <row r="320">
          <cell r="F320">
            <v>41670</v>
          </cell>
          <cell r="G320">
            <v>-0.63921733703628891</v>
          </cell>
          <cell r="I320">
            <v>108.16</v>
          </cell>
        </row>
        <row r="321">
          <cell r="F321">
            <v>41698</v>
          </cell>
          <cell r="G321">
            <v>-0.55017290899341276</v>
          </cell>
          <cell r="I321">
            <v>108.98</v>
          </cell>
        </row>
        <row r="322">
          <cell r="F322">
            <v>41729</v>
          </cell>
          <cell r="G322">
            <v>-0.45123465561243936</v>
          </cell>
          <cell r="H322">
            <v>6.0433955895417016E-2</v>
          </cell>
          <cell r="I322">
            <v>105.95</v>
          </cell>
        </row>
        <row r="323">
          <cell r="F323">
            <v>41759</v>
          </cell>
          <cell r="G323">
            <v>-0.39045829996412706</v>
          </cell>
          <cell r="I323">
            <v>108.63</v>
          </cell>
        </row>
        <row r="324">
          <cell r="F324">
            <v>41790</v>
          </cell>
          <cell r="G324">
            <v>-0.22367667283620038</v>
          </cell>
          <cell r="I324">
            <v>109.21</v>
          </cell>
        </row>
        <row r="325">
          <cell r="F325">
            <v>41820</v>
          </cell>
          <cell r="G325">
            <v>-0.27597260676614344</v>
          </cell>
          <cell r="H325">
            <v>0.40557336089478341</v>
          </cell>
          <cell r="I325">
            <v>111.03</v>
          </cell>
        </row>
        <row r="326">
          <cell r="F326">
            <v>41851</v>
          </cell>
          <cell r="G326">
            <v>0.20458462394144197</v>
          </cell>
          <cell r="I326">
            <v>104.94</v>
          </cell>
        </row>
        <row r="327">
          <cell r="F327">
            <v>41882</v>
          </cell>
          <cell r="G327">
            <v>-0.16148691356815983</v>
          </cell>
          <cell r="I327">
            <v>101.12</v>
          </cell>
        </row>
        <row r="328">
          <cell r="F328">
            <v>41912</v>
          </cell>
          <cell r="G328">
            <v>-0.36784384204847598</v>
          </cell>
          <cell r="H328">
            <v>0.40557336089478341</v>
          </cell>
          <cell r="I328">
            <v>94.67</v>
          </cell>
        </row>
        <row r="329">
          <cell r="F329">
            <v>41943</v>
          </cell>
          <cell r="G329">
            <v>-0.140285859272237</v>
          </cell>
          <cell r="I329">
            <v>84.17</v>
          </cell>
        </row>
        <row r="330">
          <cell r="F330">
            <v>41973</v>
          </cell>
          <cell r="G330">
            <v>0.10281956332101214</v>
          </cell>
          <cell r="I330">
            <v>71.89</v>
          </cell>
        </row>
        <row r="331">
          <cell r="F331">
            <v>42004</v>
          </cell>
          <cell r="G331">
            <v>2.5082364235961579E-2</v>
          </cell>
          <cell r="H331">
            <v>0.35626773160915887</v>
          </cell>
          <cell r="I331">
            <v>55.27</v>
          </cell>
        </row>
        <row r="332">
          <cell r="F332">
            <v>42035</v>
          </cell>
          <cell r="G332">
            <v>-2.4386762454525208E-2</v>
          </cell>
          <cell r="I332">
            <v>47.52</v>
          </cell>
        </row>
        <row r="333">
          <cell r="F333">
            <v>42063</v>
          </cell>
          <cell r="G333">
            <v>-0.35088299861173766</v>
          </cell>
          <cell r="I333">
            <v>61.89</v>
          </cell>
        </row>
        <row r="334">
          <cell r="F334">
            <v>42094</v>
          </cell>
          <cell r="G334">
            <v>-0.50070378230292611</v>
          </cell>
          <cell r="H334">
            <v>1.1128326609792497E-2</v>
          </cell>
          <cell r="I334">
            <v>53.69</v>
          </cell>
        </row>
        <row r="335">
          <cell r="F335">
            <v>42124</v>
          </cell>
          <cell r="G335">
            <v>-0.56854715604987938</v>
          </cell>
          <cell r="I335">
            <v>63.9</v>
          </cell>
        </row>
        <row r="336">
          <cell r="F336">
            <v>42155</v>
          </cell>
          <cell r="G336">
            <v>-0.61518947550090963</v>
          </cell>
          <cell r="I336">
            <v>63.16</v>
          </cell>
        </row>
        <row r="337">
          <cell r="F337">
            <v>42185</v>
          </cell>
          <cell r="G337">
            <v>-0.66324519857166819</v>
          </cell>
          <cell r="H337">
            <v>6.0433955895417016E-2</v>
          </cell>
          <cell r="I337">
            <v>60.31</v>
          </cell>
        </row>
        <row r="338">
          <cell r="F338">
            <v>42216</v>
          </cell>
          <cell r="G338">
            <v>-0.84416086189687689</v>
          </cell>
          <cell r="I338">
            <v>53.29</v>
          </cell>
        </row>
        <row r="339">
          <cell r="F339">
            <v>42247</v>
          </cell>
          <cell r="G339">
            <v>-0.77914429538938013</v>
          </cell>
          <cell r="I339">
            <v>47.97</v>
          </cell>
        </row>
        <row r="340">
          <cell r="F340">
            <v>42277</v>
          </cell>
          <cell r="G340">
            <v>-0.87525574153089725</v>
          </cell>
          <cell r="H340">
            <v>-0.43262233696082114</v>
          </cell>
          <cell r="I340">
            <v>47.29</v>
          </cell>
        </row>
        <row r="341">
          <cell r="F341">
            <v>42308</v>
          </cell>
          <cell r="G341">
            <v>-1.1381488148003411</v>
          </cell>
          <cell r="I341">
            <v>48</v>
          </cell>
        </row>
        <row r="342">
          <cell r="F342">
            <v>42338</v>
          </cell>
          <cell r="G342">
            <v>-1.4957399305915737</v>
          </cell>
          <cell r="I342">
            <v>43.73</v>
          </cell>
        </row>
        <row r="343">
          <cell r="F343">
            <v>42369</v>
          </cell>
          <cell r="G343">
            <v>-1.4943265269718455</v>
          </cell>
          <cell r="H343">
            <v>-0.50658078088925795</v>
          </cell>
          <cell r="I343">
            <v>36.61</v>
          </cell>
        </row>
        <row r="344">
          <cell r="F344">
            <v>42400</v>
          </cell>
          <cell r="G344">
            <v>-1.3784274301541337</v>
          </cell>
          <cell r="I344">
            <v>33.14</v>
          </cell>
        </row>
        <row r="345">
          <cell r="F345">
            <v>42429</v>
          </cell>
          <cell r="G345">
            <v>-1.4010418880697848</v>
          </cell>
          <cell r="I345">
            <v>35.92</v>
          </cell>
        </row>
        <row r="346">
          <cell r="F346">
            <v>42460</v>
          </cell>
          <cell r="G346">
            <v>-1.4872595088732046</v>
          </cell>
          <cell r="H346">
            <v>-0.92567862981705928</v>
          </cell>
          <cell r="I346">
            <v>36.75</v>
          </cell>
        </row>
        <row r="347">
          <cell r="F347">
            <v>42490</v>
          </cell>
          <cell r="G347">
            <v>-1.439203785802446</v>
          </cell>
          <cell r="I347">
            <v>45.64</v>
          </cell>
        </row>
        <row r="348">
          <cell r="F348">
            <v>42521</v>
          </cell>
          <cell r="G348">
            <v>-1.48301929801402</v>
          </cell>
          <cell r="I348">
            <v>49.26</v>
          </cell>
        </row>
        <row r="349">
          <cell r="F349">
            <v>42551</v>
          </cell>
          <cell r="G349">
            <v>-1.3784274301541337</v>
          </cell>
          <cell r="H349">
            <v>-0.53123359553207017</v>
          </cell>
          <cell r="I349">
            <v>48.05</v>
          </cell>
        </row>
        <row r="350">
          <cell r="F350">
            <v>42582</v>
          </cell>
          <cell r="G350">
            <v>-1.3317851107031033</v>
          </cell>
          <cell r="I350">
            <v>40.76</v>
          </cell>
        </row>
        <row r="351">
          <cell r="F351">
            <v>42613</v>
          </cell>
          <cell r="G351">
            <v>-1.3558129722384826</v>
          </cell>
          <cell r="I351">
            <v>47.94</v>
          </cell>
        </row>
        <row r="352">
          <cell r="F352">
            <v>42643</v>
          </cell>
          <cell r="G352">
            <v>-1.2003385740683814</v>
          </cell>
          <cell r="H352">
            <v>-0.30935826374676162</v>
          </cell>
          <cell r="I352">
            <v>48.24</v>
          </cell>
        </row>
        <row r="353">
          <cell r="F353">
            <v>42674</v>
          </cell>
          <cell r="G353">
            <v>-1.0123558926445317</v>
          </cell>
          <cell r="I353">
            <v>46.2</v>
          </cell>
        </row>
        <row r="354">
          <cell r="F354">
            <v>42704</v>
          </cell>
          <cell r="G354">
            <v>-0.83426703655877965</v>
          </cell>
          <cell r="I354">
            <v>47.95</v>
          </cell>
        </row>
        <row r="355">
          <cell r="F355">
            <v>42735</v>
          </cell>
          <cell r="G355">
            <v>-0.51483781850020804</v>
          </cell>
          <cell r="H355">
            <v>0.28230928768072383</v>
          </cell>
          <cell r="I355">
            <v>54.96</v>
          </cell>
        </row>
        <row r="356">
          <cell r="F356">
            <v>42766</v>
          </cell>
          <cell r="G356">
            <v>-0.51342441488047985</v>
          </cell>
          <cell r="I356">
            <v>55.25</v>
          </cell>
        </row>
        <row r="357">
          <cell r="F357">
            <v>42794</v>
          </cell>
          <cell r="G357">
            <v>-0.43851402303488562</v>
          </cell>
          <cell r="I357">
            <v>53.36</v>
          </cell>
        </row>
        <row r="358">
          <cell r="F358">
            <v>42825</v>
          </cell>
          <cell r="G358">
            <v>-0.24063751627293864</v>
          </cell>
          <cell r="H358">
            <v>-6.2830117318642534E-2</v>
          </cell>
          <cell r="I358">
            <v>52.2</v>
          </cell>
        </row>
        <row r="359">
          <cell r="F359">
            <v>42855</v>
          </cell>
          <cell r="G359">
            <v>0.21730525651899568</v>
          </cell>
          <cell r="I359">
            <v>49.46</v>
          </cell>
        </row>
        <row r="360">
          <cell r="F360">
            <v>42886</v>
          </cell>
          <cell r="G360">
            <v>0.14804847915231423</v>
          </cell>
          <cell r="I360">
            <v>49.4</v>
          </cell>
        </row>
        <row r="361">
          <cell r="F361">
            <v>42916</v>
          </cell>
          <cell r="G361">
            <v>0.11271338865910947</v>
          </cell>
          <cell r="H361">
            <v>0.52883743410884299</v>
          </cell>
          <cell r="I361">
            <v>47.08</v>
          </cell>
        </row>
        <row r="362">
          <cell r="F362">
            <v>42947</v>
          </cell>
          <cell r="G362">
            <v>2.5082364235961579E-2</v>
          </cell>
          <cell r="I362">
            <v>51.99</v>
          </cell>
        </row>
        <row r="363">
          <cell r="F363">
            <v>42978</v>
          </cell>
          <cell r="G363">
            <v>8.5858719884273835E-2</v>
          </cell>
          <cell r="I363">
            <v>52.69</v>
          </cell>
        </row>
        <row r="364">
          <cell r="F364">
            <v>43008</v>
          </cell>
          <cell r="G364">
            <v>0.22437227461763665</v>
          </cell>
          <cell r="H364">
            <v>0.57814306339446575</v>
          </cell>
          <cell r="I364">
            <v>57.02</v>
          </cell>
        </row>
        <row r="365">
          <cell r="F365">
            <v>43039</v>
          </cell>
          <cell r="G365">
            <v>0.24981353977274418</v>
          </cell>
          <cell r="I365">
            <v>61.35</v>
          </cell>
        </row>
        <row r="366">
          <cell r="F366">
            <v>43069</v>
          </cell>
          <cell r="G366">
            <v>0.28232182302649256</v>
          </cell>
          <cell r="I366">
            <v>63.53</v>
          </cell>
        </row>
        <row r="367">
          <cell r="F367">
            <v>43100</v>
          </cell>
          <cell r="G367">
            <v>3.2149382334602544E-2</v>
          </cell>
          <cell r="H367">
            <v>1.1944634294647634</v>
          </cell>
          <cell r="I367">
            <v>66.73</v>
          </cell>
        </row>
        <row r="368">
          <cell r="F368">
            <v>43131</v>
          </cell>
          <cell r="G368">
            <v>5.1937033010797225E-2</v>
          </cell>
          <cell r="I368">
            <v>67.78</v>
          </cell>
        </row>
        <row r="369">
          <cell r="F369">
            <v>43159</v>
          </cell>
          <cell r="G369">
            <v>9.8579352461827544E-2</v>
          </cell>
          <cell r="I369">
            <v>66.08</v>
          </cell>
        </row>
        <row r="370">
          <cell r="F370">
            <v>43190</v>
          </cell>
          <cell r="G370">
            <v>3.8813099400386701E-3</v>
          </cell>
          <cell r="H370">
            <v>0.60279587803727797</v>
          </cell>
          <cell r="I370">
            <v>69.02</v>
          </cell>
        </row>
        <row r="371">
          <cell r="F371">
            <v>43220</v>
          </cell>
          <cell r="G371">
            <v>-0.28586643210424084</v>
          </cell>
          <cell r="I371">
            <v>75.92</v>
          </cell>
        </row>
        <row r="372">
          <cell r="F372">
            <v>43251</v>
          </cell>
          <cell r="G372">
            <v>-0.46819549904917762</v>
          </cell>
          <cell r="I372">
            <v>76.45</v>
          </cell>
        </row>
        <row r="373">
          <cell r="F373">
            <v>43281</v>
          </cell>
          <cell r="G373">
            <v>-0.18268796786408276</v>
          </cell>
          <cell r="H373">
            <v>1.1698106148219529</v>
          </cell>
          <cell r="I373">
            <v>77.44</v>
          </cell>
        </row>
        <row r="374">
          <cell r="F374">
            <v>43312</v>
          </cell>
          <cell r="G374">
            <v>-8.5163118102837471E-2</v>
          </cell>
          <cell r="I374">
            <v>74.16</v>
          </cell>
        </row>
        <row r="375">
          <cell r="F375">
            <v>43343</v>
          </cell>
          <cell r="G375">
            <v>0.12402061761693495</v>
          </cell>
          <cell r="I375">
            <v>76.94</v>
          </cell>
        </row>
        <row r="376">
          <cell r="F376">
            <v>43373</v>
          </cell>
          <cell r="G376">
            <v>7.4551490926448263E-2</v>
          </cell>
          <cell r="H376">
            <v>0.87397683910820934</v>
          </cell>
          <cell r="I376">
            <v>82.72</v>
          </cell>
        </row>
        <row r="377">
          <cell r="F377">
            <v>43404</v>
          </cell>
          <cell r="G377">
            <v>1.5188538897864241E-2</v>
          </cell>
          <cell r="I377">
            <v>74.84</v>
          </cell>
        </row>
        <row r="378">
          <cell r="F378">
            <v>43434</v>
          </cell>
          <cell r="G378">
            <v>1.6601942517592377E-2</v>
          </cell>
          <cell r="I378">
            <v>57.71</v>
          </cell>
        </row>
        <row r="379">
          <cell r="F379">
            <v>43465</v>
          </cell>
          <cell r="G379">
            <v>0.14239486467340148</v>
          </cell>
          <cell r="H379">
            <v>1.1451578001791407</v>
          </cell>
          <cell r="I379">
            <v>50.57</v>
          </cell>
        </row>
        <row r="380">
          <cell r="F380">
            <v>43496</v>
          </cell>
          <cell r="G380">
            <v>3.2149382334602544E-2</v>
          </cell>
          <cell r="I380">
            <v>62.46</v>
          </cell>
        </row>
        <row r="381">
          <cell r="F381">
            <v>43524</v>
          </cell>
          <cell r="G381">
            <v>-0.13321884117359606</v>
          </cell>
          <cell r="I381">
            <v>65.03</v>
          </cell>
        </row>
        <row r="382">
          <cell r="F382">
            <v>43555</v>
          </cell>
          <cell r="G382">
            <v>-4.1347605891263517E-2</v>
          </cell>
          <cell r="I382">
            <v>67.930000000000007</v>
          </cell>
        </row>
        <row r="383">
          <cell r="F383">
            <v>43585</v>
          </cell>
          <cell r="G383">
            <v>-0.35088299861173766</v>
          </cell>
          <cell r="I383">
            <v>72.19</v>
          </cell>
        </row>
      </sheetData>
      <sheetData sheetId="1"/>
      <sheetData sheetId="2">
        <row r="2">
          <cell r="H2" t="str">
            <v>画图用调整分析值</v>
          </cell>
        </row>
      </sheetData>
      <sheetData sheetId="3"/>
      <sheetData sheetId="4">
        <row r="1">
          <cell r="G1" t="str">
            <v>美国:企业设备产出指数:同比:季调；调整值</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原始数据"/>
      <sheetName val="布伦特原油期限溢价"/>
      <sheetName val="原始数据2"/>
      <sheetName val="净单与结算价"/>
    </sheetNames>
    <sheetDataSet>
      <sheetData sheetId="0" refreshError="1"/>
      <sheetData sheetId="1">
        <row r="1">
          <cell r="B1" t="str">
            <v>实际市场价格:全球:现货原油:英国布伦特:月</v>
          </cell>
          <cell r="C1" t="str">
            <v>期货结算价(活跃合约):MICEX 布伦特原油:月</v>
          </cell>
          <cell r="D1" t="str">
            <v>期限溢价</v>
          </cell>
        </row>
        <row r="2">
          <cell r="A2">
            <v>39752</v>
          </cell>
          <cell r="B2">
            <v>72.84</v>
          </cell>
          <cell r="C2">
            <v>64.19</v>
          </cell>
          <cell r="D2">
            <v>-8.6500000000000057</v>
          </cell>
        </row>
        <row r="3">
          <cell r="A3">
            <v>39782</v>
          </cell>
          <cell r="B3">
            <v>53.24</v>
          </cell>
          <cell r="C3">
            <v>52.7</v>
          </cell>
          <cell r="D3">
            <v>-0.53999999999999915</v>
          </cell>
        </row>
        <row r="4">
          <cell r="A4">
            <v>39813</v>
          </cell>
          <cell r="B4">
            <v>41.58</v>
          </cell>
          <cell r="C4">
            <v>38.5</v>
          </cell>
          <cell r="D4">
            <v>-3.0799999999999983</v>
          </cell>
        </row>
        <row r="5">
          <cell r="A5">
            <v>39844</v>
          </cell>
          <cell r="B5">
            <v>41.58</v>
          </cell>
          <cell r="C5">
            <v>46.77</v>
          </cell>
          <cell r="D5">
            <v>5.1900000000000048</v>
          </cell>
        </row>
        <row r="6">
          <cell r="A6">
            <v>39872</v>
          </cell>
          <cell r="B6">
            <v>44.05</v>
          </cell>
          <cell r="C6">
            <v>44.8</v>
          </cell>
          <cell r="D6">
            <v>0.75</v>
          </cell>
        </row>
        <row r="7">
          <cell r="A7">
            <v>39903</v>
          </cell>
          <cell r="B7">
            <v>46.84</v>
          </cell>
          <cell r="C7">
            <v>48.18</v>
          </cell>
          <cell r="D7">
            <v>1.3399999999999963</v>
          </cell>
        </row>
        <row r="8">
          <cell r="A8">
            <v>39933</v>
          </cell>
          <cell r="B8">
            <v>50.85</v>
          </cell>
          <cell r="C8">
            <v>50.46</v>
          </cell>
          <cell r="D8">
            <v>-0.39000000000000057</v>
          </cell>
        </row>
        <row r="9">
          <cell r="A9">
            <v>39964</v>
          </cell>
          <cell r="B9">
            <v>57.94</v>
          </cell>
          <cell r="C9">
            <v>65.260000000000005</v>
          </cell>
          <cell r="D9">
            <v>7.3200000000000074</v>
          </cell>
        </row>
        <row r="10">
          <cell r="A10">
            <v>39994</v>
          </cell>
          <cell r="B10">
            <v>68.59</v>
          </cell>
          <cell r="C10">
            <v>70.849999999999994</v>
          </cell>
          <cell r="D10">
            <v>2.2599999999999909</v>
          </cell>
        </row>
        <row r="11">
          <cell r="A11">
            <v>40025</v>
          </cell>
          <cell r="B11">
            <v>64.92</v>
          </cell>
          <cell r="C11">
            <v>69.489999999999995</v>
          </cell>
          <cell r="D11">
            <v>4.5699999999999932</v>
          </cell>
        </row>
        <row r="12">
          <cell r="A12">
            <v>40056</v>
          </cell>
          <cell r="B12">
            <v>72.5</v>
          </cell>
          <cell r="C12">
            <v>69.72</v>
          </cell>
          <cell r="D12">
            <v>-2.7800000000000011</v>
          </cell>
        </row>
        <row r="13">
          <cell r="A13">
            <v>40086</v>
          </cell>
          <cell r="B13">
            <v>67.69</v>
          </cell>
          <cell r="C13">
            <v>65.84</v>
          </cell>
          <cell r="D13">
            <v>-1.8499999999999943</v>
          </cell>
        </row>
        <row r="14">
          <cell r="A14">
            <v>40117</v>
          </cell>
          <cell r="B14">
            <v>73.19</v>
          </cell>
          <cell r="C14">
            <v>76.400000000000006</v>
          </cell>
          <cell r="D14">
            <v>3.210000000000008</v>
          </cell>
        </row>
        <row r="15">
          <cell r="A15">
            <v>40147</v>
          </cell>
          <cell r="B15">
            <v>77.040000000000006</v>
          </cell>
          <cell r="C15">
            <v>77.67</v>
          </cell>
          <cell r="D15">
            <v>0.62999999999999545</v>
          </cell>
        </row>
        <row r="16">
          <cell r="A16">
            <v>40178</v>
          </cell>
          <cell r="B16">
            <v>74.67</v>
          </cell>
          <cell r="C16">
            <v>79.39</v>
          </cell>
          <cell r="D16">
            <v>4.7199999999999989</v>
          </cell>
        </row>
        <row r="17">
          <cell r="A17">
            <v>40209</v>
          </cell>
          <cell r="B17">
            <v>74.67</v>
          </cell>
          <cell r="C17">
            <v>72.69</v>
          </cell>
          <cell r="D17">
            <v>-1.980000000000004</v>
          </cell>
        </row>
        <row r="18">
          <cell r="A18">
            <v>40237</v>
          </cell>
          <cell r="B18">
            <v>75.34</v>
          </cell>
          <cell r="C18">
            <v>77.599999999999994</v>
          </cell>
          <cell r="D18">
            <v>2.2599999999999909</v>
          </cell>
        </row>
        <row r="19">
          <cell r="A19">
            <v>40268</v>
          </cell>
          <cell r="B19">
            <v>79.27</v>
          </cell>
          <cell r="C19">
            <v>81.760000000000005</v>
          </cell>
          <cell r="D19">
            <v>2.4900000000000091</v>
          </cell>
        </row>
        <row r="20">
          <cell r="A20">
            <v>40298</v>
          </cell>
          <cell r="B20">
            <v>84.93</v>
          </cell>
          <cell r="C20">
            <v>87</v>
          </cell>
          <cell r="D20">
            <v>2.0699999999999932</v>
          </cell>
        </row>
        <row r="21">
          <cell r="A21">
            <v>40329</v>
          </cell>
          <cell r="B21">
            <v>76.25</v>
          </cell>
          <cell r="C21">
            <v>74.42</v>
          </cell>
          <cell r="D21">
            <v>-1.8299999999999983</v>
          </cell>
        </row>
        <row r="22">
          <cell r="A22">
            <v>40359</v>
          </cell>
          <cell r="B22">
            <v>74.84</v>
          </cell>
          <cell r="C22">
            <v>75.3</v>
          </cell>
          <cell r="D22">
            <v>0.45999999999999375</v>
          </cell>
        </row>
        <row r="23">
          <cell r="A23">
            <v>40390</v>
          </cell>
          <cell r="B23">
            <v>74.739999999999995</v>
          </cell>
          <cell r="C23">
            <v>77.11</v>
          </cell>
          <cell r="D23">
            <v>2.3700000000000045</v>
          </cell>
        </row>
        <row r="24">
          <cell r="A24">
            <v>40421</v>
          </cell>
          <cell r="B24">
            <v>76.69</v>
          </cell>
          <cell r="C24">
            <v>76.36</v>
          </cell>
          <cell r="D24">
            <v>-0.32999999999999829</v>
          </cell>
        </row>
        <row r="25">
          <cell r="A25">
            <v>40451</v>
          </cell>
          <cell r="B25">
            <v>77.790000000000006</v>
          </cell>
          <cell r="C25">
            <v>81.93</v>
          </cell>
          <cell r="D25">
            <v>4.1400000000000006</v>
          </cell>
        </row>
        <row r="26">
          <cell r="A26">
            <v>40482</v>
          </cell>
          <cell r="B26">
            <v>82.92</v>
          </cell>
          <cell r="C26">
            <v>83.22</v>
          </cell>
          <cell r="D26">
            <v>0.29999999999999716</v>
          </cell>
        </row>
        <row r="27">
          <cell r="A27">
            <v>40512</v>
          </cell>
          <cell r="B27">
            <v>85.67</v>
          </cell>
          <cell r="C27">
            <v>87.16</v>
          </cell>
          <cell r="D27">
            <v>1.4899999999999949</v>
          </cell>
        </row>
        <row r="28">
          <cell r="A28">
            <v>40543</v>
          </cell>
          <cell r="B28">
            <v>91.8</v>
          </cell>
          <cell r="C28">
            <v>93.41</v>
          </cell>
          <cell r="D28">
            <v>1.6099999999999994</v>
          </cell>
        </row>
        <row r="29">
          <cell r="A29">
            <v>40574</v>
          </cell>
          <cell r="B29">
            <v>91.8</v>
          </cell>
          <cell r="C29">
            <v>99.43</v>
          </cell>
          <cell r="D29">
            <v>7.6300000000000097</v>
          </cell>
        </row>
        <row r="30">
          <cell r="A30">
            <v>40602</v>
          </cell>
          <cell r="B30">
            <v>100.125</v>
          </cell>
          <cell r="C30">
            <v>112.3</v>
          </cell>
          <cell r="D30">
            <v>12.174999999999997</v>
          </cell>
        </row>
        <row r="31">
          <cell r="A31">
            <v>40633</v>
          </cell>
          <cell r="B31">
            <v>114.44</v>
          </cell>
          <cell r="C31">
            <v>117.02</v>
          </cell>
          <cell r="D31">
            <v>2.5799999999999983</v>
          </cell>
        </row>
        <row r="32">
          <cell r="A32">
            <v>40663</v>
          </cell>
          <cell r="B32">
            <v>123.15</v>
          </cell>
          <cell r="C32">
            <v>125.43</v>
          </cell>
          <cell r="D32">
            <v>2.2800000000000011</v>
          </cell>
        </row>
        <row r="33">
          <cell r="A33">
            <v>40694</v>
          </cell>
          <cell r="B33">
            <v>114.46</v>
          </cell>
          <cell r="C33">
            <v>116.45</v>
          </cell>
          <cell r="D33">
            <v>1.9900000000000091</v>
          </cell>
        </row>
        <row r="34">
          <cell r="A34">
            <v>40724</v>
          </cell>
          <cell r="B34">
            <v>113.76</v>
          </cell>
          <cell r="C34">
            <v>112.11</v>
          </cell>
          <cell r="D34">
            <v>-1.6500000000000057</v>
          </cell>
        </row>
        <row r="35">
          <cell r="A35">
            <v>40755</v>
          </cell>
          <cell r="B35">
            <v>116.46</v>
          </cell>
          <cell r="C35">
            <v>116.82</v>
          </cell>
          <cell r="D35">
            <v>0.35999999999999943</v>
          </cell>
        </row>
        <row r="36">
          <cell r="A36">
            <v>40786</v>
          </cell>
          <cell r="B36">
            <v>110.08</v>
          </cell>
          <cell r="C36">
            <v>114.5</v>
          </cell>
          <cell r="D36">
            <v>4.4200000000000017</v>
          </cell>
        </row>
        <row r="37">
          <cell r="A37">
            <v>40816</v>
          </cell>
          <cell r="B37">
            <v>110.88</v>
          </cell>
          <cell r="C37">
            <v>102.86</v>
          </cell>
          <cell r="D37">
            <v>-8.019999999999996</v>
          </cell>
        </row>
        <row r="38">
          <cell r="A38">
            <v>40847</v>
          </cell>
          <cell r="B38">
            <v>109.47</v>
          </cell>
          <cell r="C38">
            <v>109.27</v>
          </cell>
          <cell r="D38">
            <v>-0.20000000000000284</v>
          </cell>
        </row>
        <row r="39">
          <cell r="A39">
            <v>40877</v>
          </cell>
          <cell r="B39">
            <v>110.5</v>
          </cell>
          <cell r="C39">
            <v>111.77</v>
          </cell>
          <cell r="D39">
            <v>1.269999999999996</v>
          </cell>
        </row>
        <row r="40">
          <cell r="A40">
            <v>40908</v>
          </cell>
          <cell r="B40">
            <v>107.97</v>
          </cell>
          <cell r="C40">
            <v>106.85</v>
          </cell>
          <cell r="D40">
            <v>-1.1200000000000045</v>
          </cell>
        </row>
        <row r="41">
          <cell r="A41">
            <v>40939</v>
          </cell>
          <cell r="B41">
            <v>107.97</v>
          </cell>
          <cell r="C41">
            <v>112.38</v>
          </cell>
          <cell r="D41">
            <v>4.4099999999999966</v>
          </cell>
        </row>
        <row r="42">
          <cell r="A42">
            <v>40968</v>
          </cell>
          <cell r="B42">
            <v>115.34800849999999</v>
          </cell>
          <cell r="C42">
            <v>123.22</v>
          </cell>
          <cell r="D42">
            <v>7.8719915000000071</v>
          </cell>
        </row>
        <row r="43">
          <cell r="A43">
            <v>40999</v>
          </cell>
          <cell r="B43">
            <v>124.928636</v>
          </cell>
          <cell r="C43">
            <v>123.18</v>
          </cell>
          <cell r="D43">
            <v>-1.7486359999999905</v>
          </cell>
        </row>
        <row r="44">
          <cell r="A44">
            <v>41029</v>
          </cell>
          <cell r="B44">
            <v>120.590952</v>
          </cell>
          <cell r="C44">
            <v>119.86</v>
          </cell>
          <cell r="D44">
            <v>-0.73095200000000204</v>
          </cell>
        </row>
        <row r="45">
          <cell r="A45">
            <v>41060</v>
          </cell>
          <cell r="B45">
            <v>110.521739</v>
          </cell>
          <cell r="C45">
            <v>101.98</v>
          </cell>
          <cell r="D45">
            <v>-8.5417389999999926</v>
          </cell>
        </row>
        <row r="46">
          <cell r="A46">
            <v>41090</v>
          </cell>
          <cell r="B46">
            <v>95.589048000000005</v>
          </cell>
          <cell r="C46">
            <v>95.42</v>
          </cell>
          <cell r="D46">
            <v>-0.16904800000000364</v>
          </cell>
        </row>
        <row r="47">
          <cell r="A47">
            <v>41121</v>
          </cell>
          <cell r="B47">
            <v>103.14090899999999</v>
          </cell>
          <cell r="C47">
            <v>105.47</v>
          </cell>
          <cell r="D47">
            <v>2.3290910000000054</v>
          </cell>
        </row>
        <row r="48">
          <cell r="A48">
            <v>41152</v>
          </cell>
          <cell r="B48">
            <v>113.34</v>
          </cell>
          <cell r="C48">
            <v>113.45</v>
          </cell>
          <cell r="D48">
            <v>0.10999999999999943</v>
          </cell>
        </row>
        <row r="49">
          <cell r="A49">
            <v>41182</v>
          </cell>
          <cell r="B49">
            <v>113.38249999999999</v>
          </cell>
          <cell r="C49">
            <v>112.49</v>
          </cell>
          <cell r="D49">
            <v>-0.89249999999999829</v>
          </cell>
        </row>
        <row r="50">
          <cell r="A50">
            <v>41213</v>
          </cell>
          <cell r="B50">
            <v>111.973478</v>
          </cell>
          <cell r="C50">
            <v>109.19</v>
          </cell>
          <cell r="D50">
            <v>-2.7834780000000023</v>
          </cell>
        </row>
        <row r="51">
          <cell r="A51">
            <v>41243</v>
          </cell>
          <cell r="B51">
            <v>109.71181799999999</v>
          </cell>
          <cell r="C51">
            <v>110.89</v>
          </cell>
          <cell r="D51">
            <v>1.1781820000000067</v>
          </cell>
        </row>
        <row r="52">
          <cell r="A52">
            <v>41274</v>
          </cell>
          <cell r="B52">
            <v>109.64</v>
          </cell>
          <cell r="C52">
            <v>110.88</v>
          </cell>
          <cell r="D52">
            <v>1.2399999999999949</v>
          </cell>
        </row>
        <row r="53">
          <cell r="A53">
            <v>41305</v>
          </cell>
          <cell r="B53">
            <v>109.64</v>
          </cell>
          <cell r="C53">
            <v>114.71</v>
          </cell>
          <cell r="D53">
            <v>5.0699999999999932</v>
          </cell>
        </row>
        <row r="54">
          <cell r="A54">
            <v>41333</v>
          </cell>
          <cell r="B54">
            <v>114.69184799999999</v>
          </cell>
          <cell r="C54">
            <v>112.29</v>
          </cell>
          <cell r="D54">
            <v>-2.4018479999999869</v>
          </cell>
        </row>
        <row r="55">
          <cell r="A55">
            <v>41364</v>
          </cell>
          <cell r="B55">
            <v>109.24</v>
          </cell>
          <cell r="C55">
            <v>109.98</v>
          </cell>
          <cell r="D55">
            <v>0.74000000000000909</v>
          </cell>
        </row>
        <row r="56">
          <cell r="A56">
            <v>41394</v>
          </cell>
          <cell r="B56">
            <v>102.875455</v>
          </cell>
          <cell r="C56">
            <v>102.76</v>
          </cell>
          <cell r="D56">
            <v>-0.1154549999999972</v>
          </cell>
        </row>
        <row r="57">
          <cell r="A57">
            <v>41425</v>
          </cell>
          <cell r="B57">
            <v>103.026957</v>
          </cell>
          <cell r="C57">
            <v>101.36</v>
          </cell>
          <cell r="D57">
            <v>-1.6669569999999965</v>
          </cell>
        </row>
        <row r="58">
          <cell r="A58">
            <v>41455</v>
          </cell>
          <cell r="B58">
            <v>103.11</v>
          </cell>
          <cell r="C58">
            <v>103.1</v>
          </cell>
          <cell r="D58">
            <v>-1.0000000000005116E-2</v>
          </cell>
        </row>
        <row r="59">
          <cell r="A59">
            <v>41486</v>
          </cell>
          <cell r="B59">
            <v>107.716087</v>
          </cell>
          <cell r="C59">
            <v>106.14</v>
          </cell>
          <cell r="D59">
            <v>-1.5760870000000011</v>
          </cell>
        </row>
        <row r="60">
          <cell r="A60">
            <v>41517</v>
          </cell>
          <cell r="B60">
            <v>110.964545</v>
          </cell>
          <cell r="C60">
            <v>115</v>
          </cell>
          <cell r="D60">
            <v>4.0354549999999989</v>
          </cell>
        </row>
        <row r="61">
          <cell r="A61">
            <v>41547</v>
          </cell>
          <cell r="B61">
            <v>111.62142900000001</v>
          </cell>
          <cell r="C61">
            <v>107.75</v>
          </cell>
          <cell r="D61">
            <v>-3.8714290000000062</v>
          </cell>
        </row>
        <row r="62">
          <cell r="A62">
            <v>41578</v>
          </cell>
          <cell r="B62">
            <v>109.478696</v>
          </cell>
          <cell r="C62">
            <v>108.87</v>
          </cell>
          <cell r="D62">
            <v>-0.6086959999999948</v>
          </cell>
        </row>
        <row r="63">
          <cell r="A63">
            <v>41608</v>
          </cell>
          <cell r="B63">
            <v>108.07619</v>
          </cell>
          <cell r="C63">
            <v>110.83</v>
          </cell>
          <cell r="D63">
            <v>2.7538100000000014</v>
          </cell>
        </row>
        <row r="64">
          <cell r="A64">
            <v>41639</v>
          </cell>
          <cell r="B64">
            <v>110.633636</v>
          </cell>
          <cell r="C64">
            <v>111.52</v>
          </cell>
          <cell r="D64">
            <v>0.88636400000000037</v>
          </cell>
        </row>
        <row r="65">
          <cell r="A65">
            <v>41670</v>
          </cell>
          <cell r="B65">
            <v>110.633636</v>
          </cell>
          <cell r="C65">
            <v>106.94</v>
          </cell>
          <cell r="D65">
            <v>-3.6936359999999979</v>
          </cell>
        </row>
        <row r="66">
          <cell r="A66">
            <v>41698</v>
          </cell>
          <cell r="B66">
            <v>108.19121749999999</v>
          </cell>
          <cell r="C66">
            <v>109</v>
          </cell>
          <cell r="D66">
            <v>0.80878250000000662</v>
          </cell>
        </row>
        <row r="67">
          <cell r="A67">
            <v>41729</v>
          </cell>
          <cell r="B67">
            <v>107.405714</v>
          </cell>
          <cell r="C67">
            <v>107.81</v>
          </cell>
          <cell r="D67">
            <v>0.40428599999999904</v>
          </cell>
        </row>
        <row r="68">
          <cell r="A68">
            <v>41759</v>
          </cell>
          <cell r="B68">
            <v>107.875455</v>
          </cell>
          <cell r="C68">
            <v>108.01</v>
          </cell>
          <cell r="D68">
            <v>0.1345450000000028</v>
          </cell>
        </row>
        <row r="69">
          <cell r="A69">
            <v>41790</v>
          </cell>
          <cell r="B69">
            <v>109.675909</v>
          </cell>
          <cell r="C69">
            <v>109.46</v>
          </cell>
          <cell r="D69">
            <v>-0.21590900000001056</v>
          </cell>
        </row>
        <row r="70">
          <cell r="A70">
            <v>41820</v>
          </cell>
          <cell r="B70">
            <v>111.868095</v>
          </cell>
          <cell r="C70">
            <v>112.6</v>
          </cell>
          <cell r="D70">
            <v>0.73190499999999759</v>
          </cell>
        </row>
        <row r="71">
          <cell r="A71">
            <v>41851</v>
          </cell>
          <cell r="B71">
            <v>106.982609</v>
          </cell>
          <cell r="C71">
            <v>106.37</v>
          </cell>
          <cell r="D71">
            <v>-0.61260899999999197</v>
          </cell>
        </row>
        <row r="72">
          <cell r="A72">
            <v>41882</v>
          </cell>
          <cell r="B72">
            <v>101.922381</v>
          </cell>
          <cell r="C72">
            <v>102.95</v>
          </cell>
          <cell r="D72">
            <v>1.0276190000000014</v>
          </cell>
        </row>
        <row r="73">
          <cell r="A73">
            <v>41912</v>
          </cell>
          <cell r="B73">
            <v>97.336364000000003</v>
          </cell>
          <cell r="C73">
            <v>96.62</v>
          </cell>
          <cell r="D73">
            <v>-0.71636399999999867</v>
          </cell>
        </row>
        <row r="74">
          <cell r="A74">
            <v>41943</v>
          </cell>
          <cell r="B74">
            <v>87.269565</v>
          </cell>
          <cell r="C74">
            <v>85.34</v>
          </cell>
          <cell r="D74">
            <v>-1.9295649999999966</v>
          </cell>
        </row>
        <row r="75">
          <cell r="A75">
            <v>41973</v>
          </cell>
          <cell r="B75">
            <v>78.438000000000002</v>
          </cell>
          <cell r="C75">
            <v>72.97</v>
          </cell>
          <cell r="D75">
            <v>-5.4680000000000035</v>
          </cell>
        </row>
        <row r="76">
          <cell r="A76">
            <v>42004</v>
          </cell>
          <cell r="B76">
            <v>62.163043000000002</v>
          </cell>
          <cell r="C76">
            <v>57.77</v>
          </cell>
          <cell r="D76">
            <v>-4.3930429999999987</v>
          </cell>
        </row>
        <row r="77">
          <cell r="A77">
            <v>42035</v>
          </cell>
          <cell r="B77">
            <v>62.163043000000002</v>
          </cell>
          <cell r="C77">
            <v>49.58</v>
          </cell>
          <cell r="D77">
            <v>-12.583043000000004</v>
          </cell>
        </row>
        <row r="78">
          <cell r="A78">
            <v>42063</v>
          </cell>
          <cell r="B78">
            <v>53.173659000000001</v>
          </cell>
          <cell r="C78">
            <v>61.42</v>
          </cell>
          <cell r="D78">
            <v>8.246341000000001</v>
          </cell>
        </row>
        <row r="79">
          <cell r="A79">
            <v>42094</v>
          </cell>
          <cell r="B79">
            <v>55.791364000000002</v>
          </cell>
          <cell r="C79">
            <v>55.78</v>
          </cell>
          <cell r="D79">
            <v>-1.1364000000000374E-2</v>
          </cell>
        </row>
        <row r="80">
          <cell r="A80">
            <v>42124</v>
          </cell>
          <cell r="B80">
            <v>59.389544999999998</v>
          </cell>
          <cell r="C80">
            <v>66.14</v>
          </cell>
          <cell r="D80">
            <v>6.7504550000000023</v>
          </cell>
        </row>
        <row r="81">
          <cell r="A81">
            <v>42155</v>
          </cell>
          <cell r="B81">
            <v>64.561429000000004</v>
          </cell>
          <cell r="C81">
            <v>64.89</v>
          </cell>
          <cell r="D81">
            <v>0.32857099999999662</v>
          </cell>
        </row>
        <row r="82">
          <cell r="A82">
            <v>42185</v>
          </cell>
          <cell r="B82">
            <v>62.345908999999999</v>
          </cell>
          <cell r="C82">
            <v>63.15</v>
          </cell>
          <cell r="D82">
            <v>0.80409099999999967</v>
          </cell>
        </row>
        <row r="83">
          <cell r="A83">
            <v>42216</v>
          </cell>
          <cell r="B83">
            <v>55.865651999999997</v>
          </cell>
          <cell r="C83">
            <v>52.5</v>
          </cell>
          <cell r="D83">
            <v>-3.3656519999999972</v>
          </cell>
        </row>
        <row r="84">
          <cell r="A84">
            <v>42247</v>
          </cell>
          <cell r="B84">
            <v>46.994286000000002</v>
          </cell>
          <cell r="C84">
            <v>51.31</v>
          </cell>
          <cell r="D84">
            <v>4.3157139999999998</v>
          </cell>
        </row>
        <row r="85">
          <cell r="A85">
            <v>42277</v>
          </cell>
          <cell r="B85">
            <v>47.234544999999997</v>
          </cell>
          <cell r="C85">
            <v>48.35</v>
          </cell>
          <cell r="D85">
            <v>1.1154550000000043</v>
          </cell>
        </row>
        <row r="86">
          <cell r="A86">
            <v>42308</v>
          </cell>
          <cell r="B86">
            <v>48.124091</v>
          </cell>
          <cell r="C86">
            <v>49.33</v>
          </cell>
          <cell r="D86">
            <v>1.2059089999999983</v>
          </cell>
        </row>
        <row r="87">
          <cell r="A87">
            <v>42338</v>
          </cell>
          <cell r="B87">
            <v>44.417143000000003</v>
          </cell>
          <cell r="C87">
            <v>45.39</v>
          </cell>
          <cell r="D87">
            <v>0.97285699999999764</v>
          </cell>
        </row>
        <row r="88">
          <cell r="A88">
            <v>42369</v>
          </cell>
          <cell r="B88">
            <v>37.721738999999999</v>
          </cell>
          <cell r="C88">
            <v>37.46</v>
          </cell>
          <cell r="D88">
            <v>-0.26173899999999861</v>
          </cell>
        </row>
        <row r="89">
          <cell r="A89">
            <v>42400</v>
          </cell>
          <cell r="B89">
            <v>37.721738999999999</v>
          </cell>
          <cell r="C89">
            <v>35.53</v>
          </cell>
          <cell r="D89">
            <v>-2.1917389999999983</v>
          </cell>
        </row>
        <row r="90">
          <cell r="A90">
            <v>42429</v>
          </cell>
          <cell r="B90">
            <v>32.000714000000002</v>
          </cell>
          <cell r="C90">
            <v>35.94</v>
          </cell>
          <cell r="D90">
            <v>3.9392859999999956</v>
          </cell>
        </row>
        <row r="91">
          <cell r="A91">
            <v>42460</v>
          </cell>
          <cell r="B91">
            <v>39.070869999999999</v>
          </cell>
          <cell r="C91">
            <v>40.56</v>
          </cell>
          <cell r="D91">
            <v>1.489130000000003</v>
          </cell>
        </row>
        <row r="92">
          <cell r="A92">
            <v>42490</v>
          </cell>
          <cell r="B92">
            <v>42.247143000000001</v>
          </cell>
          <cell r="C92">
            <v>47.57</v>
          </cell>
          <cell r="D92">
            <v>5.3228569999999991</v>
          </cell>
        </row>
        <row r="93">
          <cell r="A93">
            <v>42521</v>
          </cell>
          <cell r="B93">
            <v>47.132727000000003</v>
          </cell>
          <cell r="C93">
            <v>49.95</v>
          </cell>
          <cell r="D93">
            <v>2.8172730000000001</v>
          </cell>
        </row>
        <row r="94">
          <cell r="A94">
            <v>42551</v>
          </cell>
          <cell r="B94">
            <v>48.478181999999997</v>
          </cell>
          <cell r="C94">
            <v>49.65</v>
          </cell>
          <cell r="D94">
            <v>1.1718180000000018</v>
          </cell>
        </row>
        <row r="95">
          <cell r="A95">
            <v>42582</v>
          </cell>
          <cell r="B95">
            <v>45.070951999999998</v>
          </cell>
          <cell r="C95">
            <v>42.33</v>
          </cell>
          <cell r="D95">
            <v>-2.7409520000000001</v>
          </cell>
        </row>
        <row r="96">
          <cell r="A96">
            <v>42613</v>
          </cell>
          <cell r="B96">
            <v>46.144348000000001</v>
          </cell>
          <cell r="C96">
            <v>47.15</v>
          </cell>
          <cell r="D96">
            <v>1.0056519999999978</v>
          </cell>
        </row>
        <row r="97">
          <cell r="A97">
            <v>42643</v>
          </cell>
          <cell r="B97">
            <v>46.188636000000002</v>
          </cell>
          <cell r="C97">
            <v>49</v>
          </cell>
          <cell r="D97">
            <v>2.8113639999999975</v>
          </cell>
        </row>
        <row r="98">
          <cell r="A98">
            <v>42674</v>
          </cell>
          <cell r="B98">
            <v>49.732380999999997</v>
          </cell>
          <cell r="C98">
            <v>48.16</v>
          </cell>
          <cell r="D98">
            <v>-1.572381</v>
          </cell>
        </row>
        <row r="99">
          <cell r="A99">
            <v>42704</v>
          </cell>
          <cell r="B99">
            <v>46.435909000000002</v>
          </cell>
          <cell r="C99">
            <v>49.62</v>
          </cell>
          <cell r="D99">
            <v>3.1840909999999951</v>
          </cell>
        </row>
        <row r="100">
          <cell r="A100">
            <v>42735</v>
          </cell>
          <cell r="B100">
            <v>54.065455</v>
          </cell>
          <cell r="C100">
            <v>56.62</v>
          </cell>
          <cell r="D100">
            <v>2.5545449999999974</v>
          </cell>
        </row>
        <row r="101">
          <cell r="A101">
            <v>42766</v>
          </cell>
          <cell r="B101">
            <v>54.065455</v>
          </cell>
          <cell r="C101">
            <v>55.86</v>
          </cell>
          <cell r="D101">
            <v>1.7945449999999994</v>
          </cell>
        </row>
        <row r="102">
          <cell r="A102">
            <v>42794</v>
          </cell>
          <cell r="B102">
            <v>55.193113499999995</v>
          </cell>
          <cell r="C102">
            <v>55.44</v>
          </cell>
          <cell r="D102">
            <v>0.24688650000000223</v>
          </cell>
        </row>
        <row r="103">
          <cell r="A103">
            <v>42825</v>
          </cell>
          <cell r="B103">
            <v>51.968260999999998</v>
          </cell>
          <cell r="C103">
            <v>52.61</v>
          </cell>
          <cell r="D103">
            <v>0.64173900000000117</v>
          </cell>
        </row>
        <row r="104">
          <cell r="A104">
            <v>42855</v>
          </cell>
          <cell r="B104">
            <v>53.063499999999998</v>
          </cell>
          <cell r="C104">
            <v>51.49</v>
          </cell>
          <cell r="D104">
            <v>-1.5734999999999957</v>
          </cell>
        </row>
        <row r="105">
          <cell r="A105">
            <v>42886</v>
          </cell>
          <cell r="B105">
            <v>50.870869999999996</v>
          </cell>
          <cell r="C105">
            <v>49.87</v>
          </cell>
          <cell r="D105">
            <v>-1.000869999999999</v>
          </cell>
        </row>
        <row r="106">
          <cell r="A106">
            <v>42916</v>
          </cell>
          <cell r="B106">
            <v>46.894545000000001</v>
          </cell>
          <cell r="C106">
            <v>47.89</v>
          </cell>
          <cell r="D106">
            <v>0.99545499999999976</v>
          </cell>
        </row>
      </sheetData>
      <sheetData sheetId="2" refreshError="1"/>
      <sheetData sheetId="3">
        <row r="21">
          <cell r="G21" t="str">
            <v>净单与结算价</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34"/>
  <sheetViews>
    <sheetView workbookViewId="0">
      <selection sqref="A1:XFD1048576"/>
    </sheetView>
  </sheetViews>
  <sheetFormatPr defaultRowHeight="12"/>
  <cols>
    <col min="1" max="1" width="8.625" style="150" customWidth="1"/>
    <col min="2" max="3" width="8.625" style="13" customWidth="1"/>
    <col min="4" max="4" width="6.875" style="151" bestFit="1" customWidth="1"/>
    <col min="5" max="256" width="9" style="91"/>
    <col min="257" max="259" width="8.625" style="91" customWidth="1"/>
    <col min="260" max="260" width="6.875" style="91" bestFit="1" customWidth="1"/>
    <col min="261" max="512" width="9" style="91"/>
    <col min="513" max="515" width="8.625" style="91" customWidth="1"/>
    <col min="516" max="516" width="6.875" style="91" bestFit="1" customWidth="1"/>
    <col min="517" max="768" width="9" style="91"/>
    <col min="769" max="771" width="8.625" style="91" customWidth="1"/>
    <col min="772" max="772" width="6.875" style="91" bestFit="1" customWidth="1"/>
    <col min="773" max="1024" width="9" style="91"/>
    <col min="1025" max="1027" width="8.625" style="91" customWidth="1"/>
    <col min="1028" max="1028" width="6.875" style="91" bestFit="1" customWidth="1"/>
    <col min="1029" max="1280" width="9" style="91"/>
    <col min="1281" max="1283" width="8.625" style="91" customWidth="1"/>
    <col min="1284" max="1284" width="6.875" style="91" bestFit="1" customWidth="1"/>
    <col min="1285" max="1536" width="9" style="91"/>
    <col min="1537" max="1539" width="8.625" style="91" customWidth="1"/>
    <col min="1540" max="1540" width="6.875" style="91" bestFit="1" customWidth="1"/>
    <col min="1541" max="1792" width="9" style="91"/>
    <col min="1793" max="1795" width="8.625" style="91" customWidth="1"/>
    <col min="1796" max="1796" width="6.875" style="91" bestFit="1" customWidth="1"/>
    <col min="1797" max="2048" width="9" style="91"/>
    <col min="2049" max="2051" width="8.625" style="91" customWidth="1"/>
    <col min="2052" max="2052" width="6.875" style="91" bestFit="1" customWidth="1"/>
    <col min="2053" max="2304" width="9" style="91"/>
    <col min="2305" max="2307" width="8.625" style="91" customWidth="1"/>
    <col min="2308" max="2308" width="6.875" style="91" bestFit="1" customWidth="1"/>
    <col min="2309" max="2560" width="9" style="91"/>
    <col min="2561" max="2563" width="8.625" style="91" customWidth="1"/>
    <col min="2564" max="2564" width="6.875" style="91" bestFit="1" customWidth="1"/>
    <col min="2565" max="2816" width="9" style="91"/>
    <col min="2817" max="2819" width="8.625" style="91" customWidth="1"/>
    <col min="2820" max="2820" width="6.875" style="91" bestFit="1" customWidth="1"/>
    <col min="2821" max="3072" width="9" style="91"/>
    <col min="3073" max="3075" width="8.625" style="91" customWidth="1"/>
    <col min="3076" max="3076" width="6.875" style="91" bestFit="1" customWidth="1"/>
    <col min="3077" max="3328" width="9" style="91"/>
    <col min="3329" max="3331" width="8.625" style="91" customWidth="1"/>
    <col min="3332" max="3332" width="6.875" style="91" bestFit="1" customWidth="1"/>
    <col min="3333" max="3584" width="9" style="91"/>
    <col min="3585" max="3587" width="8.625" style="91" customWidth="1"/>
    <col min="3588" max="3588" width="6.875" style="91" bestFit="1" customWidth="1"/>
    <col min="3589" max="3840" width="9" style="91"/>
    <col min="3841" max="3843" width="8.625" style="91" customWidth="1"/>
    <col min="3844" max="3844" width="6.875" style="91" bestFit="1" customWidth="1"/>
    <col min="3845" max="4096" width="9" style="91"/>
    <col min="4097" max="4099" width="8.625" style="91" customWidth="1"/>
    <col min="4100" max="4100" width="6.875" style="91" bestFit="1" customWidth="1"/>
    <col min="4101" max="4352" width="9" style="91"/>
    <col min="4353" max="4355" width="8.625" style="91" customWidth="1"/>
    <col min="4356" max="4356" width="6.875" style="91" bestFit="1" customWidth="1"/>
    <col min="4357" max="4608" width="9" style="91"/>
    <col min="4609" max="4611" width="8.625" style="91" customWidth="1"/>
    <col min="4612" max="4612" width="6.875" style="91" bestFit="1" customWidth="1"/>
    <col min="4613" max="4864" width="9" style="91"/>
    <col min="4865" max="4867" width="8.625" style="91" customWidth="1"/>
    <col min="4868" max="4868" width="6.875" style="91" bestFit="1" customWidth="1"/>
    <col min="4869" max="5120" width="9" style="91"/>
    <col min="5121" max="5123" width="8.625" style="91" customWidth="1"/>
    <col min="5124" max="5124" width="6.875" style="91" bestFit="1" customWidth="1"/>
    <col min="5125" max="5376" width="9" style="91"/>
    <col min="5377" max="5379" width="8.625" style="91" customWidth="1"/>
    <col min="5380" max="5380" width="6.875" style="91" bestFit="1" customWidth="1"/>
    <col min="5381" max="5632" width="9" style="91"/>
    <col min="5633" max="5635" width="8.625" style="91" customWidth="1"/>
    <col min="5636" max="5636" width="6.875" style="91" bestFit="1" customWidth="1"/>
    <col min="5637" max="5888" width="9" style="91"/>
    <col min="5889" max="5891" width="8.625" style="91" customWidth="1"/>
    <col min="5892" max="5892" width="6.875" style="91" bestFit="1" customWidth="1"/>
    <col min="5893" max="6144" width="9" style="91"/>
    <col min="6145" max="6147" width="8.625" style="91" customWidth="1"/>
    <col min="6148" max="6148" width="6.875" style="91" bestFit="1" customWidth="1"/>
    <col min="6149" max="6400" width="9" style="91"/>
    <col min="6401" max="6403" width="8.625" style="91" customWidth="1"/>
    <col min="6404" max="6404" width="6.875" style="91" bestFit="1" customWidth="1"/>
    <col min="6405" max="6656" width="9" style="91"/>
    <col min="6657" max="6659" width="8.625" style="91" customWidth="1"/>
    <col min="6660" max="6660" width="6.875" style="91" bestFit="1" customWidth="1"/>
    <col min="6661" max="6912" width="9" style="91"/>
    <col min="6913" max="6915" width="8.625" style="91" customWidth="1"/>
    <col min="6916" max="6916" width="6.875" style="91" bestFit="1" customWidth="1"/>
    <col min="6917" max="7168" width="9" style="91"/>
    <col min="7169" max="7171" width="8.625" style="91" customWidth="1"/>
    <col min="7172" max="7172" width="6.875" style="91" bestFit="1" customWidth="1"/>
    <col min="7173" max="7424" width="9" style="91"/>
    <col min="7425" max="7427" width="8.625" style="91" customWidth="1"/>
    <col min="7428" max="7428" width="6.875" style="91" bestFit="1" customWidth="1"/>
    <col min="7429" max="7680" width="9" style="91"/>
    <col min="7681" max="7683" width="8.625" style="91" customWidth="1"/>
    <col min="7684" max="7684" width="6.875" style="91" bestFit="1" customWidth="1"/>
    <col min="7685" max="7936" width="9" style="91"/>
    <col min="7937" max="7939" width="8.625" style="91" customWidth="1"/>
    <col min="7940" max="7940" width="6.875" style="91" bestFit="1" customWidth="1"/>
    <col min="7941" max="8192" width="9" style="91"/>
    <col min="8193" max="8195" width="8.625" style="91" customWidth="1"/>
    <col min="8196" max="8196" width="6.875" style="91" bestFit="1" customWidth="1"/>
    <col min="8197" max="8448" width="9" style="91"/>
    <col min="8449" max="8451" width="8.625" style="91" customWidth="1"/>
    <col min="8452" max="8452" width="6.875" style="91" bestFit="1" customWidth="1"/>
    <col min="8453" max="8704" width="9" style="91"/>
    <col min="8705" max="8707" width="8.625" style="91" customWidth="1"/>
    <col min="8708" max="8708" width="6.875" style="91" bestFit="1" customWidth="1"/>
    <col min="8709" max="8960" width="9" style="91"/>
    <col min="8961" max="8963" width="8.625" style="91" customWidth="1"/>
    <col min="8964" max="8964" width="6.875" style="91" bestFit="1" customWidth="1"/>
    <col min="8965" max="9216" width="9" style="91"/>
    <col min="9217" max="9219" width="8.625" style="91" customWidth="1"/>
    <col min="9220" max="9220" width="6.875" style="91" bestFit="1" customWidth="1"/>
    <col min="9221" max="9472" width="9" style="91"/>
    <col min="9473" max="9475" width="8.625" style="91" customWidth="1"/>
    <col min="9476" max="9476" width="6.875" style="91" bestFit="1" customWidth="1"/>
    <col min="9477" max="9728" width="9" style="91"/>
    <col min="9729" max="9731" width="8.625" style="91" customWidth="1"/>
    <col min="9732" max="9732" width="6.875" style="91" bestFit="1" customWidth="1"/>
    <col min="9733" max="9984" width="9" style="91"/>
    <col min="9985" max="9987" width="8.625" style="91" customWidth="1"/>
    <col min="9988" max="9988" width="6.875" style="91" bestFit="1" customWidth="1"/>
    <col min="9989" max="10240" width="9" style="91"/>
    <col min="10241" max="10243" width="8.625" style="91" customWidth="1"/>
    <col min="10244" max="10244" width="6.875" style="91" bestFit="1" customWidth="1"/>
    <col min="10245" max="10496" width="9" style="91"/>
    <col min="10497" max="10499" width="8.625" style="91" customWidth="1"/>
    <col min="10500" max="10500" width="6.875" style="91" bestFit="1" customWidth="1"/>
    <col min="10501" max="10752" width="9" style="91"/>
    <col min="10753" max="10755" width="8.625" style="91" customWidth="1"/>
    <col min="10756" max="10756" width="6.875" style="91" bestFit="1" customWidth="1"/>
    <col min="10757" max="11008" width="9" style="91"/>
    <col min="11009" max="11011" width="8.625" style="91" customWidth="1"/>
    <col min="11012" max="11012" width="6.875" style="91" bestFit="1" customWidth="1"/>
    <col min="11013" max="11264" width="9" style="91"/>
    <col min="11265" max="11267" width="8.625" style="91" customWidth="1"/>
    <col min="11268" max="11268" width="6.875" style="91" bestFit="1" customWidth="1"/>
    <col min="11269" max="11520" width="9" style="91"/>
    <col min="11521" max="11523" width="8.625" style="91" customWidth="1"/>
    <col min="11524" max="11524" width="6.875" style="91" bestFit="1" customWidth="1"/>
    <col min="11525" max="11776" width="9" style="91"/>
    <col min="11777" max="11779" width="8.625" style="91" customWidth="1"/>
    <col min="11780" max="11780" width="6.875" style="91" bestFit="1" customWidth="1"/>
    <col min="11781" max="12032" width="9" style="91"/>
    <col min="12033" max="12035" width="8.625" style="91" customWidth="1"/>
    <col min="12036" max="12036" width="6.875" style="91" bestFit="1" customWidth="1"/>
    <col min="12037" max="12288" width="9" style="91"/>
    <col min="12289" max="12291" width="8.625" style="91" customWidth="1"/>
    <col min="12292" max="12292" width="6.875" style="91" bestFit="1" customWidth="1"/>
    <col min="12293" max="12544" width="9" style="91"/>
    <col min="12545" max="12547" width="8.625" style="91" customWidth="1"/>
    <col min="12548" max="12548" width="6.875" style="91" bestFit="1" customWidth="1"/>
    <col min="12549" max="12800" width="9" style="91"/>
    <col min="12801" max="12803" width="8.625" style="91" customWidth="1"/>
    <col min="12804" max="12804" width="6.875" style="91" bestFit="1" customWidth="1"/>
    <col min="12805" max="13056" width="9" style="91"/>
    <col min="13057" max="13059" width="8.625" style="91" customWidth="1"/>
    <col min="13060" max="13060" width="6.875" style="91" bestFit="1" customWidth="1"/>
    <col min="13061" max="13312" width="9" style="91"/>
    <col min="13313" max="13315" width="8.625" style="91" customWidth="1"/>
    <col min="13316" max="13316" width="6.875" style="91" bestFit="1" customWidth="1"/>
    <col min="13317" max="13568" width="9" style="91"/>
    <col min="13569" max="13571" width="8.625" style="91" customWidth="1"/>
    <col min="13572" max="13572" width="6.875" style="91" bestFit="1" customWidth="1"/>
    <col min="13573" max="13824" width="9" style="91"/>
    <col min="13825" max="13827" width="8.625" style="91" customWidth="1"/>
    <col min="13828" max="13828" width="6.875" style="91" bestFit="1" customWidth="1"/>
    <col min="13829" max="14080" width="9" style="91"/>
    <col min="14081" max="14083" width="8.625" style="91" customWidth="1"/>
    <col min="14084" max="14084" width="6.875" style="91" bestFit="1" customWidth="1"/>
    <col min="14085" max="14336" width="9" style="91"/>
    <col min="14337" max="14339" width="8.625" style="91" customWidth="1"/>
    <col min="14340" max="14340" width="6.875" style="91" bestFit="1" customWidth="1"/>
    <col min="14341" max="14592" width="9" style="91"/>
    <col min="14593" max="14595" width="8.625" style="91" customWidth="1"/>
    <col min="14596" max="14596" width="6.875" style="91" bestFit="1" customWidth="1"/>
    <col min="14597" max="14848" width="9" style="91"/>
    <col min="14849" max="14851" width="8.625" style="91" customWidth="1"/>
    <col min="14852" max="14852" width="6.875" style="91" bestFit="1" customWidth="1"/>
    <col min="14853" max="15104" width="9" style="91"/>
    <col min="15105" max="15107" width="8.625" style="91" customWidth="1"/>
    <col min="15108" max="15108" width="6.875" style="91" bestFit="1" customWidth="1"/>
    <col min="15109" max="15360" width="9" style="91"/>
    <col min="15361" max="15363" width="8.625" style="91" customWidth="1"/>
    <col min="15364" max="15364" width="6.875" style="91" bestFit="1" customWidth="1"/>
    <col min="15365" max="15616" width="9" style="91"/>
    <col min="15617" max="15619" width="8.625" style="91" customWidth="1"/>
    <col min="15620" max="15620" width="6.875" style="91" bestFit="1" customWidth="1"/>
    <col min="15621" max="15872" width="9" style="91"/>
    <col min="15873" max="15875" width="8.625" style="91" customWidth="1"/>
    <col min="15876" max="15876" width="6.875" style="91" bestFit="1" customWidth="1"/>
    <col min="15877" max="16128" width="9" style="91"/>
    <col min="16129" max="16131" width="8.625" style="91" customWidth="1"/>
    <col min="16132" max="16132" width="6.875" style="91" bestFit="1" customWidth="1"/>
    <col min="16133" max="16384" width="9" style="91"/>
  </cols>
  <sheetData>
    <row r="1" spans="1:4" ht="58.5">
      <c r="A1" s="147"/>
      <c r="B1" s="148" t="s">
        <v>116</v>
      </c>
      <c r="C1" s="148" t="s">
        <v>117</v>
      </c>
      <c r="D1" s="149" t="s">
        <v>118</v>
      </c>
    </row>
    <row r="2" spans="1:4">
      <c r="A2" s="150">
        <v>39752</v>
      </c>
      <c r="B2" s="13">
        <v>72.84</v>
      </c>
      <c r="C2" s="13">
        <v>64.19</v>
      </c>
      <c r="D2" s="151">
        <f>C2-B2</f>
        <v>-8.6500000000000057</v>
      </c>
    </row>
    <row r="3" spans="1:4">
      <c r="A3" s="150">
        <v>39782</v>
      </c>
      <c r="B3" s="13">
        <v>53.24</v>
      </c>
      <c r="C3" s="13">
        <v>52.7</v>
      </c>
      <c r="D3" s="151">
        <f t="shared" ref="D3:D66" si="0">C3-B3</f>
        <v>-0.53999999999999915</v>
      </c>
    </row>
    <row r="4" spans="1:4">
      <c r="A4" s="150">
        <v>39813</v>
      </c>
      <c r="B4" s="13">
        <v>41.58</v>
      </c>
      <c r="C4" s="13">
        <v>38.5</v>
      </c>
      <c r="D4" s="151">
        <f t="shared" si="0"/>
        <v>-3.0799999999999983</v>
      </c>
    </row>
    <row r="5" spans="1:4">
      <c r="A5" s="150">
        <v>39844</v>
      </c>
      <c r="B5" s="13">
        <f>B4</f>
        <v>41.58</v>
      </c>
      <c r="C5" s="13">
        <v>46.77</v>
      </c>
      <c r="D5" s="151">
        <f t="shared" si="0"/>
        <v>5.1900000000000048</v>
      </c>
    </row>
    <row r="6" spans="1:4">
      <c r="A6" s="150">
        <v>39872</v>
      </c>
      <c r="B6" s="13">
        <v>44.05</v>
      </c>
      <c r="C6" s="13">
        <v>44.8</v>
      </c>
      <c r="D6" s="151">
        <f t="shared" si="0"/>
        <v>0.75</v>
      </c>
    </row>
    <row r="7" spans="1:4">
      <c r="A7" s="150">
        <v>39903</v>
      </c>
      <c r="B7" s="13">
        <v>46.84</v>
      </c>
      <c r="C7" s="13">
        <v>48.18</v>
      </c>
      <c r="D7" s="151">
        <f t="shared" si="0"/>
        <v>1.3399999999999963</v>
      </c>
    </row>
    <row r="8" spans="1:4">
      <c r="A8" s="150">
        <v>39933</v>
      </c>
      <c r="B8" s="13">
        <v>50.85</v>
      </c>
      <c r="C8" s="13">
        <v>50.46</v>
      </c>
      <c r="D8" s="151">
        <f t="shared" si="0"/>
        <v>-0.39000000000000057</v>
      </c>
    </row>
    <row r="9" spans="1:4">
      <c r="A9" s="150">
        <v>39964</v>
      </c>
      <c r="B9" s="13">
        <v>57.94</v>
      </c>
      <c r="C9" s="13">
        <v>65.260000000000005</v>
      </c>
      <c r="D9" s="151">
        <f t="shared" si="0"/>
        <v>7.3200000000000074</v>
      </c>
    </row>
    <row r="10" spans="1:4">
      <c r="A10" s="150">
        <v>39994</v>
      </c>
      <c r="B10" s="13">
        <v>68.59</v>
      </c>
      <c r="C10" s="13">
        <v>70.849999999999994</v>
      </c>
      <c r="D10" s="151">
        <f t="shared" si="0"/>
        <v>2.2599999999999909</v>
      </c>
    </row>
    <row r="11" spans="1:4">
      <c r="A11" s="150">
        <v>40025</v>
      </c>
      <c r="B11" s="13">
        <v>64.92</v>
      </c>
      <c r="C11" s="13">
        <v>69.489999999999995</v>
      </c>
      <c r="D11" s="151">
        <f t="shared" si="0"/>
        <v>4.5699999999999932</v>
      </c>
    </row>
    <row r="12" spans="1:4">
      <c r="A12" s="150">
        <v>40056</v>
      </c>
      <c r="B12" s="13">
        <v>72.5</v>
      </c>
      <c r="C12" s="13">
        <v>69.72</v>
      </c>
      <c r="D12" s="151">
        <f t="shared" si="0"/>
        <v>-2.7800000000000011</v>
      </c>
    </row>
    <row r="13" spans="1:4">
      <c r="A13" s="150">
        <v>40086</v>
      </c>
      <c r="B13" s="13">
        <v>67.69</v>
      </c>
      <c r="C13" s="13">
        <v>65.84</v>
      </c>
      <c r="D13" s="151">
        <f t="shared" si="0"/>
        <v>-1.8499999999999943</v>
      </c>
    </row>
    <row r="14" spans="1:4">
      <c r="A14" s="150">
        <v>40117</v>
      </c>
      <c r="B14" s="13">
        <v>73.19</v>
      </c>
      <c r="C14" s="13">
        <v>76.400000000000006</v>
      </c>
      <c r="D14" s="151">
        <f t="shared" si="0"/>
        <v>3.210000000000008</v>
      </c>
    </row>
    <row r="15" spans="1:4">
      <c r="A15" s="150">
        <v>40147</v>
      </c>
      <c r="B15" s="13">
        <v>77.040000000000006</v>
      </c>
      <c r="C15" s="13">
        <v>77.67</v>
      </c>
      <c r="D15" s="151">
        <f t="shared" si="0"/>
        <v>0.62999999999999545</v>
      </c>
    </row>
    <row r="16" spans="1:4">
      <c r="A16" s="150">
        <v>40178</v>
      </c>
      <c r="B16" s="13">
        <v>74.67</v>
      </c>
      <c r="C16" s="13">
        <v>79.39</v>
      </c>
      <c r="D16" s="151">
        <f t="shared" si="0"/>
        <v>4.7199999999999989</v>
      </c>
    </row>
    <row r="17" spans="1:4">
      <c r="A17" s="150">
        <v>40209</v>
      </c>
      <c r="B17" s="13">
        <f t="array" ref="B17">B16</f>
        <v>74.67</v>
      </c>
      <c r="C17" s="13">
        <v>72.69</v>
      </c>
      <c r="D17" s="151">
        <f t="shared" si="0"/>
        <v>-1.980000000000004</v>
      </c>
    </row>
    <row r="18" spans="1:4">
      <c r="A18" s="150">
        <v>40237</v>
      </c>
      <c r="B18" s="13">
        <v>75.34</v>
      </c>
      <c r="C18" s="13">
        <v>77.599999999999994</v>
      </c>
      <c r="D18" s="151">
        <f t="shared" si="0"/>
        <v>2.2599999999999909</v>
      </c>
    </row>
    <row r="19" spans="1:4">
      <c r="A19" s="150">
        <v>40268</v>
      </c>
      <c r="B19" s="13">
        <v>79.27</v>
      </c>
      <c r="C19" s="13">
        <v>81.760000000000005</v>
      </c>
      <c r="D19" s="151">
        <f t="shared" si="0"/>
        <v>2.4900000000000091</v>
      </c>
    </row>
    <row r="20" spans="1:4">
      <c r="A20" s="150">
        <v>40298</v>
      </c>
      <c r="B20" s="13">
        <v>84.93</v>
      </c>
      <c r="C20" s="13">
        <v>87</v>
      </c>
      <c r="D20" s="151">
        <f t="shared" si="0"/>
        <v>2.0699999999999932</v>
      </c>
    </row>
    <row r="21" spans="1:4">
      <c r="A21" s="150">
        <v>40329</v>
      </c>
      <c r="B21" s="13">
        <v>76.25</v>
      </c>
      <c r="C21" s="13">
        <v>74.42</v>
      </c>
      <c r="D21" s="151">
        <f t="shared" si="0"/>
        <v>-1.8299999999999983</v>
      </c>
    </row>
    <row r="22" spans="1:4">
      <c r="A22" s="150">
        <v>40359</v>
      </c>
      <c r="B22" s="13">
        <v>74.84</v>
      </c>
      <c r="C22" s="13">
        <v>75.3</v>
      </c>
      <c r="D22" s="151">
        <f t="shared" si="0"/>
        <v>0.45999999999999375</v>
      </c>
    </row>
    <row r="23" spans="1:4">
      <c r="A23" s="150">
        <v>40390</v>
      </c>
      <c r="B23" s="13">
        <v>74.739999999999995</v>
      </c>
      <c r="C23" s="13">
        <v>77.11</v>
      </c>
      <c r="D23" s="151">
        <f t="shared" si="0"/>
        <v>2.3700000000000045</v>
      </c>
    </row>
    <row r="24" spans="1:4">
      <c r="A24" s="150">
        <v>40421</v>
      </c>
      <c r="B24" s="13">
        <v>76.69</v>
      </c>
      <c r="C24" s="13">
        <v>76.36</v>
      </c>
      <c r="D24" s="151">
        <f t="shared" si="0"/>
        <v>-0.32999999999999829</v>
      </c>
    </row>
    <row r="25" spans="1:4">
      <c r="A25" s="150">
        <v>40451</v>
      </c>
      <c r="B25" s="13">
        <v>77.790000000000006</v>
      </c>
      <c r="C25" s="13">
        <v>81.93</v>
      </c>
      <c r="D25" s="151">
        <f t="shared" si="0"/>
        <v>4.1400000000000006</v>
      </c>
    </row>
    <row r="26" spans="1:4">
      <c r="A26" s="150">
        <v>40482</v>
      </c>
      <c r="B26" s="13">
        <v>82.92</v>
      </c>
      <c r="C26" s="13">
        <v>83.22</v>
      </c>
      <c r="D26" s="151">
        <f t="shared" si="0"/>
        <v>0.29999999999999716</v>
      </c>
    </row>
    <row r="27" spans="1:4">
      <c r="A27" s="150">
        <v>40512</v>
      </c>
      <c r="B27" s="13">
        <v>85.67</v>
      </c>
      <c r="C27" s="13">
        <v>87.16</v>
      </c>
      <c r="D27" s="151">
        <f t="shared" si="0"/>
        <v>1.4899999999999949</v>
      </c>
    </row>
    <row r="28" spans="1:4">
      <c r="A28" s="150">
        <v>40543</v>
      </c>
      <c r="B28" s="13">
        <v>91.8</v>
      </c>
      <c r="C28" s="13">
        <v>93.41</v>
      </c>
      <c r="D28" s="151">
        <f t="shared" si="0"/>
        <v>1.6099999999999994</v>
      </c>
    </row>
    <row r="29" spans="1:4">
      <c r="A29" s="150">
        <v>40574</v>
      </c>
      <c r="B29" s="13">
        <f>B28</f>
        <v>91.8</v>
      </c>
      <c r="C29" s="13">
        <v>99.43</v>
      </c>
      <c r="D29" s="151">
        <f t="shared" si="0"/>
        <v>7.6300000000000097</v>
      </c>
    </row>
    <row r="30" spans="1:4">
      <c r="A30" s="150">
        <v>40602</v>
      </c>
      <c r="B30" s="13">
        <v>100.125</v>
      </c>
      <c r="C30" s="13">
        <v>112.3</v>
      </c>
      <c r="D30" s="151">
        <f t="shared" si="0"/>
        <v>12.174999999999997</v>
      </c>
    </row>
    <row r="31" spans="1:4">
      <c r="A31" s="150">
        <v>40633</v>
      </c>
      <c r="B31" s="13">
        <v>114.44</v>
      </c>
      <c r="C31" s="13">
        <v>117.02</v>
      </c>
      <c r="D31" s="151">
        <f t="shared" si="0"/>
        <v>2.5799999999999983</v>
      </c>
    </row>
    <row r="32" spans="1:4">
      <c r="A32" s="150">
        <v>40663</v>
      </c>
      <c r="B32" s="13">
        <v>123.15</v>
      </c>
      <c r="C32" s="13">
        <v>125.43</v>
      </c>
      <c r="D32" s="151">
        <f t="shared" si="0"/>
        <v>2.2800000000000011</v>
      </c>
    </row>
    <row r="33" spans="1:4">
      <c r="A33" s="150">
        <v>40694</v>
      </c>
      <c r="B33" s="13">
        <v>114.46</v>
      </c>
      <c r="C33" s="13">
        <v>116.45</v>
      </c>
      <c r="D33" s="151">
        <f t="shared" si="0"/>
        <v>1.9900000000000091</v>
      </c>
    </row>
    <row r="34" spans="1:4">
      <c r="A34" s="150">
        <v>40724</v>
      </c>
      <c r="B34" s="13">
        <v>113.76</v>
      </c>
      <c r="C34" s="13">
        <v>112.11</v>
      </c>
      <c r="D34" s="151">
        <f t="shared" si="0"/>
        <v>-1.6500000000000057</v>
      </c>
    </row>
    <row r="35" spans="1:4">
      <c r="A35" s="150">
        <v>40755</v>
      </c>
      <c r="B35" s="13">
        <v>116.46</v>
      </c>
      <c r="C35" s="13">
        <v>116.82</v>
      </c>
      <c r="D35" s="151">
        <f t="shared" si="0"/>
        <v>0.35999999999999943</v>
      </c>
    </row>
    <row r="36" spans="1:4">
      <c r="A36" s="150">
        <v>40786</v>
      </c>
      <c r="B36" s="13">
        <v>110.08</v>
      </c>
      <c r="C36" s="13">
        <v>114.5</v>
      </c>
      <c r="D36" s="151">
        <f t="shared" si="0"/>
        <v>4.4200000000000017</v>
      </c>
    </row>
    <row r="37" spans="1:4">
      <c r="A37" s="150">
        <v>40816</v>
      </c>
      <c r="B37" s="13">
        <v>110.88</v>
      </c>
      <c r="C37" s="13">
        <v>102.86</v>
      </c>
      <c r="D37" s="151">
        <f t="shared" si="0"/>
        <v>-8.019999999999996</v>
      </c>
    </row>
    <row r="38" spans="1:4">
      <c r="A38" s="150">
        <v>40847</v>
      </c>
      <c r="B38" s="13">
        <v>109.47</v>
      </c>
      <c r="C38" s="13">
        <v>109.27</v>
      </c>
      <c r="D38" s="151">
        <f t="shared" si="0"/>
        <v>-0.20000000000000284</v>
      </c>
    </row>
    <row r="39" spans="1:4">
      <c r="A39" s="150">
        <v>40877</v>
      </c>
      <c r="B39" s="13">
        <v>110.5</v>
      </c>
      <c r="C39" s="13">
        <v>111.77</v>
      </c>
      <c r="D39" s="151">
        <f t="shared" si="0"/>
        <v>1.269999999999996</v>
      </c>
    </row>
    <row r="40" spans="1:4">
      <c r="A40" s="150">
        <v>40908</v>
      </c>
      <c r="B40" s="13">
        <v>107.97</v>
      </c>
      <c r="C40" s="13">
        <v>106.85</v>
      </c>
      <c r="D40" s="151">
        <f t="shared" si="0"/>
        <v>-1.1200000000000045</v>
      </c>
    </row>
    <row r="41" spans="1:4">
      <c r="A41" s="150">
        <v>40939</v>
      </c>
      <c r="B41" s="13">
        <f t="array" ref="B41">B40</f>
        <v>107.97</v>
      </c>
      <c r="C41" s="13">
        <v>112.38</v>
      </c>
      <c r="D41" s="151">
        <f t="shared" si="0"/>
        <v>4.4099999999999966</v>
      </c>
    </row>
    <row r="42" spans="1:4">
      <c r="A42" s="150">
        <v>40968</v>
      </c>
      <c r="B42" s="13">
        <v>115.34800849999999</v>
      </c>
      <c r="C42" s="13">
        <v>123.22</v>
      </c>
      <c r="D42" s="151">
        <f t="shared" si="0"/>
        <v>7.8719915000000071</v>
      </c>
    </row>
    <row r="43" spans="1:4">
      <c r="A43" s="150">
        <v>40999</v>
      </c>
      <c r="B43" s="13">
        <v>124.928636</v>
      </c>
      <c r="C43" s="13">
        <v>123.18</v>
      </c>
      <c r="D43" s="151">
        <f t="shared" si="0"/>
        <v>-1.7486359999999905</v>
      </c>
    </row>
    <row r="44" spans="1:4">
      <c r="A44" s="150">
        <v>41029</v>
      </c>
      <c r="B44" s="13">
        <v>120.590952</v>
      </c>
      <c r="C44" s="13">
        <v>119.86</v>
      </c>
      <c r="D44" s="151">
        <f t="shared" si="0"/>
        <v>-0.73095200000000204</v>
      </c>
    </row>
    <row r="45" spans="1:4">
      <c r="A45" s="150">
        <v>41060</v>
      </c>
      <c r="B45" s="13">
        <v>110.521739</v>
      </c>
      <c r="C45" s="13">
        <v>101.98</v>
      </c>
      <c r="D45" s="151">
        <f t="shared" si="0"/>
        <v>-8.5417389999999926</v>
      </c>
    </row>
    <row r="46" spans="1:4">
      <c r="A46" s="150">
        <v>41090</v>
      </c>
      <c r="B46" s="13">
        <v>95.589048000000005</v>
      </c>
      <c r="C46" s="13">
        <v>95.42</v>
      </c>
      <c r="D46" s="151">
        <f t="shared" si="0"/>
        <v>-0.16904800000000364</v>
      </c>
    </row>
    <row r="47" spans="1:4">
      <c r="A47" s="150">
        <v>41121</v>
      </c>
      <c r="B47" s="13">
        <v>103.14090899999999</v>
      </c>
      <c r="C47" s="13">
        <v>105.47</v>
      </c>
      <c r="D47" s="151">
        <f t="shared" si="0"/>
        <v>2.3290910000000054</v>
      </c>
    </row>
    <row r="48" spans="1:4">
      <c r="A48" s="150">
        <v>41152</v>
      </c>
      <c r="B48" s="13">
        <v>113.34</v>
      </c>
      <c r="C48" s="13">
        <v>113.45</v>
      </c>
      <c r="D48" s="151">
        <f t="shared" si="0"/>
        <v>0.10999999999999943</v>
      </c>
    </row>
    <row r="49" spans="1:4">
      <c r="A49" s="150">
        <v>41182</v>
      </c>
      <c r="B49" s="13">
        <v>113.38249999999999</v>
      </c>
      <c r="C49" s="13">
        <v>112.49</v>
      </c>
      <c r="D49" s="151">
        <f t="shared" si="0"/>
        <v>-0.89249999999999829</v>
      </c>
    </row>
    <row r="50" spans="1:4">
      <c r="A50" s="150">
        <v>41213</v>
      </c>
      <c r="B50" s="13">
        <v>111.973478</v>
      </c>
      <c r="C50" s="13">
        <v>109.19</v>
      </c>
      <c r="D50" s="151">
        <f t="shared" si="0"/>
        <v>-2.7834780000000023</v>
      </c>
    </row>
    <row r="51" spans="1:4">
      <c r="A51" s="150">
        <v>41243</v>
      </c>
      <c r="B51" s="13">
        <v>109.71181799999999</v>
      </c>
      <c r="C51" s="13">
        <v>110.89</v>
      </c>
      <c r="D51" s="151">
        <f t="shared" si="0"/>
        <v>1.1781820000000067</v>
      </c>
    </row>
    <row r="52" spans="1:4">
      <c r="A52" s="150">
        <v>41274</v>
      </c>
      <c r="B52" s="13">
        <v>109.64</v>
      </c>
      <c r="C52" s="13">
        <v>110.88</v>
      </c>
      <c r="D52" s="151">
        <f t="shared" si="0"/>
        <v>1.2399999999999949</v>
      </c>
    </row>
    <row r="53" spans="1:4">
      <c r="A53" s="150">
        <v>41305</v>
      </c>
      <c r="B53" s="13">
        <f>B52</f>
        <v>109.64</v>
      </c>
      <c r="C53" s="13">
        <v>114.71</v>
      </c>
      <c r="D53" s="151">
        <f t="shared" si="0"/>
        <v>5.0699999999999932</v>
      </c>
    </row>
    <row r="54" spans="1:4">
      <c r="A54" s="150">
        <v>41333</v>
      </c>
      <c r="B54" s="13">
        <v>114.69184799999999</v>
      </c>
      <c r="C54" s="13">
        <v>112.29</v>
      </c>
      <c r="D54" s="151">
        <f t="shared" si="0"/>
        <v>-2.4018479999999869</v>
      </c>
    </row>
    <row r="55" spans="1:4">
      <c r="A55" s="150">
        <v>41364</v>
      </c>
      <c r="B55" s="13">
        <v>109.24</v>
      </c>
      <c r="C55" s="13">
        <v>109.98</v>
      </c>
      <c r="D55" s="151">
        <f t="shared" si="0"/>
        <v>0.74000000000000909</v>
      </c>
    </row>
    <row r="56" spans="1:4">
      <c r="A56" s="150">
        <v>41394</v>
      </c>
      <c r="B56" s="13">
        <v>102.875455</v>
      </c>
      <c r="C56" s="13">
        <v>102.76</v>
      </c>
      <c r="D56" s="151">
        <f t="shared" si="0"/>
        <v>-0.1154549999999972</v>
      </c>
    </row>
    <row r="57" spans="1:4">
      <c r="A57" s="150">
        <v>41425</v>
      </c>
      <c r="B57" s="13">
        <v>103.026957</v>
      </c>
      <c r="C57" s="13">
        <v>101.36</v>
      </c>
      <c r="D57" s="151">
        <f t="shared" si="0"/>
        <v>-1.6669569999999965</v>
      </c>
    </row>
    <row r="58" spans="1:4">
      <c r="A58" s="150">
        <v>41455</v>
      </c>
      <c r="B58" s="13">
        <v>103.11</v>
      </c>
      <c r="C58" s="13">
        <v>103.1</v>
      </c>
      <c r="D58" s="151">
        <f t="shared" si="0"/>
        <v>-1.0000000000005116E-2</v>
      </c>
    </row>
    <row r="59" spans="1:4">
      <c r="A59" s="150">
        <v>41486</v>
      </c>
      <c r="B59" s="13">
        <v>107.716087</v>
      </c>
      <c r="C59" s="13">
        <v>106.14</v>
      </c>
      <c r="D59" s="151">
        <f t="shared" si="0"/>
        <v>-1.5760870000000011</v>
      </c>
    </row>
    <row r="60" spans="1:4">
      <c r="A60" s="150">
        <v>41517</v>
      </c>
      <c r="B60" s="13">
        <v>110.964545</v>
      </c>
      <c r="C60" s="13">
        <v>115</v>
      </c>
      <c r="D60" s="151">
        <f t="shared" si="0"/>
        <v>4.0354549999999989</v>
      </c>
    </row>
    <row r="61" spans="1:4">
      <c r="A61" s="150">
        <v>41547</v>
      </c>
      <c r="B61" s="13">
        <v>111.62142900000001</v>
      </c>
      <c r="C61" s="13">
        <v>107.75</v>
      </c>
      <c r="D61" s="151">
        <f t="shared" si="0"/>
        <v>-3.8714290000000062</v>
      </c>
    </row>
    <row r="62" spans="1:4">
      <c r="A62" s="150">
        <v>41578</v>
      </c>
      <c r="B62" s="13">
        <v>109.478696</v>
      </c>
      <c r="C62" s="13">
        <v>108.87</v>
      </c>
      <c r="D62" s="151">
        <f t="shared" si="0"/>
        <v>-0.6086959999999948</v>
      </c>
    </row>
    <row r="63" spans="1:4">
      <c r="A63" s="150">
        <v>41608</v>
      </c>
      <c r="B63" s="13">
        <v>108.07619</v>
      </c>
      <c r="C63" s="13">
        <v>110.83</v>
      </c>
      <c r="D63" s="151">
        <f t="shared" si="0"/>
        <v>2.7538100000000014</v>
      </c>
    </row>
    <row r="64" spans="1:4">
      <c r="A64" s="150">
        <v>41639</v>
      </c>
      <c r="B64" s="13">
        <v>110.633636</v>
      </c>
      <c r="C64" s="13">
        <v>111.52</v>
      </c>
      <c r="D64" s="151">
        <f t="shared" si="0"/>
        <v>0.88636400000000037</v>
      </c>
    </row>
    <row r="65" spans="1:4">
      <c r="A65" s="150">
        <v>41670</v>
      </c>
      <c r="B65" s="13">
        <f>B64</f>
        <v>110.633636</v>
      </c>
      <c r="C65" s="13">
        <v>106.94</v>
      </c>
      <c r="D65" s="151">
        <f t="shared" si="0"/>
        <v>-3.6936359999999979</v>
      </c>
    </row>
    <row r="66" spans="1:4">
      <c r="A66" s="150">
        <v>41698</v>
      </c>
      <c r="B66" s="13">
        <v>108.19121749999999</v>
      </c>
      <c r="C66" s="13">
        <v>109</v>
      </c>
      <c r="D66" s="151">
        <f t="shared" si="0"/>
        <v>0.80878250000000662</v>
      </c>
    </row>
    <row r="67" spans="1:4">
      <c r="A67" s="150">
        <v>41729</v>
      </c>
      <c r="B67" s="13">
        <v>107.405714</v>
      </c>
      <c r="C67" s="13">
        <v>107.81</v>
      </c>
      <c r="D67" s="151">
        <f t="shared" ref="D67:D106" si="1">C67-B67</f>
        <v>0.40428599999999904</v>
      </c>
    </row>
    <row r="68" spans="1:4">
      <c r="A68" s="150">
        <v>41759</v>
      </c>
      <c r="B68" s="13">
        <v>107.875455</v>
      </c>
      <c r="C68" s="13">
        <v>108.01</v>
      </c>
      <c r="D68" s="151">
        <f t="shared" si="1"/>
        <v>0.1345450000000028</v>
      </c>
    </row>
    <row r="69" spans="1:4">
      <c r="A69" s="150">
        <v>41790</v>
      </c>
      <c r="B69" s="13">
        <v>109.675909</v>
      </c>
      <c r="C69" s="13">
        <v>109.46</v>
      </c>
      <c r="D69" s="151">
        <f t="shared" si="1"/>
        <v>-0.21590900000001056</v>
      </c>
    </row>
    <row r="70" spans="1:4">
      <c r="A70" s="150">
        <v>41820</v>
      </c>
      <c r="B70" s="13">
        <v>111.868095</v>
      </c>
      <c r="C70" s="13">
        <v>112.6</v>
      </c>
      <c r="D70" s="151">
        <f t="shared" si="1"/>
        <v>0.73190499999999759</v>
      </c>
    </row>
    <row r="71" spans="1:4">
      <c r="A71" s="150">
        <v>41851</v>
      </c>
      <c r="B71" s="13">
        <v>106.982609</v>
      </c>
      <c r="C71" s="13">
        <v>106.37</v>
      </c>
      <c r="D71" s="151">
        <f t="shared" si="1"/>
        <v>-0.61260899999999197</v>
      </c>
    </row>
    <row r="72" spans="1:4">
      <c r="A72" s="150">
        <v>41882</v>
      </c>
      <c r="B72" s="13">
        <v>101.922381</v>
      </c>
      <c r="C72" s="13">
        <v>102.95</v>
      </c>
      <c r="D72" s="151">
        <f t="shared" si="1"/>
        <v>1.0276190000000014</v>
      </c>
    </row>
    <row r="73" spans="1:4">
      <c r="A73" s="150">
        <v>41912</v>
      </c>
      <c r="B73" s="13">
        <v>97.336364000000003</v>
      </c>
      <c r="C73" s="13">
        <v>96.62</v>
      </c>
      <c r="D73" s="151">
        <f t="shared" si="1"/>
        <v>-0.71636399999999867</v>
      </c>
    </row>
    <row r="74" spans="1:4">
      <c r="A74" s="150">
        <v>41943</v>
      </c>
      <c r="B74" s="13">
        <v>87.269565</v>
      </c>
      <c r="C74" s="13">
        <v>85.34</v>
      </c>
      <c r="D74" s="151">
        <f t="shared" si="1"/>
        <v>-1.9295649999999966</v>
      </c>
    </row>
    <row r="75" spans="1:4">
      <c r="A75" s="150">
        <v>41973</v>
      </c>
      <c r="B75" s="13">
        <v>78.438000000000002</v>
      </c>
      <c r="C75" s="13">
        <v>72.97</v>
      </c>
      <c r="D75" s="151">
        <f t="shared" si="1"/>
        <v>-5.4680000000000035</v>
      </c>
    </row>
    <row r="76" spans="1:4">
      <c r="A76" s="150">
        <v>42004</v>
      </c>
      <c r="B76" s="13">
        <v>62.163043000000002</v>
      </c>
      <c r="C76" s="13">
        <v>57.77</v>
      </c>
      <c r="D76" s="151">
        <f t="shared" si="1"/>
        <v>-4.3930429999999987</v>
      </c>
    </row>
    <row r="77" spans="1:4">
      <c r="A77" s="150">
        <v>42035</v>
      </c>
      <c r="B77" s="13">
        <f>B76</f>
        <v>62.163043000000002</v>
      </c>
      <c r="C77" s="13">
        <v>49.58</v>
      </c>
      <c r="D77" s="151">
        <f t="shared" si="1"/>
        <v>-12.583043000000004</v>
      </c>
    </row>
    <row r="78" spans="1:4">
      <c r="A78" s="150">
        <v>42063</v>
      </c>
      <c r="B78" s="13">
        <v>53.173659000000001</v>
      </c>
      <c r="C78" s="13">
        <v>61.42</v>
      </c>
      <c r="D78" s="151">
        <f t="shared" si="1"/>
        <v>8.246341000000001</v>
      </c>
    </row>
    <row r="79" spans="1:4">
      <c r="A79" s="150">
        <v>42094</v>
      </c>
      <c r="B79" s="13">
        <v>55.791364000000002</v>
      </c>
      <c r="C79" s="13">
        <v>55.78</v>
      </c>
      <c r="D79" s="151">
        <f t="shared" si="1"/>
        <v>-1.1364000000000374E-2</v>
      </c>
    </row>
    <row r="80" spans="1:4">
      <c r="A80" s="150">
        <v>42124</v>
      </c>
      <c r="B80" s="13">
        <v>59.389544999999998</v>
      </c>
      <c r="C80" s="13">
        <v>66.14</v>
      </c>
      <c r="D80" s="151">
        <f t="shared" si="1"/>
        <v>6.7504550000000023</v>
      </c>
    </row>
    <row r="81" spans="1:4">
      <c r="A81" s="150">
        <v>42155</v>
      </c>
      <c r="B81" s="13">
        <v>64.561429000000004</v>
      </c>
      <c r="C81" s="13">
        <v>64.89</v>
      </c>
      <c r="D81" s="151">
        <f t="shared" si="1"/>
        <v>0.32857099999999662</v>
      </c>
    </row>
    <row r="82" spans="1:4">
      <c r="A82" s="150">
        <v>42185</v>
      </c>
      <c r="B82" s="13">
        <v>62.345908999999999</v>
      </c>
      <c r="C82" s="13">
        <v>63.15</v>
      </c>
      <c r="D82" s="151">
        <f t="shared" si="1"/>
        <v>0.80409099999999967</v>
      </c>
    </row>
    <row r="83" spans="1:4">
      <c r="A83" s="150">
        <v>42216</v>
      </c>
      <c r="B83" s="13">
        <v>55.865651999999997</v>
      </c>
      <c r="C83" s="13">
        <v>52.5</v>
      </c>
      <c r="D83" s="151">
        <f t="shared" si="1"/>
        <v>-3.3656519999999972</v>
      </c>
    </row>
    <row r="84" spans="1:4">
      <c r="A84" s="150">
        <v>42247</v>
      </c>
      <c r="B84" s="13">
        <v>46.994286000000002</v>
      </c>
      <c r="C84" s="13">
        <v>51.31</v>
      </c>
      <c r="D84" s="151">
        <f t="shared" si="1"/>
        <v>4.3157139999999998</v>
      </c>
    </row>
    <row r="85" spans="1:4">
      <c r="A85" s="150">
        <v>42277</v>
      </c>
      <c r="B85" s="13">
        <v>47.234544999999997</v>
      </c>
      <c r="C85" s="13">
        <v>48.35</v>
      </c>
      <c r="D85" s="151">
        <f t="shared" si="1"/>
        <v>1.1154550000000043</v>
      </c>
    </row>
    <row r="86" spans="1:4">
      <c r="A86" s="150">
        <v>42308</v>
      </c>
      <c r="B86" s="13">
        <v>48.124091</v>
      </c>
      <c r="C86" s="13">
        <v>49.33</v>
      </c>
      <c r="D86" s="151">
        <f t="shared" si="1"/>
        <v>1.2059089999999983</v>
      </c>
    </row>
    <row r="87" spans="1:4">
      <c r="A87" s="150">
        <v>42338</v>
      </c>
      <c r="B87" s="13">
        <v>44.417143000000003</v>
      </c>
      <c r="C87" s="13">
        <v>45.39</v>
      </c>
      <c r="D87" s="151">
        <f t="shared" si="1"/>
        <v>0.97285699999999764</v>
      </c>
    </row>
    <row r="88" spans="1:4">
      <c r="A88" s="150">
        <v>42369</v>
      </c>
      <c r="B88" s="13">
        <v>37.721738999999999</v>
      </c>
      <c r="C88" s="13">
        <v>37.46</v>
      </c>
      <c r="D88" s="151">
        <f t="shared" si="1"/>
        <v>-0.26173899999999861</v>
      </c>
    </row>
    <row r="89" spans="1:4">
      <c r="A89" s="150">
        <v>42400</v>
      </c>
      <c r="B89" s="13">
        <f>B88</f>
        <v>37.721738999999999</v>
      </c>
      <c r="C89" s="13">
        <v>35.53</v>
      </c>
      <c r="D89" s="151">
        <f t="shared" si="1"/>
        <v>-2.1917389999999983</v>
      </c>
    </row>
    <row r="90" spans="1:4">
      <c r="A90" s="150">
        <v>42429</v>
      </c>
      <c r="B90" s="13">
        <v>32.000714000000002</v>
      </c>
      <c r="C90" s="13">
        <v>35.94</v>
      </c>
      <c r="D90" s="151">
        <f t="shared" si="1"/>
        <v>3.9392859999999956</v>
      </c>
    </row>
    <row r="91" spans="1:4">
      <c r="A91" s="150">
        <v>42460</v>
      </c>
      <c r="B91" s="13">
        <v>39.070869999999999</v>
      </c>
      <c r="C91" s="13">
        <v>40.56</v>
      </c>
      <c r="D91" s="151">
        <f t="shared" si="1"/>
        <v>1.489130000000003</v>
      </c>
    </row>
    <row r="92" spans="1:4">
      <c r="A92" s="150">
        <v>42490</v>
      </c>
      <c r="B92" s="13">
        <v>42.247143000000001</v>
      </c>
      <c r="C92" s="13">
        <v>47.57</v>
      </c>
      <c r="D92" s="151">
        <f t="shared" si="1"/>
        <v>5.3228569999999991</v>
      </c>
    </row>
    <row r="93" spans="1:4">
      <c r="A93" s="150">
        <v>42521</v>
      </c>
      <c r="B93" s="13">
        <v>47.132727000000003</v>
      </c>
      <c r="C93" s="13">
        <v>49.95</v>
      </c>
      <c r="D93" s="151">
        <f t="shared" si="1"/>
        <v>2.8172730000000001</v>
      </c>
    </row>
    <row r="94" spans="1:4">
      <c r="A94" s="150">
        <v>42551</v>
      </c>
      <c r="B94" s="13">
        <v>48.478181999999997</v>
      </c>
      <c r="C94" s="13">
        <v>49.65</v>
      </c>
      <c r="D94" s="151">
        <f t="shared" si="1"/>
        <v>1.1718180000000018</v>
      </c>
    </row>
    <row r="95" spans="1:4">
      <c r="A95" s="150">
        <v>42582</v>
      </c>
      <c r="B95" s="13">
        <v>45.070951999999998</v>
      </c>
      <c r="C95" s="13">
        <v>42.33</v>
      </c>
      <c r="D95" s="151">
        <f t="shared" si="1"/>
        <v>-2.7409520000000001</v>
      </c>
    </row>
    <row r="96" spans="1:4">
      <c r="A96" s="150">
        <v>42613</v>
      </c>
      <c r="B96" s="13">
        <v>46.144348000000001</v>
      </c>
      <c r="C96" s="13">
        <v>47.15</v>
      </c>
      <c r="D96" s="151">
        <f t="shared" si="1"/>
        <v>1.0056519999999978</v>
      </c>
    </row>
    <row r="97" spans="1:4">
      <c r="A97" s="150">
        <v>42643</v>
      </c>
      <c r="B97" s="13">
        <v>46.188636000000002</v>
      </c>
      <c r="C97" s="13">
        <v>49</v>
      </c>
      <c r="D97" s="151">
        <f t="shared" si="1"/>
        <v>2.8113639999999975</v>
      </c>
    </row>
    <row r="98" spans="1:4">
      <c r="A98" s="150">
        <v>42674</v>
      </c>
      <c r="B98" s="13">
        <v>49.732380999999997</v>
      </c>
      <c r="C98" s="13">
        <v>48.16</v>
      </c>
      <c r="D98" s="151">
        <f t="shared" si="1"/>
        <v>-1.572381</v>
      </c>
    </row>
    <row r="99" spans="1:4">
      <c r="A99" s="150">
        <v>42704</v>
      </c>
      <c r="B99" s="13">
        <v>46.435909000000002</v>
      </c>
      <c r="C99" s="13">
        <v>49.62</v>
      </c>
      <c r="D99" s="151">
        <f t="shared" si="1"/>
        <v>3.1840909999999951</v>
      </c>
    </row>
    <row r="100" spans="1:4">
      <c r="A100" s="150">
        <v>42735</v>
      </c>
      <c r="B100" s="13">
        <v>54.065455</v>
      </c>
      <c r="C100" s="13">
        <v>56.62</v>
      </c>
      <c r="D100" s="151">
        <f t="shared" si="1"/>
        <v>2.5545449999999974</v>
      </c>
    </row>
    <row r="101" spans="1:4">
      <c r="A101" s="150">
        <v>42766</v>
      </c>
      <c r="B101" s="13">
        <f>B100</f>
        <v>54.065455</v>
      </c>
      <c r="C101" s="13">
        <v>55.86</v>
      </c>
      <c r="D101" s="151">
        <f t="shared" si="1"/>
        <v>1.7945449999999994</v>
      </c>
    </row>
    <row r="102" spans="1:4">
      <c r="A102" s="150">
        <v>42794</v>
      </c>
      <c r="B102" s="13">
        <v>55.193113499999995</v>
      </c>
      <c r="C102" s="13">
        <v>55.44</v>
      </c>
      <c r="D102" s="151">
        <f t="shared" si="1"/>
        <v>0.24688650000000223</v>
      </c>
    </row>
    <row r="103" spans="1:4">
      <c r="A103" s="150">
        <v>42825</v>
      </c>
      <c r="B103" s="13">
        <v>51.968260999999998</v>
      </c>
      <c r="C103" s="13">
        <v>52.61</v>
      </c>
      <c r="D103" s="151">
        <f t="shared" si="1"/>
        <v>0.64173900000000117</v>
      </c>
    </row>
    <row r="104" spans="1:4">
      <c r="A104" s="150">
        <v>42855</v>
      </c>
      <c r="B104" s="13">
        <v>53.063499999999998</v>
      </c>
      <c r="C104" s="13">
        <v>51.49</v>
      </c>
      <c r="D104" s="151">
        <f t="shared" si="1"/>
        <v>-1.5734999999999957</v>
      </c>
    </row>
    <row r="105" spans="1:4">
      <c r="A105" s="150">
        <v>42886</v>
      </c>
      <c r="B105" s="13">
        <v>50.870869999999996</v>
      </c>
      <c r="C105" s="13">
        <v>49.87</v>
      </c>
      <c r="D105" s="151">
        <f t="shared" si="1"/>
        <v>-1.000869999999999</v>
      </c>
    </row>
    <row r="106" spans="1:4">
      <c r="A106" s="150">
        <v>42916</v>
      </c>
      <c r="B106" s="13">
        <v>46.894545000000001</v>
      </c>
      <c r="C106" s="13">
        <v>47.89</v>
      </c>
      <c r="D106" s="151">
        <f t="shared" si="1"/>
        <v>0.99545499999999976</v>
      </c>
    </row>
    <row r="107" spans="1:4">
      <c r="A107" s="150">
        <v>42947</v>
      </c>
      <c r="C107" s="13">
        <v>52.39</v>
      </c>
    </row>
    <row r="108" spans="1:4">
      <c r="A108" s="150">
        <v>42978</v>
      </c>
      <c r="C108" s="13">
        <v>52.21</v>
      </c>
    </row>
    <row r="109" spans="1:4">
      <c r="A109" s="150">
        <v>43008</v>
      </c>
      <c r="C109" s="13">
        <v>57.38</v>
      </c>
    </row>
    <row r="110" spans="1:4">
      <c r="A110" s="150">
        <v>43039</v>
      </c>
      <c r="C110" s="13">
        <v>60.96</v>
      </c>
    </row>
    <row r="111" spans="1:4">
      <c r="A111" s="150">
        <v>43069</v>
      </c>
      <c r="C111" s="13">
        <v>63.64</v>
      </c>
    </row>
    <row r="112" spans="1:4">
      <c r="A112" s="150">
        <v>43100</v>
      </c>
      <c r="C112" s="13">
        <v>66.510000000000005</v>
      </c>
    </row>
    <row r="113" spans="1:3">
      <c r="A113" s="150">
        <v>43131</v>
      </c>
      <c r="C113" s="13">
        <v>68.81</v>
      </c>
    </row>
    <row r="114" spans="1:3">
      <c r="A114" s="150">
        <v>43159</v>
      </c>
      <c r="C114" s="13">
        <v>65.92</v>
      </c>
    </row>
    <row r="115" spans="1:3">
      <c r="A115" s="150">
        <v>43190</v>
      </c>
      <c r="C115" s="13">
        <v>70.37</v>
      </c>
    </row>
    <row r="116" spans="1:3">
      <c r="A116" s="150">
        <v>43220</v>
      </c>
      <c r="C116" s="13">
        <v>74.84</v>
      </c>
    </row>
    <row r="117" spans="1:3">
      <c r="A117" s="150">
        <v>43251</v>
      </c>
      <c r="C117" s="13">
        <v>77.67</v>
      </c>
    </row>
    <row r="118" spans="1:3">
      <c r="A118" s="150">
        <v>43281</v>
      </c>
      <c r="C118" s="13">
        <v>79.53</v>
      </c>
    </row>
    <row r="119" spans="1:3">
      <c r="A119" s="150">
        <v>43312</v>
      </c>
      <c r="C119" s="13">
        <v>74.739999999999995</v>
      </c>
    </row>
    <row r="120" spans="1:3">
      <c r="A120" s="150">
        <v>43343</v>
      </c>
      <c r="C120" s="13">
        <v>77.78</v>
      </c>
    </row>
    <row r="121" spans="1:3">
      <c r="A121" s="150">
        <v>43373</v>
      </c>
      <c r="C121" s="13">
        <v>82.74</v>
      </c>
    </row>
    <row r="122" spans="1:3">
      <c r="A122" s="150">
        <v>43404</v>
      </c>
      <c r="C122" s="13">
        <v>75.91</v>
      </c>
    </row>
    <row r="123" spans="1:3">
      <c r="A123" s="150">
        <v>43434</v>
      </c>
      <c r="C123" s="13">
        <v>58.49</v>
      </c>
    </row>
    <row r="124" spans="1:3">
      <c r="A124" s="150">
        <v>43465</v>
      </c>
      <c r="C124" s="13">
        <v>53.27</v>
      </c>
    </row>
    <row r="125" spans="1:3">
      <c r="A125" s="150">
        <v>43496</v>
      </c>
      <c r="C125" s="13">
        <v>62.36</v>
      </c>
    </row>
    <row r="126" spans="1:3">
      <c r="A126" s="150">
        <v>43524</v>
      </c>
      <c r="C126" s="13">
        <v>66.59</v>
      </c>
    </row>
    <row r="127" spans="1:3">
      <c r="A127" s="150">
        <v>43555</v>
      </c>
      <c r="C127" s="13">
        <v>67.739999999999995</v>
      </c>
    </row>
    <row r="128" spans="1:3">
      <c r="A128" s="150">
        <v>43585</v>
      </c>
      <c r="C128" s="13">
        <v>72.86</v>
      </c>
    </row>
    <row r="129" spans="1:3">
      <c r="A129" s="150">
        <v>43616</v>
      </c>
      <c r="C129" s="13">
        <v>63.36</v>
      </c>
    </row>
    <row r="130" spans="1:3">
      <c r="A130" s="150">
        <v>43646</v>
      </c>
      <c r="C130" s="13">
        <v>66.680000000000007</v>
      </c>
    </row>
    <row r="131" spans="1:3">
      <c r="A131" s="150">
        <v>43677</v>
      </c>
      <c r="C131" s="13">
        <v>65.03</v>
      </c>
    </row>
    <row r="132" spans="1:3">
      <c r="A132" s="150">
        <v>43708</v>
      </c>
      <c r="C132" s="13">
        <v>58.86</v>
      </c>
    </row>
    <row r="134" spans="1:3">
      <c r="A134" s="152" t="s">
        <v>119</v>
      </c>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2E70-7E9C-4B35-A945-85DCF7D51481}">
  <dimension ref="A21:G21"/>
  <sheetViews>
    <sheetView workbookViewId="0">
      <selection activeCell="I22" sqref="I22"/>
    </sheetView>
  </sheetViews>
  <sheetFormatPr defaultRowHeight="12"/>
  <cols>
    <col min="1" max="1" width="10" style="153" bestFit="1" customWidth="1"/>
    <col min="2" max="256" width="9" style="91"/>
    <col min="257" max="257" width="10" style="91" bestFit="1" customWidth="1"/>
    <col min="258" max="512" width="9" style="91"/>
    <col min="513" max="513" width="10" style="91" bestFit="1" customWidth="1"/>
    <col min="514" max="768" width="9" style="91"/>
    <col min="769" max="769" width="10" style="91" bestFit="1" customWidth="1"/>
    <col min="770" max="1024" width="9" style="91"/>
    <col min="1025" max="1025" width="10" style="91" bestFit="1" customWidth="1"/>
    <col min="1026" max="1280" width="9" style="91"/>
    <col min="1281" max="1281" width="10" style="91" bestFit="1" customWidth="1"/>
    <col min="1282" max="1536" width="9" style="91"/>
    <col min="1537" max="1537" width="10" style="91" bestFit="1" customWidth="1"/>
    <col min="1538" max="1792" width="9" style="91"/>
    <col min="1793" max="1793" width="10" style="91" bestFit="1" customWidth="1"/>
    <col min="1794" max="2048" width="9" style="91"/>
    <col min="2049" max="2049" width="10" style="91" bestFit="1" customWidth="1"/>
    <col min="2050" max="2304" width="9" style="91"/>
    <col min="2305" max="2305" width="10" style="91" bestFit="1" customWidth="1"/>
    <col min="2306" max="2560" width="9" style="91"/>
    <col min="2561" max="2561" width="10" style="91" bestFit="1" customWidth="1"/>
    <col min="2562" max="2816" width="9" style="91"/>
    <col min="2817" max="2817" width="10" style="91" bestFit="1" customWidth="1"/>
    <col min="2818" max="3072" width="9" style="91"/>
    <col min="3073" max="3073" width="10" style="91" bestFit="1" customWidth="1"/>
    <col min="3074" max="3328" width="9" style="91"/>
    <col min="3329" max="3329" width="10" style="91" bestFit="1" customWidth="1"/>
    <col min="3330" max="3584" width="9" style="91"/>
    <col min="3585" max="3585" width="10" style="91" bestFit="1" customWidth="1"/>
    <col min="3586" max="3840" width="9" style="91"/>
    <col min="3841" max="3841" width="10" style="91" bestFit="1" customWidth="1"/>
    <col min="3842" max="4096" width="9" style="91"/>
    <col min="4097" max="4097" width="10" style="91" bestFit="1" customWidth="1"/>
    <col min="4098" max="4352" width="9" style="91"/>
    <col min="4353" max="4353" width="10" style="91" bestFit="1" customWidth="1"/>
    <col min="4354" max="4608" width="9" style="91"/>
    <col min="4609" max="4609" width="10" style="91" bestFit="1" customWidth="1"/>
    <col min="4610" max="4864" width="9" style="91"/>
    <col min="4865" max="4865" width="10" style="91" bestFit="1" customWidth="1"/>
    <col min="4866" max="5120" width="9" style="91"/>
    <col min="5121" max="5121" width="10" style="91" bestFit="1" customWidth="1"/>
    <col min="5122" max="5376" width="9" style="91"/>
    <col min="5377" max="5377" width="10" style="91" bestFit="1" customWidth="1"/>
    <col min="5378" max="5632" width="9" style="91"/>
    <col min="5633" max="5633" width="10" style="91" bestFit="1" customWidth="1"/>
    <col min="5634" max="5888" width="9" style="91"/>
    <col min="5889" max="5889" width="10" style="91" bestFit="1" customWidth="1"/>
    <col min="5890" max="6144" width="9" style="91"/>
    <col min="6145" max="6145" width="10" style="91" bestFit="1" customWidth="1"/>
    <col min="6146" max="6400" width="9" style="91"/>
    <col min="6401" max="6401" width="10" style="91" bestFit="1" customWidth="1"/>
    <col min="6402" max="6656" width="9" style="91"/>
    <col min="6657" max="6657" width="10" style="91" bestFit="1" customWidth="1"/>
    <col min="6658" max="6912" width="9" style="91"/>
    <col min="6913" max="6913" width="10" style="91" bestFit="1" customWidth="1"/>
    <col min="6914" max="7168" width="9" style="91"/>
    <col min="7169" max="7169" width="10" style="91" bestFit="1" customWidth="1"/>
    <col min="7170" max="7424" width="9" style="91"/>
    <col min="7425" max="7425" width="10" style="91" bestFit="1" customWidth="1"/>
    <col min="7426" max="7680" width="9" style="91"/>
    <col min="7681" max="7681" width="10" style="91" bestFit="1" customWidth="1"/>
    <col min="7682" max="7936" width="9" style="91"/>
    <col min="7937" max="7937" width="10" style="91" bestFit="1" customWidth="1"/>
    <col min="7938" max="8192" width="9" style="91"/>
    <col min="8193" max="8193" width="10" style="91" bestFit="1" customWidth="1"/>
    <col min="8194" max="8448" width="9" style="91"/>
    <col min="8449" max="8449" width="10" style="91" bestFit="1" customWidth="1"/>
    <col min="8450" max="8704" width="9" style="91"/>
    <col min="8705" max="8705" width="10" style="91" bestFit="1" customWidth="1"/>
    <col min="8706" max="8960" width="9" style="91"/>
    <col min="8961" max="8961" width="10" style="91" bestFit="1" customWidth="1"/>
    <col min="8962" max="9216" width="9" style="91"/>
    <col min="9217" max="9217" width="10" style="91" bestFit="1" customWidth="1"/>
    <col min="9218" max="9472" width="9" style="91"/>
    <col min="9473" max="9473" width="10" style="91" bestFit="1" customWidth="1"/>
    <col min="9474" max="9728" width="9" style="91"/>
    <col min="9729" max="9729" width="10" style="91" bestFit="1" customWidth="1"/>
    <col min="9730" max="9984" width="9" style="91"/>
    <col min="9985" max="9985" width="10" style="91" bestFit="1" customWidth="1"/>
    <col min="9986" max="10240" width="9" style="91"/>
    <col min="10241" max="10241" width="10" style="91" bestFit="1" customWidth="1"/>
    <col min="10242" max="10496" width="9" style="91"/>
    <col min="10497" max="10497" width="10" style="91" bestFit="1" customWidth="1"/>
    <col min="10498" max="10752" width="9" style="91"/>
    <col min="10753" max="10753" width="10" style="91" bestFit="1" customWidth="1"/>
    <col min="10754" max="11008" width="9" style="91"/>
    <col min="11009" max="11009" width="10" style="91" bestFit="1" customWidth="1"/>
    <col min="11010" max="11264" width="9" style="91"/>
    <col min="11265" max="11265" width="10" style="91" bestFit="1" customWidth="1"/>
    <col min="11266" max="11520" width="9" style="91"/>
    <col min="11521" max="11521" width="10" style="91" bestFit="1" customWidth="1"/>
    <col min="11522" max="11776" width="9" style="91"/>
    <col min="11777" max="11777" width="10" style="91" bestFit="1" customWidth="1"/>
    <col min="11778" max="12032" width="9" style="91"/>
    <col min="12033" max="12033" width="10" style="91" bestFit="1" customWidth="1"/>
    <col min="12034" max="12288" width="9" style="91"/>
    <col min="12289" max="12289" width="10" style="91" bestFit="1" customWidth="1"/>
    <col min="12290" max="12544" width="9" style="91"/>
    <col min="12545" max="12545" width="10" style="91" bestFit="1" customWidth="1"/>
    <col min="12546" max="12800" width="9" style="91"/>
    <col min="12801" max="12801" width="10" style="91" bestFit="1" customWidth="1"/>
    <col min="12802" max="13056" width="9" style="91"/>
    <col min="13057" max="13057" width="10" style="91" bestFit="1" customWidth="1"/>
    <col min="13058" max="13312" width="9" style="91"/>
    <col min="13313" max="13313" width="10" style="91" bestFit="1" customWidth="1"/>
    <col min="13314" max="13568" width="9" style="91"/>
    <col min="13569" max="13569" width="10" style="91" bestFit="1" customWidth="1"/>
    <col min="13570" max="13824" width="9" style="91"/>
    <col min="13825" max="13825" width="10" style="91" bestFit="1" customWidth="1"/>
    <col min="13826" max="14080" width="9" style="91"/>
    <col min="14081" max="14081" width="10" style="91" bestFit="1" customWidth="1"/>
    <col min="14082" max="14336" width="9" style="91"/>
    <col min="14337" max="14337" width="10" style="91" bestFit="1" customWidth="1"/>
    <col min="14338" max="14592" width="9" style="91"/>
    <col min="14593" max="14593" width="10" style="91" bestFit="1" customWidth="1"/>
    <col min="14594" max="14848" width="9" style="91"/>
    <col min="14849" max="14849" width="10" style="91" bestFit="1" customWidth="1"/>
    <col min="14850" max="15104" width="9" style="91"/>
    <col min="15105" max="15105" width="10" style="91" bestFit="1" customWidth="1"/>
    <col min="15106" max="15360" width="9" style="91"/>
    <col min="15361" max="15361" width="10" style="91" bestFit="1" customWidth="1"/>
    <col min="15362" max="15616" width="9" style="91"/>
    <col min="15617" max="15617" width="10" style="91" bestFit="1" customWidth="1"/>
    <col min="15618" max="15872" width="9" style="91"/>
    <col min="15873" max="15873" width="10" style="91" bestFit="1" customWidth="1"/>
    <col min="15874" max="16128" width="9" style="91"/>
    <col min="16129" max="16129" width="10" style="91" bestFit="1" customWidth="1"/>
    <col min="16130" max="16384" width="9" style="91"/>
  </cols>
  <sheetData>
    <row r="21" spans="7:7">
      <c r="G21" s="15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759-9792-4506-80E6-267E3A39A099}">
  <dimension ref="A1:T391"/>
  <sheetViews>
    <sheetView topLeftCell="A296" workbookViewId="0">
      <selection activeCell="A281" sqref="A281"/>
    </sheetView>
  </sheetViews>
  <sheetFormatPr defaultColWidth="8.625" defaultRowHeight="12"/>
  <cols>
    <col min="1" max="1" width="4.75" style="89" customWidth="1"/>
    <col min="2" max="2" width="9.25" style="10" bestFit="1" customWidth="1"/>
    <col min="3" max="3" width="9.375" style="12" bestFit="1" customWidth="1"/>
    <col min="4" max="4" width="10" style="12" customWidth="1"/>
    <col min="5" max="5" width="8.375" style="12" customWidth="1"/>
    <col min="6" max="6" width="8" style="11" customWidth="1"/>
    <col min="7" max="7" width="8" style="97" customWidth="1"/>
    <col min="8" max="11" width="7.5" style="62" bestFit="1" customWidth="1"/>
    <col min="12" max="12" width="8.875" style="60" hidden="1" customWidth="1"/>
    <col min="13" max="13" width="8.625" style="12" hidden="1" customWidth="1"/>
    <col min="14" max="14" width="9" style="12" bestFit="1" customWidth="1"/>
    <col min="15" max="15" width="8.75" style="60" bestFit="1" customWidth="1"/>
    <col min="16" max="16" width="9" style="60" bestFit="1" customWidth="1"/>
    <col min="17" max="17" width="9.875" style="61" bestFit="1" customWidth="1"/>
    <col min="18" max="18" width="7.5" style="12" bestFit="1" customWidth="1"/>
    <col min="19" max="19" width="8.625" style="61"/>
    <col min="20" max="20" width="9.375" style="62" bestFit="1" customWidth="1"/>
    <col min="21" max="16384" width="8.625" style="12"/>
  </cols>
  <sheetData>
    <row r="1" spans="1:20" s="49" customFormat="1" ht="47.25" customHeight="1">
      <c r="A1" s="41" t="s">
        <v>49</v>
      </c>
      <c r="B1" s="42" t="s">
        <v>50</v>
      </c>
      <c r="C1" s="8" t="s">
        <v>1</v>
      </c>
      <c r="D1" s="43" t="s">
        <v>51</v>
      </c>
      <c r="E1" s="43" t="s">
        <v>52</v>
      </c>
      <c r="F1" s="44" t="s">
        <v>14</v>
      </c>
      <c r="G1" s="45" t="s">
        <v>53</v>
      </c>
      <c r="H1" s="46" t="s">
        <v>6</v>
      </c>
      <c r="I1" s="46" t="s">
        <v>7</v>
      </c>
      <c r="J1" s="46" t="s">
        <v>8</v>
      </c>
      <c r="K1" s="47" t="s">
        <v>9</v>
      </c>
      <c r="L1" s="48" t="s">
        <v>54</v>
      </c>
      <c r="M1" s="49" t="s">
        <v>55</v>
      </c>
      <c r="O1" s="48"/>
      <c r="P1" s="48"/>
      <c r="Q1" s="50"/>
      <c r="S1" s="50"/>
      <c r="T1" s="51"/>
    </row>
    <row r="2" spans="1:20" ht="12.75" hidden="1" customHeight="1">
      <c r="A2" s="52">
        <v>1</v>
      </c>
      <c r="B2" s="53">
        <v>35096</v>
      </c>
      <c r="C2" s="54">
        <f t="shared" ref="C2:C65" si="0">VLOOKUP(B2,L:M,2,FALSE)</f>
        <v>17.999047619047623</v>
      </c>
      <c r="D2" s="55">
        <v>23.6</v>
      </c>
      <c r="E2" s="55">
        <v>14.6</v>
      </c>
      <c r="F2" s="56">
        <v>1</v>
      </c>
      <c r="G2" s="57"/>
      <c r="H2" s="58"/>
      <c r="I2" s="58"/>
      <c r="J2" s="58"/>
      <c r="K2" s="59"/>
      <c r="L2" s="60">
        <v>31778</v>
      </c>
      <c r="M2" s="12">
        <v>17.865538461538456</v>
      </c>
    </row>
    <row r="3" spans="1:20" ht="12.75" hidden="1" customHeight="1">
      <c r="A3" s="52">
        <v>2</v>
      </c>
      <c r="B3" s="53">
        <v>35125</v>
      </c>
      <c r="C3" s="54">
        <f t="shared" si="0"/>
        <v>19.851904761904763</v>
      </c>
      <c r="D3" s="55">
        <v>24.6</v>
      </c>
      <c r="E3" s="55">
        <v>12.6</v>
      </c>
      <c r="F3" s="56">
        <v>1</v>
      </c>
      <c r="G3" s="57">
        <f>C3/C2-1</f>
        <v>0.10294195460077238</v>
      </c>
      <c r="H3" s="58"/>
      <c r="I3" s="58"/>
      <c r="J3" s="58"/>
      <c r="K3" s="59"/>
      <c r="L3" s="60">
        <v>31809</v>
      </c>
      <c r="M3" s="12">
        <v>17.865538461538456</v>
      </c>
    </row>
    <row r="4" spans="1:20" ht="12.75" hidden="1" customHeight="1">
      <c r="A4" s="52">
        <v>3</v>
      </c>
      <c r="B4" s="53">
        <v>35156</v>
      </c>
      <c r="C4" s="54">
        <f t="shared" si="0"/>
        <v>20.900500000000001</v>
      </c>
      <c r="D4" s="55">
        <v>24.5</v>
      </c>
      <c r="E4" s="55">
        <v>12.2</v>
      </c>
      <c r="F4" s="56">
        <v>1</v>
      </c>
      <c r="G4" s="57">
        <f t="shared" ref="G4:G67" si="1">C4/C3-1</f>
        <v>5.2820888004029953E-2</v>
      </c>
      <c r="H4" s="58"/>
      <c r="I4" s="58"/>
      <c r="J4" s="58"/>
      <c r="K4" s="59"/>
      <c r="L4" s="60">
        <v>31837</v>
      </c>
      <c r="M4" s="12">
        <v>17.865538461538456</v>
      </c>
    </row>
    <row r="5" spans="1:20" ht="12.75" hidden="1" customHeight="1">
      <c r="A5" s="52">
        <v>4</v>
      </c>
      <c r="B5" s="53">
        <v>35186</v>
      </c>
      <c r="C5" s="54">
        <f t="shared" si="0"/>
        <v>19.154761904761902</v>
      </c>
      <c r="D5" s="55">
        <v>23.4</v>
      </c>
      <c r="E5" s="55">
        <v>12.1</v>
      </c>
      <c r="F5" s="56">
        <v>1</v>
      </c>
      <c r="G5" s="57">
        <f t="shared" si="1"/>
        <v>-8.352614029511729E-2</v>
      </c>
      <c r="H5" s="58"/>
      <c r="I5" s="58"/>
      <c r="J5" s="58"/>
      <c r="K5" s="59"/>
      <c r="L5" s="60">
        <v>31868</v>
      </c>
      <c r="M5" s="12">
        <v>17.865538461538456</v>
      </c>
    </row>
    <row r="6" spans="1:20" ht="12.75" hidden="1" customHeight="1">
      <c r="A6" s="52">
        <v>5</v>
      </c>
      <c r="B6" s="53">
        <v>35217</v>
      </c>
      <c r="C6" s="54">
        <f t="shared" si="0"/>
        <v>18.456499999999998</v>
      </c>
      <c r="D6" s="55">
        <v>22.6</v>
      </c>
      <c r="E6" s="55">
        <v>12.2</v>
      </c>
      <c r="F6" s="56">
        <v>1</v>
      </c>
      <c r="G6" s="57">
        <f t="shared" si="1"/>
        <v>-3.6453697949036634E-2</v>
      </c>
      <c r="H6" s="58"/>
      <c r="I6" s="58"/>
      <c r="J6" s="58"/>
      <c r="K6" s="59"/>
      <c r="L6" s="60">
        <v>31898</v>
      </c>
      <c r="M6" s="12">
        <v>18.579999999999998</v>
      </c>
    </row>
    <row r="7" spans="1:20" ht="12.75" hidden="1" customHeight="1">
      <c r="A7" s="52">
        <v>6</v>
      </c>
      <c r="B7" s="53">
        <v>35247</v>
      </c>
      <c r="C7" s="54">
        <f t="shared" si="0"/>
        <v>19.570869565217393</v>
      </c>
      <c r="D7" s="55">
        <v>20.9</v>
      </c>
      <c r="E7" s="55">
        <v>12.2</v>
      </c>
      <c r="F7" s="56">
        <v>1</v>
      </c>
      <c r="G7" s="57">
        <f t="shared" si="1"/>
        <v>6.0378162989591422E-2</v>
      </c>
      <c r="H7" s="58"/>
      <c r="I7" s="58"/>
      <c r="J7" s="58"/>
      <c r="K7" s="59"/>
      <c r="L7" s="60">
        <v>31929</v>
      </c>
      <c r="M7" s="12">
        <v>18.860476190476188</v>
      </c>
    </row>
    <row r="8" spans="1:20" ht="12.75" hidden="1" customHeight="1">
      <c r="A8" s="52">
        <v>7</v>
      </c>
      <c r="B8" s="53">
        <v>35278</v>
      </c>
      <c r="C8" s="54">
        <f t="shared" si="0"/>
        <v>20.512380952380958</v>
      </c>
      <c r="D8" s="55">
        <v>19.7</v>
      </c>
      <c r="E8" s="55">
        <v>12</v>
      </c>
      <c r="F8" s="56">
        <v>1</v>
      </c>
      <c r="G8" s="57">
        <f t="shared" si="1"/>
        <v>4.8107795314158208E-2</v>
      </c>
      <c r="H8" s="58"/>
      <c r="I8" s="58"/>
      <c r="J8" s="58"/>
      <c r="K8" s="59"/>
      <c r="L8" s="60">
        <v>31959</v>
      </c>
      <c r="M8" s="12">
        <v>19.856521739130436</v>
      </c>
    </row>
    <row r="9" spans="1:20" ht="12.75" hidden="1" customHeight="1">
      <c r="A9" s="52">
        <v>8</v>
      </c>
      <c r="B9" s="53">
        <v>35309</v>
      </c>
      <c r="C9" s="54">
        <f t="shared" si="0"/>
        <v>22.630476190476188</v>
      </c>
      <c r="D9" s="55">
        <v>18.3</v>
      </c>
      <c r="E9" s="55">
        <v>11.9</v>
      </c>
      <c r="F9" s="56">
        <v>1</v>
      </c>
      <c r="G9" s="57">
        <f t="shared" si="1"/>
        <v>0.10325935555761867</v>
      </c>
      <c r="H9" s="58"/>
      <c r="I9" s="58"/>
      <c r="J9" s="58"/>
      <c r="K9" s="59"/>
      <c r="L9" s="60">
        <v>31990</v>
      </c>
      <c r="M9" s="12">
        <v>18.984285714285715</v>
      </c>
    </row>
    <row r="10" spans="1:20" ht="12.75" hidden="1" customHeight="1">
      <c r="A10" s="52">
        <v>9</v>
      </c>
      <c r="B10" s="53">
        <v>35065</v>
      </c>
      <c r="C10" s="54">
        <f t="shared" si="0"/>
        <v>22.117674418604661</v>
      </c>
      <c r="D10" s="55">
        <v>16.7</v>
      </c>
      <c r="E10" s="55">
        <v>12.3</v>
      </c>
      <c r="F10" s="56">
        <v>1</v>
      </c>
      <c r="G10" s="57">
        <f t="shared" si="1"/>
        <v>-2.2659787074535087E-2</v>
      </c>
      <c r="H10" s="58"/>
      <c r="I10" s="58"/>
      <c r="J10" s="58"/>
      <c r="K10" s="59"/>
      <c r="L10" s="60">
        <v>32021</v>
      </c>
      <c r="M10" s="12">
        <v>18.313181818181825</v>
      </c>
    </row>
    <row r="11" spans="1:20" ht="12.75" hidden="1" customHeight="1">
      <c r="A11" s="52">
        <v>10</v>
      </c>
      <c r="B11" s="53">
        <v>35065</v>
      </c>
      <c r="C11" s="54">
        <f t="shared" si="0"/>
        <v>22.117674418604661</v>
      </c>
      <c r="D11" s="55">
        <v>15.6</v>
      </c>
      <c r="E11" s="55">
        <v>12.3</v>
      </c>
      <c r="F11" s="56">
        <v>1</v>
      </c>
      <c r="G11" s="57">
        <f t="shared" si="1"/>
        <v>0</v>
      </c>
      <c r="H11" s="58"/>
      <c r="I11" s="58"/>
      <c r="J11" s="58"/>
      <c r="K11" s="59"/>
      <c r="L11" s="60">
        <v>32051</v>
      </c>
      <c r="M11" s="12">
        <v>18.313181818181825</v>
      </c>
    </row>
    <row r="12" spans="1:20" ht="12.75" hidden="1" customHeight="1">
      <c r="A12" s="52">
        <v>11</v>
      </c>
      <c r="B12" s="53">
        <v>35065</v>
      </c>
      <c r="C12" s="54">
        <f t="shared" si="0"/>
        <v>22.117674418604661</v>
      </c>
      <c r="D12" s="55">
        <v>16.3</v>
      </c>
      <c r="E12" s="55">
        <v>10.8</v>
      </c>
      <c r="F12" s="56">
        <v>1</v>
      </c>
      <c r="G12" s="57">
        <f t="shared" si="1"/>
        <v>0</v>
      </c>
      <c r="H12" s="58"/>
      <c r="I12" s="58"/>
      <c r="J12" s="58"/>
      <c r="K12" s="59"/>
      <c r="L12" s="60">
        <v>32082</v>
      </c>
      <c r="M12" s="12">
        <v>18.313181818181825</v>
      </c>
    </row>
    <row r="13" spans="1:20" ht="12.75" hidden="1" customHeight="1">
      <c r="A13" s="52">
        <v>12</v>
      </c>
      <c r="B13" s="53">
        <v>35431</v>
      </c>
      <c r="C13" s="54">
        <f t="shared" si="0"/>
        <v>19.956190476190475</v>
      </c>
      <c r="D13" s="55">
        <f>D12</f>
        <v>16.3</v>
      </c>
      <c r="E13" s="55">
        <f>E12</f>
        <v>10.8</v>
      </c>
      <c r="F13" s="56">
        <v>1</v>
      </c>
      <c r="G13" s="57">
        <f t="shared" si="1"/>
        <v>-9.7726546720301566E-2</v>
      </c>
      <c r="H13" s="58"/>
      <c r="I13" s="58"/>
      <c r="J13" s="58"/>
      <c r="K13" s="59"/>
      <c r="L13" s="60">
        <v>32112</v>
      </c>
      <c r="M13" s="12">
        <v>18.313181818181825</v>
      </c>
    </row>
    <row r="14" spans="1:20" ht="12.75" hidden="1" customHeight="1">
      <c r="A14" s="52">
        <v>13</v>
      </c>
      <c r="B14" s="53">
        <v>35462</v>
      </c>
      <c r="C14" s="54">
        <f t="shared" si="0"/>
        <v>20.850526315789473</v>
      </c>
      <c r="D14" s="55">
        <v>14.5</v>
      </c>
      <c r="E14" s="55">
        <v>12.3</v>
      </c>
      <c r="F14" s="56">
        <v>1</v>
      </c>
      <c r="G14" s="57">
        <f t="shared" si="1"/>
        <v>4.4814958078598366E-2</v>
      </c>
      <c r="H14" s="58"/>
      <c r="I14" s="58"/>
      <c r="J14" s="58"/>
      <c r="K14" s="59"/>
      <c r="L14" s="60">
        <v>32143</v>
      </c>
      <c r="M14" s="12">
        <v>14.26817073170732</v>
      </c>
    </row>
    <row r="15" spans="1:20" ht="12.75" hidden="1" customHeight="1">
      <c r="A15" s="52">
        <v>14</v>
      </c>
      <c r="B15" s="53">
        <v>35490</v>
      </c>
      <c r="C15" s="54">
        <f t="shared" si="0"/>
        <v>19.132999999999999</v>
      </c>
      <c r="D15" s="55">
        <v>14.2</v>
      </c>
      <c r="E15" s="55">
        <v>13.4</v>
      </c>
      <c r="F15" s="56">
        <v>1</v>
      </c>
      <c r="G15" s="57">
        <f t="shared" si="1"/>
        <v>-8.2373283521809393E-2</v>
      </c>
      <c r="H15" s="58"/>
      <c r="I15" s="58"/>
      <c r="J15" s="58"/>
      <c r="K15" s="59"/>
      <c r="L15" s="60">
        <v>32174</v>
      </c>
      <c r="M15" s="12">
        <v>15.729523809523812</v>
      </c>
    </row>
    <row r="16" spans="1:20" ht="12.75" hidden="1" customHeight="1">
      <c r="A16" s="52">
        <v>15</v>
      </c>
      <c r="B16" s="53">
        <v>35521</v>
      </c>
      <c r="C16" s="54">
        <f t="shared" si="0"/>
        <v>17.555909090909086</v>
      </c>
      <c r="D16" s="55">
        <v>13</v>
      </c>
      <c r="E16" s="55">
        <v>13.1</v>
      </c>
      <c r="F16" s="56">
        <v>1</v>
      </c>
      <c r="G16" s="57">
        <f t="shared" si="1"/>
        <v>-8.2427790157890146E-2</v>
      </c>
      <c r="H16" s="58"/>
      <c r="I16" s="58"/>
      <c r="J16" s="58"/>
      <c r="K16" s="59"/>
      <c r="L16" s="60">
        <v>32203</v>
      </c>
      <c r="M16" s="12">
        <v>14.731304347826086</v>
      </c>
    </row>
    <row r="17" spans="1:20" ht="12.75" hidden="1" customHeight="1">
      <c r="A17" s="52">
        <v>16</v>
      </c>
      <c r="B17" s="53">
        <v>35551</v>
      </c>
      <c r="C17" s="54">
        <f t="shared" si="0"/>
        <v>19.022857142857141</v>
      </c>
      <c r="D17" s="55">
        <v>12.9</v>
      </c>
      <c r="E17" s="55">
        <v>12.5</v>
      </c>
      <c r="F17" s="56">
        <v>1</v>
      </c>
      <c r="G17" s="57">
        <f t="shared" si="1"/>
        <v>8.3558649361409554E-2</v>
      </c>
      <c r="H17" s="58"/>
      <c r="I17" s="58"/>
      <c r="J17" s="58"/>
      <c r="K17" s="59"/>
      <c r="L17" s="60">
        <v>32234</v>
      </c>
      <c r="M17" s="12">
        <v>16.595263157894738</v>
      </c>
      <c r="O17" s="12"/>
      <c r="P17" s="12"/>
      <c r="Q17" s="12"/>
      <c r="S17" s="12"/>
      <c r="T17" s="12"/>
    </row>
    <row r="18" spans="1:20" ht="12.75" hidden="1" customHeight="1">
      <c r="A18" s="52">
        <v>17</v>
      </c>
      <c r="B18" s="53">
        <v>35582</v>
      </c>
      <c r="C18" s="54">
        <f t="shared" si="0"/>
        <v>17.580000000000002</v>
      </c>
      <c r="D18" s="55">
        <v>13.1</v>
      </c>
      <c r="E18" s="55">
        <v>12.4</v>
      </c>
      <c r="F18" s="56">
        <v>1</v>
      </c>
      <c r="G18" s="57">
        <f t="shared" si="1"/>
        <v>-7.5848603184139218E-2</v>
      </c>
      <c r="H18" s="58"/>
      <c r="I18" s="58"/>
      <c r="J18" s="58"/>
      <c r="K18" s="59"/>
      <c r="L18" s="60">
        <v>32264</v>
      </c>
      <c r="M18" s="12">
        <v>16.314090909090911</v>
      </c>
      <c r="O18" s="12"/>
      <c r="P18" s="12"/>
      <c r="Q18" s="12"/>
      <c r="S18" s="12"/>
      <c r="T18" s="12"/>
    </row>
    <row r="19" spans="1:20" ht="12.75" hidden="1" customHeight="1">
      <c r="A19" s="52">
        <v>18</v>
      </c>
      <c r="B19" s="53">
        <v>35612</v>
      </c>
      <c r="C19" s="54">
        <f t="shared" si="0"/>
        <v>18.464499999999997</v>
      </c>
      <c r="D19" s="55">
        <v>12.2</v>
      </c>
      <c r="E19" s="55">
        <v>12.3</v>
      </c>
      <c r="F19" s="56">
        <v>1</v>
      </c>
      <c r="G19" s="57">
        <f t="shared" si="1"/>
        <v>5.0312855517633315E-2</v>
      </c>
      <c r="H19" s="58"/>
      <c r="I19" s="58"/>
      <c r="J19" s="58"/>
      <c r="K19" s="59"/>
      <c r="L19" s="60">
        <v>32295</v>
      </c>
      <c r="M19" s="12">
        <v>15.543636363636363</v>
      </c>
      <c r="O19" s="12"/>
      <c r="P19" s="12"/>
      <c r="Q19" s="12"/>
      <c r="S19" s="12"/>
      <c r="T19" s="12"/>
    </row>
    <row r="20" spans="1:20" ht="12.75" hidden="1" customHeight="1">
      <c r="A20" s="52">
        <v>19</v>
      </c>
      <c r="B20" s="53">
        <v>35643</v>
      </c>
      <c r="C20" s="54">
        <f t="shared" si="0"/>
        <v>18.595500000000001</v>
      </c>
      <c r="D20" s="55">
        <v>12.3</v>
      </c>
      <c r="E20" s="55">
        <v>12</v>
      </c>
      <c r="F20" s="56">
        <v>1</v>
      </c>
      <c r="G20" s="57">
        <f t="shared" si="1"/>
        <v>7.094695225974279E-3</v>
      </c>
      <c r="H20" s="58"/>
      <c r="I20" s="58"/>
      <c r="J20" s="58"/>
      <c r="K20" s="59"/>
      <c r="L20" s="60">
        <v>32325</v>
      </c>
      <c r="M20" s="12">
        <v>14.907619047619047</v>
      </c>
      <c r="O20" s="12"/>
      <c r="P20" s="12"/>
      <c r="Q20" s="12"/>
      <c r="S20" s="12"/>
      <c r="T20" s="12"/>
    </row>
    <row r="21" spans="1:20" ht="12.75" hidden="1" customHeight="1">
      <c r="A21" s="52">
        <v>20</v>
      </c>
      <c r="B21" s="53">
        <v>35674</v>
      </c>
      <c r="C21" s="54">
        <f t="shared" si="0"/>
        <v>18.460952380952381</v>
      </c>
      <c r="D21" s="55">
        <v>12.3</v>
      </c>
      <c r="E21" s="55">
        <v>11.8</v>
      </c>
      <c r="F21" s="56">
        <v>1</v>
      </c>
      <c r="G21" s="57">
        <f t="shared" si="1"/>
        <v>-7.2354934821661221E-3</v>
      </c>
      <c r="H21" s="58"/>
      <c r="I21" s="58"/>
      <c r="J21" s="58"/>
      <c r="K21" s="59"/>
      <c r="L21" s="60">
        <v>32356</v>
      </c>
      <c r="M21" s="12">
        <v>14.893913043478261</v>
      </c>
      <c r="O21" s="12"/>
      <c r="P21" s="12"/>
      <c r="Q21" s="12"/>
      <c r="S21" s="12"/>
      <c r="T21" s="12"/>
    </row>
    <row r="22" spans="1:20" ht="12.75" hidden="1" customHeight="1">
      <c r="A22" s="52">
        <v>21</v>
      </c>
      <c r="B22" s="53">
        <v>35431</v>
      </c>
      <c r="C22" s="54">
        <f t="shared" si="0"/>
        <v>19.956190476190475</v>
      </c>
      <c r="D22" s="55">
        <v>12.7</v>
      </c>
      <c r="E22" s="55">
        <v>11.6</v>
      </c>
      <c r="F22" s="56">
        <v>1</v>
      </c>
      <c r="G22" s="57">
        <f t="shared" si="1"/>
        <v>8.0994634750309435E-2</v>
      </c>
      <c r="H22" s="58"/>
      <c r="I22" s="58"/>
      <c r="J22" s="58"/>
      <c r="K22" s="59"/>
      <c r="L22" s="60">
        <v>32387</v>
      </c>
      <c r="M22" s="12">
        <v>13.179545454545455</v>
      </c>
      <c r="O22" s="12"/>
      <c r="P22" s="12"/>
      <c r="Q22" s="12"/>
      <c r="S22" s="12"/>
      <c r="T22" s="12"/>
    </row>
    <row r="23" spans="1:20" ht="12.75" hidden="1" customHeight="1">
      <c r="A23" s="52">
        <v>22</v>
      </c>
      <c r="B23" s="53">
        <v>35431</v>
      </c>
      <c r="C23" s="54">
        <f t="shared" si="0"/>
        <v>19.956190476190475</v>
      </c>
      <c r="D23" s="55">
        <v>13.1</v>
      </c>
      <c r="E23" s="55">
        <v>11.7</v>
      </c>
      <c r="F23" s="56">
        <v>1</v>
      </c>
      <c r="G23" s="57">
        <f t="shared" si="1"/>
        <v>0</v>
      </c>
      <c r="H23" s="58"/>
      <c r="I23" s="58"/>
      <c r="J23" s="58"/>
      <c r="K23" s="59"/>
      <c r="L23" s="60">
        <v>32417</v>
      </c>
      <c r="M23" s="12">
        <v>13.179545454545455</v>
      </c>
      <c r="O23" s="12"/>
      <c r="P23" s="12"/>
      <c r="Q23" s="12"/>
      <c r="S23" s="12"/>
      <c r="T23" s="12"/>
    </row>
    <row r="24" spans="1:20" ht="12.75" hidden="1" customHeight="1">
      <c r="A24" s="52">
        <v>23</v>
      </c>
      <c r="B24" s="53">
        <v>35431</v>
      </c>
      <c r="C24" s="54">
        <f t="shared" si="0"/>
        <v>19.956190476190475</v>
      </c>
      <c r="D24" s="55">
        <v>11.7</v>
      </c>
      <c r="E24" s="55">
        <v>10.9</v>
      </c>
      <c r="F24" s="56">
        <v>1</v>
      </c>
      <c r="G24" s="57">
        <f t="shared" si="1"/>
        <v>0</v>
      </c>
      <c r="H24" s="58"/>
      <c r="I24" s="58"/>
      <c r="J24" s="58"/>
      <c r="K24" s="59"/>
      <c r="L24" s="60">
        <v>32448</v>
      </c>
      <c r="M24" s="12">
        <v>13.179545454545455</v>
      </c>
      <c r="O24" s="12"/>
      <c r="P24" s="12"/>
      <c r="Q24" s="12"/>
      <c r="S24" s="12"/>
      <c r="T24" s="12"/>
    </row>
    <row r="25" spans="1:20" ht="12.75" hidden="1" customHeight="1">
      <c r="A25" s="52">
        <v>24</v>
      </c>
      <c r="B25" s="53">
        <v>35796</v>
      </c>
      <c r="C25" s="54">
        <f t="shared" si="0"/>
        <v>12.194117647058821</v>
      </c>
      <c r="D25" s="55">
        <f>D24</f>
        <v>11.7</v>
      </c>
      <c r="E25" s="55">
        <f>E24</f>
        <v>10.9</v>
      </c>
      <c r="F25" s="56">
        <v>1</v>
      </c>
      <c r="G25" s="57">
        <f t="shared" si="1"/>
        <v>-0.38895563952411172</v>
      </c>
      <c r="H25" s="58"/>
      <c r="I25" s="58"/>
      <c r="J25" s="58"/>
      <c r="K25" s="59"/>
      <c r="L25" s="60">
        <v>32478</v>
      </c>
      <c r="M25" s="12">
        <v>13.179545454545455</v>
      </c>
      <c r="O25" s="12"/>
      <c r="P25" s="12"/>
      <c r="Q25" s="12"/>
      <c r="S25" s="12"/>
      <c r="T25" s="12"/>
    </row>
    <row r="26" spans="1:20" ht="12.75" hidden="1" customHeight="1">
      <c r="A26" s="52">
        <v>25</v>
      </c>
      <c r="B26" s="53">
        <v>35827</v>
      </c>
      <c r="C26" s="54">
        <f t="shared" si="0"/>
        <v>14.0695</v>
      </c>
      <c r="D26" s="55">
        <v>14.2</v>
      </c>
      <c r="E26" s="55">
        <v>3.2</v>
      </c>
      <c r="F26" s="56">
        <v>1</v>
      </c>
      <c r="G26" s="57">
        <f t="shared" si="1"/>
        <v>0.15379401833092166</v>
      </c>
      <c r="H26" s="58"/>
      <c r="I26" s="58"/>
      <c r="J26" s="58"/>
      <c r="K26" s="59"/>
      <c r="L26" s="60">
        <v>32509</v>
      </c>
      <c r="M26" s="12">
        <v>18.637142857142866</v>
      </c>
      <c r="O26" s="12"/>
      <c r="P26" s="12"/>
      <c r="Q26" s="12"/>
      <c r="S26" s="12"/>
      <c r="T26" s="12"/>
    </row>
    <row r="27" spans="1:20" hidden="1">
      <c r="A27" s="52">
        <v>26</v>
      </c>
      <c r="B27" s="53">
        <v>35855</v>
      </c>
      <c r="C27" s="54">
        <f t="shared" si="0"/>
        <v>13.10318181818182</v>
      </c>
      <c r="D27" s="55">
        <v>14.2</v>
      </c>
      <c r="E27" s="55">
        <v>3.1</v>
      </c>
      <c r="F27" s="56">
        <v>1</v>
      </c>
      <c r="G27" s="57">
        <f t="shared" si="1"/>
        <v>-6.8681771336449704E-2</v>
      </c>
      <c r="H27" s="58"/>
      <c r="I27" s="58"/>
      <c r="J27" s="58"/>
      <c r="K27" s="59"/>
      <c r="L27" s="60">
        <v>32540</v>
      </c>
      <c r="M27" s="12">
        <v>16.888500000000001</v>
      </c>
      <c r="O27" s="12"/>
      <c r="P27" s="12"/>
      <c r="Q27" s="12"/>
      <c r="S27" s="12"/>
      <c r="T27" s="12"/>
    </row>
    <row r="28" spans="1:20" hidden="1">
      <c r="A28" s="52">
        <v>27</v>
      </c>
      <c r="B28" s="53">
        <v>35886</v>
      </c>
      <c r="C28" s="54">
        <f t="shared" si="0"/>
        <v>13.526499999999999</v>
      </c>
      <c r="D28" s="55">
        <v>12.82</v>
      </c>
      <c r="E28" s="55">
        <v>2.91</v>
      </c>
      <c r="F28" s="56">
        <v>1</v>
      </c>
      <c r="G28" s="57">
        <f t="shared" si="1"/>
        <v>3.2306518194747724E-2</v>
      </c>
      <c r="H28" s="58"/>
      <c r="I28" s="58"/>
      <c r="J28" s="58"/>
      <c r="K28" s="59"/>
      <c r="L28" s="60">
        <v>32568</v>
      </c>
      <c r="M28" s="12">
        <v>18.700952380952383</v>
      </c>
      <c r="O28" s="12"/>
      <c r="P28" s="12"/>
      <c r="Q28" s="12"/>
      <c r="S28" s="12"/>
      <c r="T28" s="12"/>
    </row>
    <row r="29" spans="1:20" hidden="1">
      <c r="A29" s="52">
        <v>28</v>
      </c>
      <c r="B29" s="53">
        <v>35916</v>
      </c>
      <c r="C29" s="54">
        <f t="shared" si="0"/>
        <v>14.363157894736844</v>
      </c>
      <c r="D29" s="55">
        <v>12.37</v>
      </c>
      <c r="E29" s="55">
        <v>2.74</v>
      </c>
      <c r="F29" s="56">
        <v>1</v>
      </c>
      <c r="G29" s="57">
        <f t="shared" si="1"/>
        <v>6.1853243243769285E-2</v>
      </c>
      <c r="H29" s="58"/>
      <c r="I29" s="58"/>
      <c r="J29" s="58"/>
      <c r="K29" s="59"/>
      <c r="L29" s="60">
        <v>32599</v>
      </c>
      <c r="M29" s="12">
        <v>20.319499999999994</v>
      </c>
      <c r="O29" s="12"/>
      <c r="P29" s="12"/>
      <c r="Q29" s="12"/>
      <c r="S29" s="12"/>
      <c r="T29" s="12"/>
    </row>
    <row r="30" spans="1:20" hidden="1">
      <c r="A30" s="52">
        <v>29</v>
      </c>
      <c r="B30" s="53">
        <v>35947</v>
      </c>
      <c r="C30" s="54">
        <f t="shared" si="0"/>
        <v>12.206363636363637</v>
      </c>
      <c r="D30" s="55">
        <v>10.1</v>
      </c>
      <c r="E30" s="55">
        <v>3</v>
      </c>
      <c r="F30" s="56">
        <v>1</v>
      </c>
      <c r="G30" s="57">
        <f t="shared" si="1"/>
        <v>-0.1501615643425831</v>
      </c>
      <c r="H30" s="58"/>
      <c r="I30" s="58"/>
      <c r="J30" s="58"/>
      <c r="K30" s="59"/>
      <c r="L30" s="60">
        <v>32629</v>
      </c>
      <c r="M30" s="12">
        <v>18.633181818181814</v>
      </c>
      <c r="O30" s="12"/>
      <c r="P30" s="12"/>
      <c r="Q30" s="12"/>
      <c r="S30" s="12"/>
      <c r="T30" s="12"/>
    </row>
    <row r="31" spans="1:20" hidden="1">
      <c r="A31" s="52">
        <v>30</v>
      </c>
      <c r="B31" s="53">
        <v>35977</v>
      </c>
      <c r="C31" s="54">
        <f t="shared" si="0"/>
        <v>12.079565217391306</v>
      </c>
      <c r="D31" s="55">
        <v>9.81</v>
      </c>
      <c r="E31" s="55">
        <v>2.82</v>
      </c>
      <c r="F31" s="56">
        <v>1</v>
      </c>
      <c r="G31" s="57">
        <f t="shared" si="1"/>
        <v>-1.0387894605612957E-2</v>
      </c>
      <c r="H31" s="58"/>
      <c r="I31" s="58"/>
      <c r="J31" s="58"/>
      <c r="K31" s="59"/>
      <c r="L31" s="60">
        <v>32660</v>
      </c>
      <c r="M31" s="12">
        <v>17.670909090909092</v>
      </c>
      <c r="O31" s="12"/>
      <c r="P31" s="12"/>
      <c r="Q31" s="12"/>
      <c r="S31" s="12"/>
      <c r="T31" s="12"/>
    </row>
    <row r="32" spans="1:20" hidden="1">
      <c r="A32" s="52">
        <v>31</v>
      </c>
      <c r="B32" s="53">
        <v>36008</v>
      </c>
      <c r="C32" s="54">
        <f t="shared" si="0"/>
        <v>11.914000000000003</v>
      </c>
      <c r="D32" s="55">
        <v>8.9</v>
      </c>
      <c r="E32" s="55">
        <v>2.7</v>
      </c>
      <c r="F32" s="56">
        <v>1</v>
      </c>
      <c r="G32" s="57">
        <f t="shared" si="1"/>
        <v>-1.3706223230032566E-2</v>
      </c>
      <c r="H32" s="58"/>
      <c r="I32" s="58"/>
      <c r="J32" s="58"/>
      <c r="K32" s="59"/>
      <c r="L32" s="60">
        <v>32690</v>
      </c>
      <c r="M32" s="12">
        <v>17.622857142857143</v>
      </c>
      <c r="O32" s="12"/>
      <c r="P32" s="12"/>
      <c r="Q32" s="12"/>
      <c r="S32" s="12"/>
      <c r="T32" s="12"/>
    </row>
    <row r="33" spans="1:13" s="12" customFormat="1">
      <c r="A33" s="52">
        <v>32</v>
      </c>
      <c r="B33" s="53">
        <v>36039</v>
      </c>
      <c r="C33" s="54">
        <f t="shared" si="0"/>
        <v>13.343636363636364</v>
      </c>
      <c r="D33" s="55">
        <v>7.3</v>
      </c>
      <c r="E33" s="55">
        <v>3.2</v>
      </c>
      <c r="F33" s="56">
        <v>1</v>
      </c>
      <c r="G33" s="57">
        <f>C33/C32-1</f>
        <v>0.11999633738764137</v>
      </c>
      <c r="H33" s="58"/>
      <c r="I33" s="58"/>
      <c r="J33" s="58"/>
      <c r="K33" s="59"/>
      <c r="L33" s="60">
        <v>32721</v>
      </c>
      <c r="M33" s="12">
        <v>16.77</v>
      </c>
    </row>
    <row r="34" spans="1:13" s="12" customFormat="1">
      <c r="A34" s="52">
        <v>33</v>
      </c>
      <c r="B34" s="53">
        <v>35796</v>
      </c>
      <c r="C34" s="54">
        <f t="shared" si="0"/>
        <v>12.194117647058821</v>
      </c>
      <c r="D34" s="55">
        <v>6.6</v>
      </c>
      <c r="E34" s="55">
        <v>3.4</v>
      </c>
      <c r="F34" s="56">
        <v>1</v>
      </c>
      <c r="G34" s="57">
        <f t="shared" si="1"/>
        <v>-8.6147335347819709E-2</v>
      </c>
      <c r="H34" s="58"/>
      <c r="I34" s="58"/>
      <c r="J34" s="58"/>
      <c r="K34" s="59"/>
      <c r="L34" s="60">
        <v>32752</v>
      </c>
      <c r="M34" s="12">
        <v>17.766190476190477</v>
      </c>
    </row>
    <row r="35" spans="1:13" s="12" customFormat="1">
      <c r="A35" s="52">
        <v>34</v>
      </c>
      <c r="B35" s="53">
        <v>35796</v>
      </c>
      <c r="C35" s="54">
        <f t="shared" si="0"/>
        <v>12.194117647058821</v>
      </c>
      <c r="D35" s="55">
        <v>5.5</v>
      </c>
      <c r="E35" s="55">
        <v>3.9</v>
      </c>
      <c r="F35" s="56">
        <v>1</v>
      </c>
      <c r="G35" s="57">
        <f t="shared" si="1"/>
        <v>0</v>
      </c>
      <c r="H35" s="58"/>
      <c r="I35" s="58"/>
      <c r="J35" s="58"/>
      <c r="K35" s="59"/>
      <c r="L35" s="60">
        <v>32782</v>
      </c>
      <c r="M35" s="12">
        <v>17.766190476190477</v>
      </c>
    </row>
    <row r="36" spans="1:13" s="12" customFormat="1">
      <c r="A36" s="52">
        <v>35</v>
      </c>
      <c r="B36" s="53">
        <v>35796</v>
      </c>
      <c r="C36" s="54">
        <f t="shared" si="0"/>
        <v>12.194117647058821</v>
      </c>
      <c r="D36" s="55">
        <v>5.5</v>
      </c>
      <c r="E36" s="55">
        <v>4.0999999999999996</v>
      </c>
      <c r="F36" s="56">
        <v>1</v>
      </c>
      <c r="G36" s="57">
        <f t="shared" si="1"/>
        <v>0</v>
      </c>
      <c r="H36" s="58"/>
      <c r="I36" s="58"/>
      <c r="J36" s="58"/>
      <c r="K36" s="59"/>
      <c r="L36" s="60">
        <v>32813</v>
      </c>
      <c r="M36" s="12">
        <v>17.766190476190477</v>
      </c>
    </row>
    <row r="37" spans="1:13" s="12" customFormat="1">
      <c r="A37" s="52">
        <v>36</v>
      </c>
      <c r="B37" s="53">
        <v>36161</v>
      </c>
      <c r="C37" s="54">
        <f t="shared" si="0"/>
        <v>20.843658536585366</v>
      </c>
      <c r="D37" s="55">
        <f>D36</f>
        <v>5.5</v>
      </c>
      <c r="E37" s="55">
        <f>E36</f>
        <v>4.0999999999999996</v>
      </c>
      <c r="F37" s="56">
        <v>1</v>
      </c>
      <c r="G37" s="57">
        <f t="shared" si="1"/>
        <v>0.70932076759262563</v>
      </c>
      <c r="H37" s="58"/>
      <c r="I37" s="58"/>
      <c r="J37" s="58"/>
      <c r="K37" s="59"/>
      <c r="L37" s="60">
        <v>32843</v>
      </c>
      <c r="M37" s="12">
        <v>17.766190476190477</v>
      </c>
    </row>
    <row r="38" spans="1:13" s="12" customFormat="1">
      <c r="A38" s="52">
        <v>37</v>
      </c>
      <c r="B38" s="53">
        <v>36192</v>
      </c>
      <c r="C38" s="54">
        <f t="shared" si="0"/>
        <v>10.271578947368422</v>
      </c>
      <c r="D38" s="55">
        <v>7.37</v>
      </c>
      <c r="E38" s="55">
        <v>9.68</v>
      </c>
      <c r="F38" s="56">
        <v>1</v>
      </c>
      <c r="G38" s="57">
        <f t="shared" si="1"/>
        <v>-0.50720844282977184</v>
      </c>
      <c r="H38" s="58"/>
      <c r="I38" s="58"/>
      <c r="J38" s="58"/>
      <c r="K38" s="59"/>
      <c r="L38" s="60">
        <v>32874</v>
      </c>
      <c r="M38" s="12">
        <v>29.758850574712643</v>
      </c>
    </row>
    <row r="39" spans="1:13" s="12" customFormat="1">
      <c r="A39" s="52">
        <v>38</v>
      </c>
      <c r="B39" s="53">
        <v>36220</v>
      </c>
      <c r="C39" s="54">
        <f t="shared" si="0"/>
        <v>12.511304347826087</v>
      </c>
      <c r="D39" s="55">
        <v>5.38</v>
      </c>
      <c r="E39" s="55">
        <v>10.1</v>
      </c>
      <c r="F39" s="56">
        <v>1</v>
      </c>
      <c r="G39" s="57">
        <f t="shared" si="1"/>
        <v>0.21805074097507493</v>
      </c>
      <c r="H39" s="58"/>
      <c r="I39" s="58"/>
      <c r="J39" s="58"/>
      <c r="K39" s="59"/>
      <c r="L39" s="60">
        <v>32905</v>
      </c>
      <c r="M39" s="12">
        <v>19.813500000000001</v>
      </c>
    </row>
    <row r="40" spans="1:13" s="12" customFormat="1">
      <c r="A40" s="52">
        <v>39</v>
      </c>
      <c r="B40" s="53">
        <v>36251</v>
      </c>
      <c r="C40" s="54">
        <f t="shared" si="0"/>
        <v>15.294499999999996</v>
      </c>
      <c r="D40" s="55">
        <v>5.05</v>
      </c>
      <c r="E40" s="55">
        <v>8.77</v>
      </c>
      <c r="F40" s="56">
        <v>1</v>
      </c>
      <c r="G40" s="57">
        <f t="shared" si="1"/>
        <v>0.22245447595218204</v>
      </c>
      <c r="H40" s="58"/>
      <c r="I40" s="58"/>
      <c r="J40" s="58"/>
      <c r="K40" s="59"/>
      <c r="L40" s="60">
        <v>32933</v>
      </c>
      <c r="M40" s="12">
        <v>18.38727272727273</v>
      </c>
    </row>
    <row r="41" spans="1:13" s="12" customFormat="1">
      <c r="A41" s="52">
        <v>40</v>
      </c>
      <c r="B41" s="53">
        <v>36281</v>
      </c>
      <c r="C41" s="54">
        <f t="shared" si="0"/>
        <v>15.225263157894739</v>
      </c>
      <c r="D41" s="55">
        <v>4.55</v>
      </c>
      <c r="E41" s="55">
        <v>9.02</v>
      </c>
      <c r="F41" s="56">
        <v>1</v>
      </c>
      <c r="G41" s="57">
        <f t="shared" si="1"/>
        <v>-4.526911118719612E-3</v>
      </c>
      <c r="H41" s="58"/>
      <c r="I41" s="58"/>
      <c r="J41" s="58"/>
      <c r="K41" s="59"/>
      <c r="L41" s="60">
        <v>32964</v>
      </c>
      <c r="M41" s="12">
        <v>16.612105263157897</v>
      </c>
    </row>
    <row r="42" spans="1:13" s="12" customFormat="1">
      <c r="A42" s="52">
        <v>41</v>
      </c>
      <c r="B42" s="53">
        <v>36312</v>
      </c>
      <c r="C42" s="54">
        <f t="shared" si="0"/>
        <v>15.863181818181818</v>
      </c>
      <c r="D42" s="55">
        <v>3.94</v>
      </c>
      <c r="E42" s="55">
        <v>9.24</v>
      </c>
      <c r="F42" s="56">
        <v>1</v>
      </c>
      <c r="G42" s="57">
        <f t="shared" si="1"/>
        <v>4.1898695193081092E-2</v>
      </c>
      <c r="H42" s="58"/>
      <c r="I42" s="58"/>
      <c r="J42" s="58"/>
      <c r="K42" s="59"/>
      <c r="L42" s="60">
        <v>32994</v>
      </c>
      <c r="M42" s="12">
        <v>16.35227272727273</v>
      </c>
    </row>
    <row r="43" spans="1:13" s="12" customFormat="1">
      <c r="A43" s="52">
        <v>42</v>
      </c>
      <c r="B43" s="53">
        <v>36342</v>
      </c>
      <c r="C43" s="54">
        <f t="shared" si="0"/>
        <v>19.079999999999998</v>
      </c>
      <c r="D43" s="55">
        <v>3.44</v>
      </c>
      <c r="E43" s="55">
        <v>9.07</v>
      </c>
      <c r="F43" s="56">
        <v>1</v>
      </c>
      <c r="G43" s="57">
        <f t="shared" si="1"/>
        <v>0.20278518009112001</v>
      </c>
      <c r="H43" s="58"/>
      <c r="I43" s="58"/>
      <c r="J43" s="58"/>
      <c r="K43" s="59"/>
      <c r="L43" s="60">
        <v>33025</v>
      </c>
      <c r="M43" s="12">
        <v>15.104761904761906</v>
      </c>
    </row>
    <row r="44" spans="1:13" s="12" customFormat="1">
      <c r="A44" s="52">
        <v>43</v>
      </c>
      <c r="B44" s="53">
        <v>36373</v>
      </c>
      <c r="C44" s="54">
        <f t="shared" si="0"/>
        <v>20.219047619047622</v>
      </c>
      <c r="D44" s="55">
        <v>3.71</v>
      </c>
      <c r="E44" s="55">
        <v>9.64</v>
      </c>
      <c r="F44" s="56">
        <v>1</v>
      </c>
      <c r="G44" s="57">
        <f t="shared" si="1"/>
        <v>5.9698512528701508E-2</v>
      </c>
      <c r="H44" s="58"/>
      <c r="I44" s="58"/>
      <c r="J44" s="58"/>
      <c r="K44" s="59"/>
      <c r="L44" s="60">
        <v>33055</v>
      </c>
      <c r="M44" s="12">
        <v>17.169090909090912</v>
      </c>
    </row>
    <row r="45" spans="1:13" s="12" customFormat="1">
      <c r="A45" s="52">
        <v>44</v>
      </c>
      <c r="B45" s="53">
        <v>36404</v>
      </c>
      <c r="C45" s="54">
        <f t="shared" si="0"/>
        <v>22.543181818181822</v>
      </c>
      <c r="D45" s="55">
        <v>3.66</v>
      </c>
      <c r="E45" s="55">
        <v>10.46</v>
      </c>
      <c r="F45" s="56">
        <v>1</v>
      </c>
      <c r="G45" s="57">
        <f t="shared" si="1"/>
        <v>0.1149477583179892</v>
      </c>
      <c r="H45" s="58"/>
      <c r="I45" s="58"/>
      <c r="J45" s="58"/>
      <c r="K45" s="59"/>
      <c r="L45" s="60">
        <v>33086</v>
      </c>
      <c r="M45" s="12">
        <v>27.167391304347824</v>
      </c>
    </row>
    <row r="46" spans="1:13" s="12" customFormat="1">
      <c r="A46" s="52">
        <v>45</v>
      </c>
      <c r="B46" s="53">
        <v>36161</v>
      </c>
      <c r="C46" s="54">
        <f t="shared" si="0"/>
        <v>20.843658536585366</v>
      </c>
      <c r="D46" s="55">
        <v>3.58</v>
      </c>
      <c r="E46" s="55">
        <v>10.42</v>
      </c>
      <c r="F46" s="56">
        <v>1</v>
      </c>
      <c r="G46" s="57">
        <f t="shared" si="1"/>
        <v>-7.5389680804762604E-2</v>
      </c>
      <c r="H46" s="58"/>
      <c r="I46" s="58"/>
      <c r="J46" s="58"/>
      <c r="K46" s="59"/>
      <c r="L46" s="60">
        <v>33117</v>
      </c>
      <c r="M46" s="12">
        <v>34.899000000000001</v>
      </c>
    </row>
    <row r="47" spans="1:13" s="12" customFormat="1">
      <c r="A47" s="52">
        <v>46</v>
      </c>
      <c r="B47" s="53">
        <v>36161</v>
      </c>
      <c r="C47" s="54">
        <f t="shared" si="0"/>
        <v>20.843658536585366</v>
      </c>
      <c r="D47" s="55">
        <v>4.4800000000000004</v>
      </c>
      <c r="E47" s="55">
        <v>10.9</v>
      </c>
      <c r="F47" s="56">
        <v>1</v>
      </c>
      <c r="G47" s="57">
        <f t="shared" si="1"/>
        <v>0</v>
      </c>
      <c r="H47" s="58"/>
      <c r="I47" s="58"/>
      <c r="J47" s="58"/>
      <c r="K47" s="59"/>
      <c r="L47" s="60">
        <v>33147</v>
      </c>
      <c r="M47" s="12">
        <v>34.899000000000001</v>
      </c>
    </row>
    <row r="48" spans="1:13" s="12" customFormat="1" ht="12.75" thickBot="1">
      <c r="A48" s="52">
        <v>47</v>
      </c>
      <c r="B48" s="53">
        <v>36161</v>
      </c>
      <c r="C48" s="54">
        <f t="shared" si="0"/>
        <v>20.843658536585366</v>
      </c>
      <c r="D48" s="55">
        <v>4.55</v>
      </c>
      <c r="E48" s="55">
        <v>10.210000000000001</v>
      </c>
      <c r="F48" s="56">
        <v>1</v>
      </c>
      <c r="G48" s="57">
        <f t="shared" si="1"/>
        <v>0</v>
      </c>
      <c r="H48" s="58"/>
      <c r="I48" s="58"/>
      <c r="J48" s="58"/>
      <c r="K48" s="59"/>
      <c r="L48" s="60">
        <v>33178</v>
      </c>
      <c r="M48" s="12">
        <v>34.899000000000001</v>
      </c>
    </row>
    <row r="49" spans="1:20" ht="23.25">
      <c r="A49" s="52">
        <v>48</v>
      </c>
      <c r="B49" s="53">
        <v>36526</v>
      </c>
      <c r="C49" s="54">
        <f t="shared" si="0"/>
        <v>28.856024096385539</v>
      </c>
      <c r="D49" s="55">
        <f>D48</f>
        <v>4.55</v>
      </c>
      <c r="E49" s="55">
        <f>E48</f>
        <v>10.210000000000001</v>
      </c>
      <c r="F49" s="56">
        <v>1</v>
      </c>
      <c r="G49" s="57">
        <f t="shared" si="1"/>
        <v>0.38440303297699141</v>
      </c>
      <c r="H49" s="58"/>
      <c r="I49" s="58"/>
      <c r="J49" s="58">
        <v>1</v>
      </c>
      <c r="K49" s="59"/>
      <c r="L49" s="60">
        <v>33208</v>
      </c>
      <c r="M49" s="12">
        <v>34.899000000000001</v>
      </c>
      <c r="N49" s="63"/>
      <c r="O49" s="64" t="s">
        <v>56</v>
      </c>
      <c r="P49" s="64" t="s">
        <v>57</v>
      </c>
      <c r="Q49" s="65" t="s">
        <v>58</v>
      </c>
      <c r="R49" s="66" t="s">
        <v>59</v>
      </c>
      <c r="S49" s="65" t="s">
        <v>60</v>
      </c>
      <c r="T49" s="67" t="s">
        <v>44</v>
      </c>
    </row>
    <row r="50" spans="1:20">
      <c r="A50" s="52">
        <v>49</v>
      </c>
      <c r="B50" s="53">
        <v>36557</v>
      </c>
      <c r="C50" s="54">
        <f t="shared" si="0"/>
        <v>27.77571428571429</v>
      </c>
      <c r="D50" s="55">
        <v>2.61</v>
      </c>
      <c r="E50" s="55">
        <v>20.67</v>
      </c>
      <c r="F50" s="56">
        <v>1</v>
      </c>
      <c r="G50" s="57">
        <f t="shared" si="1"/>
        <v>-3.7437930016372745E-2</v>
      </c>
      <c r="H50" s="58"/>
      <c r="I50" s="58"/>
      <c r="J50" s="58">
        <v>1</v>
      </c>
      <c r="K50" s="59"/>
      <c r="L50" s="60">
        <v>33239</v>
      </c>
      <c r="M50" s="12">
        <v>21.369080459770117</v>
      </c>
      <c r="N50" s="68" t="s">
        <v>23</v>
      </c>
      <c r="O50" s="69">
        <v>36526</v>
      </c>
      <c r="P50" s="69">
        <v>37073</v>
      </c>
      <c r="Q50" s="70">
        <f>C55/C49-1</f>
        <v>-6.0175699682182282E-3</v>
      </c>
      <c r="R50" s="71">
        <f>IF(Q50&gt;0,1,0)</f>
        <v>0</v>
      </c>
      <c r="S50" s="70">
        <f>AVERAGE(G49:G55)</f>
        <v>6.0007041693326726E-2</v>
      </c>
      <c r="T50" s="72">
        <f>3/7</f>
        <v>0.42857142857142855</v>
      </c>
    </row>
    <row r="51" spans="1:20">
      <c r="A51" s="52">
        <v>50</v>
      </c>
      <c r="B51" s="53">
        <v>36586</v>
      </c>
      <c r="C51" s="54">
        <f t="shared" si="0"/>
        <v>27.486086956521742</v>
      </c>
      <c r="D51" s="55">
        <v>2.54</v>
      </c>
      <c r="E51" s="55">
        <v>19.63</v>
      </c>
      <c r="F51" s="56">
        <v>2</v>
      </c>
      <c r="G51" s="57">
        <f t="shared" si="1"/>
        <v>-1.0427358454702662E-2</v>
      </c>
      <c r="H51" s="58"/>
      <c r="I51" s="58"/>
      <c r="J51" s="58">
        <v>1</v>
      </c>
      <c r="K51" s="59"/>
      <c r="L51" s="60">
        <v>33270</v>
      </c>
      <c r="M51" s="12">
        <v>19.535999999999998</v>
      </c>
      <c r="N51" s="68" t="s">
        <v>21</v>
      </c>
      <c r="O51" s="69">
        <v>36739</v>
      </c>
      <c r="P51" s="69">
        <v>37012</v>
      </c>
      <c r="Q51" s="70">
        <f>C65/C56-1</f>
        <v>-6.2340878657418219E-2</v>
      </c>
      <c r="R51" s="71">
        <f t="shared" ref="R51:R72" si="2">IF(Q51&gt;0,1,0)</f>
        <v>0</v>
      </c>
      <c r="S51" s="70">
        <f>AVERAGE(G56:G65)</f>
        <v>1.3563805812107154E-2</v>
      </c>
      <c r="T51" s="72">
        <f>5/7</f>
        <v>0.7142857142857143</v>
      </c>
    </row>
    <row r="52" spans="1:20">
      <c r="A52" s="52">
        <v>51</v>
      </c>
      <c r="B52" s="53">
        <v>36617</v>
      </c>
      <c r="C52" s="54">
        <f t="shared" si="0"/>
        <v>22.764444444444443</v>
      </c>
      <c r="D52" s="55">
        <v>1.43</v>
      </c>
      <c r="E52" s="55">
        <v>19.72</v>
      </c>
      <c r="F52" s="56">
        <v>2</v>
      </c>
      <c r="G52" s="57">
        <f t="shared" si="1"/>
        <v>-0.1717830013252204</v>
      </c>
      <c r="H52" s="58"/>
      <c r="I52" s="58"/>
      <c r="J52" s="58">
        <v>1</v>
      </c>
      <c r="K52" s="59"/>
      <c r="L52" s="60">
        <v>33298</v>
      </c>
      <c r="M52" s="12">
        <v>19.082500000000003</v>
      </c>
      <c r="N52" s="68" t="s">
        <v>24</v>
      </c>
      <c r="O52" s="69">
        <v>37043</v>
      </c>
      <c r="P52" s="69">
        <v>37165</v>
      </c>
      <c r="Q52" s="70">
        <f>C70/C66-1</f>
        <v>-8.0058307542362539E-2</v>
      </c>
      <c r="R52" s="71">
        <f t="shared" si="2"/>
        <v>0</v>
      </c>
      <c r="S52" s="70">
        <f>AVERAGE(G66:G70)</f>
        <v>-1.8323441015722853E-2</v>
      </c>
      <c r="T52" s="72">
        <f>1/4</f>
        <v>0.25</v>
      </c>
    </row>
    <row r="53" spans="1:20">
      <c r="A53" s="52">
        <v>52</v>
      </c>
      <c r="B53" s="53">
        <v>36647</v>
      </c>
      <c r="C53" s="54">
        <f t="shared" si="0"/>
        <v>27.737619047619042</v>
      </c>
      <c r="D53" s="55">
        <v>1.39</v>
      </c>
      <c r="E53" s="55">
        <v>21.71</v>
      </c>
      <c r="F53" s="56">
        <v>2</v>
      </c>
      <c r="G53" s="57">
        <f t="shared" si="1"/>
        <v>0.21846237518826328</v>
      </c>
      <c r="H53" s="58"/>
      <c r="I53" s="58"/>
      <c r="J53" s="58">
        <v>1</v>
      </c>
      <c r="K53" s="59"/>
      <c r="L53" s="60">
        <v>33329</v>
      </c>
      <c r="M53" s="12">
        <v>19.18</v>
      </c>
      <c r="N53" s="68" t="s">
        <v>22</v>
      </c>
      <c r="O53" s="69">
        <v>37196</v>
      </c>
      <c r="P53" s="69">
        <v>37469</v>
      </c>
      <c r="Q53" s="70">
        <f>C80/C71-1</f>
        <v>4.0276493934839674E-2</v>
      </c>
      <c r="R53" s="71">
        <f t="shared" si="2"/>
        <v>1</v>
      </c>
      <c r="S53" s="70">
        <f>AVERAGE(G71:G80)</f>
        <v>7.9964900913315866E-3</v>
      </c>
      <c r="T53" s="72">
        <f>4/8</f>
        <v>0.5</v>
      </c>
    </row>
    <row r="54" spans="1:20">
      <c r="A54" s="52">
        <v>53</v>
      </c>
      <c r="B54" s="53">
        <v>36678</v>
      </c>
      <c r="C54" s="54">
        <f t="shared" si="0"/>
        <v>29.795454545454547</v>
      </c>
      <c r="D54" s="55">
        <v>2.0699999999999998</v>
      </c>
      <c r="E54" s="55">
        <v>21.46</v>
      </c>
      <c r="F54" s="56">
        <v>2</v>
      </c>
      <c r="G54" s="57">
        <f t="shared" si="1"/>
        <v>7.4189334502816617E-2</v>
      </c>
      <c r="H54" s="58"/>
      <c r="I54" s="58"/>
      <c r="J54" s="58">
        <v>1</v>
      </c>
      <c r="K54" s="59"/>
      <c r="L54" s="60">
        <v>33359</v>
      </c>
      <c r="M54" s="12">
        <v>19.186818181818179</v>
      </c>
      <c r="N54" s="68" t="s">
        <v>23</v>
      </c>
      <c r="O54" s="69">
        <v>37500</v>
      </c>
      <c r="P54" s="69">
        <v>38047</v>
      </c>
      <c r="Q54" s="70">
        <f>C99/C81-1</f>
        <v>0.18432787999098887</v>
      </c>
      <c r="R54" s="71">
        <f t="shared" si="2"/>
        <v>1</v>
      </c>
      <c r="S54" s="70">
        <f>AVERAGE(G81:G99)</f>
        <v>2.1510606487368331E-2</v>
      </c>
      <c r="T54" s="72">
        <f>9/13</f>
        <v>0.69230769230769229</v>
      </c>
    </row>
    <row r="55" spans="1:20">
      <c r="A55" s="52">
        <v>54</v>
      </c>
      <c r="B55" s="53">
        <v>36708</v>
      </c>
      <c r="C55" s="54">
        <f t="shared" si="0"/>
        <v>28.682380952380949</v>
      </c>
      <c r="D55" s="55">
        <v>2.42</v>
      </c>
      <c r="E55" s="55">
        <v>21.25</v>
      </c>
      <c r="F55" s="56">
        <v>2</v>
      </c>
      <c r="G55" s="57">
        <f t="shared" si="1"/>
        <v>-3.7357161018488405E-2</v>
      </c>
      <c r="H55" s="58"/>
      <c r="I55" s="58"/>
      <c r="J55" s="58">
        <v>1</v>
      </c>
      <c r="K55" s="59"/>
      <c r="L55" s="60">
        <v>33390</v>
      </c>
      <c r="M55" s="12">
        <v>18.167499999999997</v>
      </c>
      <c r="N55" s="68" t="s">
        <v>21</v>
      </c>
      <c r="O55" s="69">
        <v>38078</v>
      </c>
      <c r="P55" s="69">
        <v>38292</v>
      </c>
      <c r="Q55" s="70">
        <f>C107/C100-1</f>
        <v>0.28596752368064937</v>
      </c>
      <c r="R55" s="71">
        <f t="shared" si="2"/>
        <v>1</v>
      </c>
      <c r="S55" s="70">
        <f>AVERAGE(G100:G107)</f>
        <v>3.3612144724698437E-2</v>
      </c>
      <c r="T55" s="72">
        <f>4/6</f>
        <v>0.66666666666666663</v>
      </c>
    </row>
    <row r="56" spans="1:20">
      <c r="A56" s="52">
        <v>55</v>
      </c>
      <c r="B56" s="53">
        <v>36739</v>
      </c>
      <c r="C56" s="54">
        <f t="shared" si="0"/>
        <v>30.196086956521732</v>
      </c>
      <c r="D56" s="55">
        <v>3.34</v>
      </c>
      <c r="E56" s="55">
        <v>21.65</v>
      </c>
      <c r="F56" s="56">
        <v>2</v>
      </c>
      <c r="G56" s="57">
        <f t="shared" si="1"/>
        <v>5.2774768128694305E-2</v>
      </c>
      <c r="H56" s="58"/>
      <c r="I56" s="58"/>
      <c r="J56" s="58"/>
      <c r="K56" s="59">
        <v>1</v>
      </c>
      <c r="L56" s="60">
        <v>33420</v>
      </c>
      <c r="M56" s="12">
        <v>19.396956521739124</v>
      </c>
      <c r="N56" s="68" t="s">
        <v>24</v>
      </c>
      <c r="O56" s="69">
        <v>38322</v>
      </c>
      <c r="P56" s="69">
        <v>38687</v>
      </c>
      <c r="Q56" s="70">
        <f>C120/C108-1</f>
        <v>0.45631517472877858</v>
      </c>
      <c r="R56" s="71">
        <f t="shared" si="2"/>
        <v>1</v>
      </c>
      <c r="S56" s="70">
        <f>AVERAGE(G108:G120)</f>
        <v>3.4239064976769422E-2</v>
      </c>
      <c r="T56" s="72">
        <f>5/9</f>
        <v>0.55555555555555558</v>
      </c>
    </row>
    <row r="57" spans="1:20">
      <c r="A57" s="52">
        <v>56</v>
      </c>
      <c r="B57" s="53">
        <v>36770</v>
      </c>
      <c r="C57" s="54">
        <f t="shared" si="0"/>
        <v>33.144761904761907</v>
      </c>
      <c r="D57" s="55">
        <v>3.64</v>
      </c>
      <c r="E57" s="55">
        <v>21.73</v>
      </c>
      <c r="F57" s="56">
        <v>2</v>
      </c>
      <c r="G57" s="57">
        <f t="shared" si="1"/>
        <v>9.7650896041128421E-2</v>
      </c>
      <c r="H57" s="58"/>
      <c r="I57" s="58"/>
      <c r="J57" s="58"/>
      <c r="K57" s="59">
        <v>1</v>
      </c>
      <c r="L57" s="60">
        <v>33451</v>
      </c>
      <c r="M57" s="12">
        <v>19.772727272727273</v>
      </c>
      <c r="N57" s="68" t="s">
        <v>22</v>
      </c>
      <c r="O57" s="69">
        <v>38718</v>
      </c>
      <c r="P57" s="69">
        <v>38838</v>
      </c>
      <c r="Q57" s="70">
        <f>C125/C121-1</f>
        <v>0.15511329844292132</v>
      </c>
      <c r="R57" s="71">
        <f t="shared" si="2"/>
        <v>1</v>
      </c>
      <c r="S57" s="70">
        <f>AVERAGE(G121:G125)</f>
        <v>2.2590525142016891E-2</v>
      </c>
      <c r="T57" s="72">
        <f>2/5</f>
        <v>0.4</v>
      </c>
    </row>
    <row r="58" spans="1:20">
      <c r="A58" s="52">
        <v>57</v>
      </c>
      <c r="B58" s="53">
        <v>36800</v>
      </c>
      <c r="C58" s="54">
        <f t="shared" si="0"/>
        <v>33.144761904761907</v>
      </c>
      <c r="D58" s="55">
        <v>3.8</v>
      </c>
      <c r="E58" s="55">
        <v>22.03</v>
      </c>
      <c r="F58" s="56">
        <v>2</v>
      </c>
      <c r="G58" s="57">
        <f t="shared" si="1"/>
        <v>0</v>
      </c>
      <c r="H58" s="58"/>
      <c r="I58" s="58"/>
      <c r="J58" s="58"/>
      <c r="K58" s="59">
        <v>1</v>
      </c>
      <c r="L58" s="60">
        <v>33482</v>
      </c>
      <c r="M58" s="12">
        <v>20.501904761904761</v>
      </c>
      <c r="N58" s="68" t="s">
        <v>23</v>
      </c>
      <c r="O58" s="69">
        <v>38869</v>
      </c>
      <c r="P58" s="69">
        <v>39569</v>
      </c>
      <c r="Q58" s="70">
        <f>C149/C126-1</f>
        <v>0.79119706069839668</v>
      </c>
      <c r="R58" s="71">
        <f t="shared" si="2"/>
        <v>1</v>
      </c>
      <c r="S58" s="70">
        <f>AVERAGE(G126:G149)</f>
        <v>3.3245842477158241E-2</v>
      </c>
      <c r="T58" s="72">
        <f>7/18</f>
        <v>0.3888888888888889</v>
      </c>
    </row>
    <row r="59" spans="1:20">
      <c r="A59" s="52">
        <v>58</v>
      </c>
      <c r="B59" s="53">
        <v>36831</v>
      </c>
      <c r="C59" s="54">
        <f t="shared" si="0"/>
        <v>33.144761904761907</v>
      </c>
      <c r="D59" s="55">
        <v>4.6399999999999997</v>
      </c>
      <c r="E59" s="55">
        <v>21.34</v>
      </c>
      <c r="F59" s="56">
        <v>2</v>
      </c>
      <c r="G59" s="57">
        <f t="shared" si="1"/>
        <v>0</v>
      </c>
      <c r="H59" s="58"/>
      <c r="I59" s="58"/>
      <c r="J59" s="58"/>
      <c r="K59" s="59">
        <v>1</v>
      </c>
      <c r="L59" s="60">
        <v>33512</v>
      </c>
      <c r="M59" s="12">
        <v>20.501904761904761</v>
      </c>
      <c r="N59" s="68" t="s">
        <v>21</v>
      </c>
      <c r="O59" s="69">
        <v>39600</v>
      </c>
      <c r="P59" s="69">
        <v>39661</v>
      </c>
      <c r="Q59" s="70">
        <f>C152/C150-1</f>
        <v>-0.1441860967262496</v>
      </c>
      <c r="R59" s="71">
        <f t="shared" si="2"/>
        <v>0</v>
      </c>
      <c r="S59" s="70">
        <f>AVERAGE(G150:G152)</f>
        <v>-2.2059428249320983E-2</v>
      </c>
      <c r="T59" s="72">
        <f>2/3</f>
        <v>0.66666666666666663</v>
      </c>
    </row>
    <row r="60" spans="1:20">
      <c r="A60" s="52">
        <v>59</v>
      </c>
      <c r="B60" s="53">
        <v>36861</v>
      </c>
      <c r="C60" s="54">
        <f t="shared" si="0"/>
        <v>33.144761904761907</v>
      </c>
      <c r="D60" s="55">
        <v>6.85</v>
      </c>
      <c r="E60" s="55">
        <v>20.43</v>
      </c>
      <c r="F60" s="56">
        <v>2</v>
      </c>
      <c r="G60" s="57">
        <f t="shared" si="1"/>
        <v>0</v>
      </c>
      <c r="H60" s="58"/>
      <c r="I60" s="58"/>
      <c r="J60" s="58"/>
      <c r="K60" s="59">
        <v>1</v>
      </c>
      <c r="L60" s="60">
        <v>33543</v>
      </c>
      <c r="M60" s="12">
        <v>20.501904761904761</v>
      </c>
      <c r="N60" s="68" t="s">
        <v>24</v>
      </c>
      <c r="O60" s="69">
        <v>39692</v>
      </c>
      <c r="P60" s="69">
        <v>39814</v>
      </c>
      <c r="Q60" s="70">
        <f>C157/C153-1</f>
        <v>-0.30935438531193582</v>
      </c>
      <c r="R60" s="71">
        <f t="shared" si="2"/>
        <v>0</v>
      </c>
      <c r="S60" s="70">
        <f>AVERAGE(G153:G157)</f>
        <v>-9.0143749217165461E-2</v>
      </c>
      <c r="T60" s="72">
        <v>0</v>
      </c>
    </row>
    <row r="61" spans="1:20">
      <c r="A61" s="52">
        <v>60</v>
      </c>
      <c r="B61" s="53">
        <v>36892</v>
      </c>
      <c r="C61" s="54">
        <f t="shared" si="0"/>
        <v>20.988953488372086</v>
      </c>
      <c r="D61" s="55">
        <f>D60</f>
        <v>6.85</v>
      </c>
      <c r="E61" s="55">
        <f>E60</f>
        <v>20.43</v>
      </c>
      <c r="F61" s="56">
        <v>2</v>
      </c>
      <c r="G61" s="57">
        <f t="shared" si="1"/>
        <v>-0.36674900400003763</v>
      </c>
      <c r="H61" s="58"/>
      <c r="I61" s="58"/>
      <c r="J61" s="58"/>
      <c r="K61" s="59">
        <v>1</v>
      </c>
      <c r="L61" s="60">
        <v>33573</v>
      </c>
      <c r="M61" s="12">
        <v>20.501904761904761</v>
      </c>
      <c r="N61" s="68" t="s">
        <v>22</v>
      </c>
      <c r="O61" s="69">
        <v>39845</v>
      </c>
      <c r="P61" s="69">
        <v>39995</v>
      </c>
      <c r="Q61" s="70">
        <f>C163/C158-1</f>
        <v>0.48726707285692683</v>
      </c>
      <c r="R61" s="71">
        <f t="shared" si="2"/>
        <v>1</v>
      </c>
      <c r="S61" s="70">
        <f>AVERAGE(G158:G163)</f>
        <v>1.2665548795820103E-2</v>
      </c>
      <c r="T61" s="72">
        <f>5/7</f>
        <v>0.7142857142857143</v>
      </c>
    </row>
    <row r="62" spans="1:20">
      <c r="A62" s="52">
        <v>61</v>
      </c>
      <c r="B62" s="53">
        <v>36923</v>
      </c>
      <c r="C62" s="54">
        <f t="shared" si="0"/>
        <v>27.503499999999995</v>
      </c>
      <c r="D62" s="55">
        <v>5.9</v>
      </c>
      <c r="E62" s="55">
        <v>14.5</v>
      </c>
      <c r="F62" s="56">
        <v>2</v>
      </c>
      <c r="G62" s="57">
        <f t="shared" si="1"/>
        <v>0.31037976787346633</v>
      </c>
      <c r="H62" s="58"/>
      <c r="I62" s="58"/>
      <c r="J62" s="58"/>
      <c r="K62" s="59">
        <v>1</v>
      </c>
      <c r="L62" s="60">
        <v>33604</v>
      </c>
      <c r="M62" s="12">
        <v>18.951279069767438</v>
      </c>
      <c r="N62" s="68" t="s">
        <v>23</v>
      </c>
      <c r="O62" s="69">
        <v>40026</v>
      </c>
      <c r="P62" s="69">
        <v>40179</v>
      </c>
      <c r="Q62" s="70">
        <f>C169/C164-1</f>
        <v>0.16076679639987979</v>
      </c>
      <c r="R62" s="71">
        <f t="shared" si="2"/>
        <v>1</v>
      </c>
      <c r="S62" s="70">
        <f>AVERAGE(G164:G169)</f>
        <v>5.04054720835043E-2</v>
      </c>
      <c r="T62" s="72">
        <f>1/2</f>
        <v>0.5</v>
      </c>
    </row>
    <row r="63" spans="1:20">
      <c r="A63" s="52">
        <v>62</v>
      </c>
      <c r="B63" s="53">
        <v>36951</v>
      </c>
      <c r="C63" s="54">
        <f t="shared" si="0"/>
        <v>24.497272727272726</v>
      </c>
      <c r="D63" s="55">
        <v>7.73</v>
      </c>
      <c r="E63" s="55">
        <v>15.96</v>
      </c>
      <c r="F63" s="56">
        <v>2</v>
      </c>
      <c r="G63" s="57">
        <f t="shared" si="1"/>
        <v>-0.10930344402447945</v>
      </c>
      <c r="H63" s="58"/>
      <c r="I63" s="58"/>
      <c r="J63" s="58"/>
      <c r="K63" s="59">
        <v>1</v>
      </c>
      <c r="L63" s="60">
        <v>33635</v>
      </c>
      <c r="M63" s="12">
        <v>18.053500000000003</v>
      </c>
      <c r="N63" s="68" t="s">
        <v>21</v>
      </c>
      <c r="O63" s="69">
        <v>40210</v>
      </c>
      <c r="P63" s="69">
        <v>40756</v>
      </c>
      <c r="Q63" s="70">
        <f>C188/C170-1</f>
        <v>0.49445965049087914</v>
      </c>
      <c r="R63" s="71">
        <f t="shared" si="2"/>
        <v>1</v>
      </c>
      <c r="S63" s="70">
        <f>AVERAGE(G170:G188)</f>
        <v>1.8735271461822377E-2</v>
      </c>
      <c r="T63" s="72">
        <f>9/16</f>
        <v>0.5625</v>
      </c>
    </row>
    <row r="64" spans="1:20">
      <c r="A64" s="52">
        <v>63</v>
      </c>
      <c r="B64" s="53">
        <v>36982</v>
      </c>
      <c r="C64" s="54">
        <f t="shared" si="0"/>
        <v>25.657142857142862</v>
      </c>
      <c r="D64" s="55">
        <v>7.56</v>
      </c>
      <c r="E64" s="55">
        <v>15.85</v>
      </c>
      <c r="F64" s="56">
        <v>2</v>
      </c>
      <c r="G64" s="57">
        <f t="shared" si="1"/>
        <v>4.7346908481728844E-2</v>
      </c>
      <c r="H64" s="58"/>
      <c r="I64" s="58"/>
      <c r="J64" s="58"/>
      <c r="K64" s="59">
        <v>1</v>
      </c>
      <c r="L64" s="60">
        <v>33664</v>
      </c>
      <c r="M64" s="12">
        <v>17.630909090909089</v>
      </c>
      <c r="N64" s="68" t="s">
        <v>24</v>
      </c>
      <c r="O64" s="69">
        <v>40787</v>
      </c>
      <c r="P64" s="69">
        <v>41153</v>
      </c>
      <c r="Q64" s="70">
        <f>C201/C189-1</f>
        <v>2.6476715483481073E-4</v>
      </c>
      <c r="R64" s="71">
        <f t="shared" si="2"/>
        <v>1</v>
      </c>
      <c r="S64" s="70">
        <f>AVERAGE(G189:G201)</f>
        <v>3.963353743742579E-3</v>
      </c>
      <c r="T64" s="72">
        <f>5/9</f>
        <v>0.55555555555555558</v>
      </c>
    </row>
    <row r="65" spans="1:20">
      <c r="A65" s="52">
        <v>64</v>
      </c>
      <c r="B65" s="53">
        <v>37012</v>
      </c>
      <c r="C65" s="54">
        <f t="shared" si="0"/>
        <v>28.313636363636363</v>
      </c>
      <c r="D65" s="55">
        <v>7.6</v>
      </c>
      <c r="E65" s="55">
        <v>15.2</v>
      </c>
      <c r="F65" s="56">
        <v>2</v>
      </c>
      <c r="G65" s="57">
        <f t="shared" si="1"/>
        <v>0.10353816562057072</v>
      </c>
      <c r="H65" s="58"/>
      <c r="I65" s="58"/>
      <c r="J65" s="58"/>
      <c r="K65" s="59">
        <v>1</v>
      </c>
      <c r="L65" s="60">
        <v>33695</v>
      </c>
      <c r="M65" s="12">
        <v>18.919047619047618</v>
      </c>
      <c r="N65" s="68" t="s">
        <v>22</v>
      </c>
      <c r="O65" s="69">
        <v>41183</v>
      </c>
      <c r="P65" s="69">
        <v>41487</v>
      </c>
      <c r="Q65" s="70">
        <f>C212/C202-1</f>
        <v>-1.4027804214848949E-2</v>
      </c>
      <c r="R65" s="71">
        <f t="shared" si="2"/>
        <v>0</v>
      </c>
      <c r="S65" s="70">
        <f>AVERAGE(G202:G212)</f>
        <v>-6.2491033778321427E-4</v>
      </c>
      <c r="T65" s="72">
        <f>5/8</f>
        <v>0.625</v>
      </c>
    </row>
    <row r="66" spans="1:20">
      <c r="A66" s="52">
        <v>65</v>
      </c>
      <c r="B66" s="53">
        <v>37043</v>
      </c>
      <c r="C66" s="54">
        <f t="shared" ref="C66:C129" si="3">VLOOKUP(B66,L:M,2,FALSE)</f>
        <v>27.849047619047621</v>
      </c>
      <c r="D66" s="55">
        <v>8.7200000000000006</v>
      </c>
      <c r="E66" s="55">
        <v>14.6</v>
      </c>
      <c r="F66" s="56">
        <v>2</v>
      </c>
      <c r="G66" s="57">
        <f t="shared" si="1"/>
        <v>-1.6408656896696572E-2</v>
      </c>
      <c r="H66" s="58">
        <v>1</v>
      </c>
      <c r="I66" s="58"/>
      <c r="J66" s="58"/>
      <c r="K66" s="59"/>
      <c r="L66" s="60">
        <v>33725</v>
      </c>
      <c r="M66" s="12">
        <v>19.888500000000001</v>
      </c>
      <c r="N66" s="68" t="s">
        <v>23</v>
      </c>
      <c r="O66" s="69">
        <v>41518</v>
      </c>
      <c r="P66" s="69">
        <v>41579</v>
      </c>
      <c r="Q66" s="70">
        <f>C215/C213-1</f>
        <v>0</v>
      </c>
      <c r="R66" s="71">
        <f t="shared" si="2"/>
        <v>0</v>
      </c>
      <c r="S66" s="70">
        <f>AVERAGE(G213:G215)</f>
        <v>9.4669351665392176E-4</v>
      </c>
      <c r="T66" s="72">
        <v>1</v>
      </c>
    </row>
    <row r="67" spans="1:20">
      <c r="A67" s="52">
        <v>66</v>
      </c>
      <c r="B67" s="53">
        <v>37073</v>
      </c>
      <c r="C67" s="54">
        <f t="shared" si="3"/>
        <v>24.613636363636363</v>
      </c>
      <c r="D67" s="55">
        <v>8.59</v>
      </c>
      <c r="E67" s="55">
        <v>13.58</v>
      </c>
      <c r="F67" s="56">
        <v>2</v>
      </c>
      <c r="G67" s="57">
        <f t="shared" si="1"/>
        <v>-0.11617672890179442</v>
      </c>
      <c r="H67" s="58">
        <v>1</v>
      </c>
      <c r="I67" s="58"/>
      <c r="J67" s="58"/>
      <c r="K67" s="59"/>
      <c r="L67" s="60">
        <v>33756</v>
      </c>
      <c r="M67" s="12">
        <v>21.15818181818182</v>
      </c>
      <c r="N67" s="68" t="s">
        <v>21</v>
      </c>
      <c r="O67" s="69">
        <v>41609</v>
      </c>
      <c r="P67" s="69">
        <v>41821</v>
      </c>
      <c r="Q67" s="70">
        <f>C223/C216-1</f>
        <v>-4.3265856741189657E-2</v>
      </c>
      <c r="R67" s="71">
        <f t="shared" si="2"/>
        <v>0</v>
      </c>
      <c r="S67" s="70">
        <f>AVERAGE(G216:G223)</f>
        <v>3.4291781876858163E-3</v>
      </c>
      <c r="T67" s="72">
        <f>4/7</f>
        <v>0.5714285714285714</v>
      </c>
    </row>
    <row r="68" spans="1:20">
      <c r="A68" s="52">
        <v>67</v>
      </c>
      <c r="B68" s="53">
        <v>37104</v>
      </c>
      <c r="C68" s="54">
        <f t="shared" si="3"/>
        <v>25.68</v>
      </c>
      <c r="D68" s="55">
        <v>7.7</v>
      </c>
      <c r="E68" s="55">
        <v>12.96</v>
      </c>
      <c r="F68" s="56">
        <v>2</v>
      </c>
      <c r="G68" s="57">
        <f t="shared" ref="G68:G131" si="4">C68/C67-1</f>
        <v>4.3324099722991782E-2</v>
      </c>
      <c r="H68" s="58">
        <v>1</v>
      </c>
      <c r="I68" s="58"/>
      <c r="J68" s="58"/>
      <c r="K68" s="59"/>
      <c r="L68" s="60">
        <v>33786</v>
      </c>
      <c r="M68" s="12">
        <v>20.236521739130438</v>
      </c>
      <c r="N68" s="68" t="s">
        <v>24</v>
      </c>
      <c r="O68" s="69">
        <v>41852</v>
      </c>
      <c r="P68" s="69">
        <v>42370</v>
      </c>
      <c r="Q68" s="70">
        <f>C241/C224-1</f>
        <v>-0.55979674472881336</v>
      </c>
      <c r="R68" s="71">
        <f t="shared" si="2"/>
        <v>0</v>
      </c>
      <c r="S68" s="70">
        <f>AVERAGE(G224:G241)</f>
        <v>-3.133014349652135E-2</v>
      </c>
      <c r="T68" s="72">
        <f>4/12</f>
        <v>0.33333333333333331</v>
      </c>
    </row>
    <row r="69" spans="1:20">
      <c r="A69" s="52">
        <v>68</v>
      </c>
      <c r="B69" s="53">
        <v>37135</v>
      </c>
      <c r="C69" s="54">
        <f t="shared" si="3"/>
        <v>25.619500000000006</v>
      </c>
      <c r="D69" s="55">
        <v>6.67</v>
      </c>
      <c r="E69" s="55">
        <v>12.28</v>
      </c>
      <c r="F69" s="56">
        <v>2</v>
      </c>
      <c r="G69" s="57">
        <f t="shared" si="4"/>
        <v>-2.3559190031150479E-3</v>
      </c>
      <c r="H69" s="58">
        <v>1</v>
      </c>
      <c r="I69" s="58"/>
      <c r="J69" s="58"/>
      <c r="K69" s="59"/>
      <c r="L69" s="60">
        <v>33817</v>
      </c>
      <c r="M69" s="12">
        <v>19.738095238095234</v>
      </c>
      <c r="N69" s="68" t="s">
        <v>22</v>
      </c>
      <c r="O69" s="69">
        <v>42401</v>
      </c>
      <c r="P69" s="69">
        <v>42552</v>
      </c>
      <c r="Q69" s="70">
        <f>C247/C242-1</f>
        <v>0.39682441035703042</v>
      </c>
      <c r="R69" s="71">
        <f t="shared" si="2"/>
        <v>1</v>
      </c>
      <c r="S69" s="70">
        <f>AVERAGE(G242:G247)</f>
        <v>1.3843726289212321E-2</v>
      </c>
      <c r="T69" s="72">
        <f>4/6</f>
        <v>0.66666666666666663</v>
      </c>
    </row>
    <row r="70" spans="1:20">
      <c r="A70" s="52">
        <v>69</v>
      </c>
      <c r="B70" s="53">
        <v>37165</v>
      </c>
      <c r="C70" s="54">
        <f t="shared" si="3"/>
        <v>25.619500000000006</v>
      </c>
      <c r="D70" s="55">
        <v>6.53</v>
      </c>
      <c r="E70" s="55">
        <v>11.83</v>
      </c>
      <c r="F70" s="56">
        <v>2</v>
      </c>
      <c r="G70" s="57">
        <f t="shared" si="4"/>
        <v>0</v>
      </c>
      <c r="H70" s="58">
        <v>1</v>
      </c>
      <c r="I70" s="58"/>
      <c r="J70" s="58"/>
      <c r="K70" s="59"/>
      <c r="L70" s="60">
        <v>33848</v>
      </c>
      <c r="M70" s="12">
        <v>20.269999999999996</v>
      </c>
      <c r="N70" s="68" t="s">
        <v>23</v>
      </c>
      <c r="O70" s="69">
        <v>42583</v>
      </c>
      <c r="P70" s="69">
        <v>42736</v>
      </c>
      <c r="Q70" s="70">
        <f>C253/C248-1</f>
        <v>0.30334740521840575</v>
      </c>
      <c r="R70" s="71">
        <f t="shared" si="2"/>
        <v>1</v>
      </c>
      <c r="S70" s="70">
        <f>AVERAGE(G248:G253)</f>
        <v>5.3116167668803484E-2</v>
      </c>
      <c r="T70" s="72">
        <v>1</v>
      </c>
    </row>
    <row r="71" spans="1:20">
      <c r="A71" s="52">
        <v>70</v>
      </c>
      <c r="B71" s="53">
        <v>37196</v>
      </c>
      <c r="C71" s="54">
        <f t="shared" si="3"/>
        <v>25.619500000000006</v>
      </c>
      <c r="D71" s="55">
        <v>5.44</v>
      </c>
      <c r="E71" s="55">
        <v>11.35</v>
      </c>
      <c r="F71" s="56">
        <v>2</v>
      </c>
      <c r="G71" s="57">
        <f t="shared" si="4"/>
        <v>0</v>
      </c>
      <c r="H71" s="58"/>
      <c r="I71" s="58">
        <v>1</v>
      </c>
      <c r="J71" s="58"/>
      <c r="K71" s="59"/>
      <c r="L71" s="60">
        <v>33878</v>
      </c>
      <c r="M71" s="12">
        <v>20.269999999999996</v>
      </c>
      <c r="N71" s="68" t="s">
        <v>21</v>
      </c>
      <c r="O71" s="69">
        <v>42767</v>
      </c>
      <c r="P71" s="69">
        <v>42826</v>
      </c>
      <c r="Q71" s="70">
        <f>C256/C254-1</f>
        <v>-4.6973177026255031E-2</v>
      </c>
      <c r="R71" s="71">
        <f t="shared" si="2"/>
        <v>0</v>
      </c>
      <c r="S71" s="70">
        <f>AVERAGE(G254:G256)</f>
        <v>-4.2610496749455051E-2</v>
      </c>
      <c r="T71" s="72">
        <f>1/3</f>
        <v>0.33333333333333331</v>
      </c>
    </row>
    <row r="72" spans="1:20" ht="12.75" thickBot="1">
      <c r="A72" s="52">
        <v>71</v>
      </c>
      <c r="B72" s="53">
        <v>37226</v>
      </c>
      <c r="C72" s="54">
        <f t="shared" si="3"/>
        <v>25.619500000000006</v>
      </c>
      <c r="D72" s="55">
        <v>6.64</v>
      </c>
      <c r="E72" s="55">
        <v>11.4</v>
      </c>
      <c r="F72" s="56">
        <v>2</v>
      </c>
      <c r="G72" s="57">
        <f t="shared" si="4"/>
        <v>0</v>
      </c>
      <c r="H72" s="58"/>
      <c r="I72" s="58">
        <v>1</v>
      </c>
      <c r="J72" s="58"/>
      <c r="K72" s="59"/>
      <c r="L72" s="60">
        <v>33909</v>
      </c>
      <c r="M72" s="12">
        <v>20.269999999999996</v>
      </c>
      <c r="N72" s="73" t="s">
        <v>24</v>
      </c>
      <c r="O72" s="74">
        <v>42856</v>
      </c>
      <c r="P72" s="74">
        <v>43586</v>
      </c>
      <c r="Q72" s="75">
        <f>C281/C257-1</f>
        <v>0.41421672382960018</v>
      </c>
      <c r="R72" s="76">
        <f t="shared" si="2"/>
        <v>1</v>
      </c>
      <c r="S72" s="75">
        <f>AVERAGE(G257:G281)</f>
        <v>1.5837723160179267E-2</v>
      </c>
      <c r="T72" s="77">
        <f>11/19</f>
        <v>0.57894736842105265</v>
      </c>
    </row>
    <row r="73" spans="1:20">
      <c r="A73" s="52">
        <v>72</v>
      </c>
      <c r="B73" s="53">
        <v>37257</v>
      </c>
      <c r="C73" s="54">
        <f t="shared" si="3"/>
        <v>24.864999999999988</v>
      </c>
      <c r="D73" s="55">
        <f>D72</f>
        <v>6.64</v>
      </c>
      <c r="E73" s="55">
        <f>E72</f>
        <v>11.4</v>
      </c>
      <c r="F73" s="56">
        <v>2</v>
      </c>
      <c r="G73" s="57">
        <f t="shared" si="4"/>
        <v>-2.9450223462597513E-2</v>
      </c>
      <c r="H73" s="58"/>
      <c r="I73" s="58">
        <v>1</v>
      </c>
      <c r="J73" s="58"/>
      <c r="K73" s="59"/>
      <c r="L73" s="60">
        <v>33939</v>
      </c>
      <c r="M73" s="12">
        <v>20.269999999999996</v>
      </c>
    </row>
    <row r="74" spans="1:20">
      <c r="A74" s="52">
        <v>73</v>
      </c>
      <c r="B74" s="53">
        <v>37288</v>
      </c>
      <c r="C74" s="54">
        <f t="shared" si="3"/>
        <v>20.275499999999997</v>
      </c>
      <c r="D74" s="55">
        <v>3.7</v>
      </c>
      <c r="E74" s="55">
        <v>10.34</v>
      </c>
      <c r="F74" s="56">
        <v>2</v>
      </c>
      <c r="G74" s="57">
        <f t="shared" si="4"/>
        <v>-0.18457671425698741</v>
      </c>
      <c r="H74" s="58"/>
      <c r="I74" s="58">
        <v>1</v>
      </c>
      <c r="J74" s="58"/>
      <c r="K74" s="59"/>
      <c r="L74" s="60">
        <v>33970</v>
      </c>
      <c r="M74" s="12">
        <v>15.702619047619056</v>
      </c>
      <c r="O74" s="32" t="s">
        <v>39</v>
      </c>
      <c r="P74" s="32" t="s">
        <v>40</v>
      </c>
      <c r="Q74" s="33" t="s">
        <v>41</v>
      </c>
      <c r="R74" s="34" t="s">
        <v>42</v>
      </c>
      <c r="S74" s="34" t="s">
        <v>43</v>
      </c>
      <c r="T74" s="35" t="s">
        <v>44</v>
      </c>
    </row>
    <row r="75" spans="1:20">
      <c r="A75" s="52">
        <v>74</v>
      </c>
      <c r="B75" s="53">
        <v>37316</v>
      </c>
      <c r="C75" s="54">
        <f t="shared" si="3"/>
        <v>23.696666666666665</v>
      </c>
      <c r="D75" s="55">
        <v>3.5</v>
      </c>
      <c r="E75" s="55">
        <v>10.69</v>
      </c>
      <c r="F75" s="56">
        <v>2</v>
      </c>
      <c r="G75" s="57">
        <f t="shared" si="4"/>
        <v>0.16873402217783373</v>
      </c>
      <c r="H75" s="58"/>
      <c r="I75" s="58">
        <v>1</v>
      </c>
      <c r="J75" s="58"/>
      <c r="K75" s="59"/>
      <c r="L75" s="60">
        <v>34001</v>
      </c>
      <c r="M75" s="12">
        <v>18.466315789473683</v>
      </c>
      <c r="O75" s="36" t="s">
        <v>21</v>
      </c>
      <c r="P75" s="32" t="s">
        <v>45</v>
      </c>
      <c r="Q75" s="37">
        <v>0.11886306109549803</v>
      </c>
      <c r="R75" s="37">
        <v>0.5714285714285714</v>
      </c>
      <c r="S75" s="37">
        <v>5.6557963044155269E-3</v>
      </c>
      <c r="T75" s="37">
        <v>0.7142857142857143</v>
      </c>
    </row>
    <row r="76" spans="1:20">
      <c r="A76" s="52">
        <v>75</v>
      </c>
      <c r="B76" s="53">
        <v>37347</v>
      </c>
      <c r="C76" s="54">
        <f t="shared" si="3"/>
        <v>25.728636363636369</v>
      </c>
      <c r="D76" s="55">
        <v>3.43</v>
      </c>
      <c r="E76" s="55">
        <v>11.45</v>
      </c>
      <c r="F76" s="56">
        <v>2</v>
      </c>
      <c r="G76" s="57">
        <f t="shared" si="4"/>
        <v>8.5749178378240476E-2</v>
      </c>
      <c r="H76" s="58"/>
      <c r="I76" s="58">
        <v>1</v>
      </c>
      <c r="J76" s="58"/>
      <c r="K76" s="59"/>
      <c r="L76" s="60">
        <v>34029</v>
      </c>
      <c r="M76" s="12">
        <v>18.785217391304347</v>
      </c>
      <c r="O76" s="38" t="s">
        <v>22</v>
      </c>
      <c r="P76" s="39" t="s">
        <v>46</v>
      </c>
      <c r="Q76" s="40">
        <v>0.14012642594194599</v>
      </c>
      <c r="R76" s="40">
        <v>0.6470588235294118</v>
      </c>
      <c r="S76" s="40">
        <v>6.6485698045290198E-3</v>
      </c>
      <c r="T76" s="40">
        <v>0.76470588235294112</v>
      </c>
    </row>
    <row r="77" spans="1:20">
      <c r="A77" s="52">
        <v>76</v>
      </c>
      <c r="B77" s="53">
        <v>37377</v>
      </c>
      <c r="C77" s="54">
        <f t="shared" si="3"/>
        <v>25.34545454545454</v>
      </c>
      <c r="D77" s="55">
        <v>4.1900000000000004</v>
      </c>
      <c r="E77" s="55">
        <v>12.33</v>
      </c>
      <c r="F77" s="56">
        <v>2</v>
      </c>
      <c r="G77" s="57">
        <f t="shared" si="4"/>
        <v>-1.4893203540448763E-2</v>
      </c>
      <c r="H77" s="58"/>
      <c r="I77" s="58">
        <v>1</v>
      </c>
      <c r="J77" s="58"/>
      <c r="K77" s="59"/>
      <c r="L77" s="60">
        <v>34060</v>
      </c>
      <c r="M77" s="12">
        <v>18.674500000000002</v>
      </c>
      <c r="O77" s="38" t="s">
        <v>23</v>
      </c>
      <c r="P77" s="39" t="s">
        <v>47</v>
      </c>
      <c r="Q77" s="37">
        <v>0.12081332809826167</v>
      </c>
      <c r="R77" s="37">
        <v>0.5714285714285714</v>
      </c>
      <c r="S77" s="40">
        <v>1.05423457540718E-2</v>
      </c>
      <c r="T77" s="40">
        <v>0.76190476190476186</v>
      </c>
    </row>
    <row r="78" spans="1:20">
      <c r="A78" s="52">
        <v>77</v>
      </c>
      <c r="B78" s="53">
        <v>37408</v>
      </c>
      <c r="C78" s="54">
        <f t="shared" si="3"/>
        <v>24.081666666666663</v>
      </c>
      <c r="D78" s="55">
        <v>4.0999999999999996</v>
      </c>
      <c r="E78" s="55">
        <v>13.08</v>
      </c>
      <c r="F78" s="56">
        <v>2</v>
      </c>
      <c r="G78" s="57">
        <f t="shared" si="4"/>
        <v>-4.9862505978000904E-2</v>
      </c>
      <c r="H78" s="58"/>
      <c r="I78" s="58">
        <v>1</v>
      </c>
      <c r="J78" s="58"/>
      <c r="K78" s="59"/>
      <c r="L78" s="60">
        <v>34090</v>
      </c>
      <c r="M78" s="12">
        <v>18.507894736842101</v>
      </c>
      <c r="O78" s="38" t="s">
        <v>24</v>
      </c>
      <c r="P78" s="39" t="s">
        <v>48</v>
      </c>
      <c r="Q78" s="40">
        <v>0.14155628026154654</v>
      </c>
      <c r="R78" s="40">
        <v>0.61904761904761907</v>
      </c>
      <c r="S78" s="37">
        <v>5.7640780828951523E-3</v>
      </c>
      <c r="T78" s="37">
        <v>0.7142857142857143</v>
      </c>
    </row>
    <row r="79" spans="1:20">
      <c r="A79" s="52">
        <v>78</v>
      </c>
      <c r="B79" s="53">
        <v>37438</v>
      </c>
      <c r="C79" s="54">
        <f t="shared" si="3"/>
        <v>25.736086956521742</v>
      </c>
      <c r="D79" s="55">
        <v>2.27</v>
      </c>
      <c r="E79" s="55">
        <v>13.61</v>
      </c>
      <c r="F79" s="56">
        <v>2</v>
      </c>
      <c r="G79" s="57">
        <f t="shared" si="4"/>
        <v>6.8700406527306246E-2</v>
      </c>
      <c r="H79" s="58"/>
      <c r="I79" s="58">
        <v>1</v>
      </c>
      <c r="J79" s="58"/>
      <c r="K79" s="59"/>
      <c r="L79" s="60">
        <v>34121</v>
      </c>
      <c r="M79" s="12">
        <v>17.652727272727276</v>
      </c>
    </row>
    <row r="80" spans="1:20">
      <c r="A80" s="52">
        <v>79</v>
      </c>
      <c r="B80" s="53">
        <v>37469</v>
      </c>
      <c r="C80" s="54">
        <f t="shared" si="3"/>
        <v>26.651363636363634</v>
      </c>
      <c r="D80" s="55">
        <v>2.9</v>
      </c>
      <c r="E80" s="55">
        <v>14.13</v>
      </c>
      <c r="F80" s="56">
        <v>2</v>
      </c>
      <c r="G80" s="57">
        <f t="shared" si="4"/>
        <v>3.5563941067970006E-2</v>
      </c>
      <c r="H80" s="58"/>
      <c r="I80" s="58">
        <v>1</v>
      </c>
      <c r="J80" s="58"/>
      <c r="K80" s="59"/>
      <c r="L80" s="60">
        <v>34151</v>
      </c>
      <c r="M80" s="12">
        <v>16.775454545454547</v>
      </c>
    </row>
    <row r="81" spans="1:14" s="12" customFormat="1">
      <c r="A81" s="52">
        <v>80</v>
      </c>
      <c r="B81" s="53">
        <v>37500</v>
      </c>
      <c r="C81" s="54">
        <f t="shared" si="3"/>
        <v>28.399523809523814</v>
      </c>
      <c r="D81" s="55">
        <v>2.42</v>
      </c>
      <c r="E81" s="55">
        <v>14.88</v>
      </c>
      <c r="F81" s="56">
        <v>2</v>
      </c>
      <c r="G81" s="57">
        <f t="shared" si="4"/>
        <v>6.5593648303044372E-2</v>
      </c>
      <c r="H81" s="58"/>
      <c r="I81" s="58"/>
      <c r="J81" s="58">
        <v>1</v>
      </c>
      <c r="K81" s="59"/>
      <c r="L81" s="60">
        <v>34182</v>
      </c>
      <c r="M81" s="12">
        <v>16.69619047619048</v>
      </c>
    </row>
    <row r="82" spans="1:14" s="12" customFormat="1">
      <c r="A82" s="52">
        <v>81</v>
      </c>
      <c r="B82" s="53">
        <v>37530</v>
      </c>
      <c r="C82" s="54">
        <f t="shared" si="3"/>
        <v>28.399523809523814</v>
      </c>
      <c r="D82" s="55">
        <v>2.21</v>
      </c>
      <c r="E82" s="55">
        <v>15.67</v>
      </c>
      <c r="F82" s="56">
        <v>2</v>
      </c>
      <c r="G82" s="57">
        <f t="shared" si="4"/>
        <v>0</v>
      </c>
      <c r="H82" s="58"/>
      <c r="I82" s="58"/>
      <c r="J82" s="58">
        <v>1</v>
      </c>
      <c r="K82" s="59"/>
      <c r="L82" s="60">
        <v>34213</v>
      </c>
      <c r="M82" s="12">
        <v>16.011818181818185</v>
      </c>
    </row>
    <row r="83" spans="1:14" s="12" customFormat="1">
      <c r="A83" s="52">
        <v>82</v>
      </c>
      <c r="B83" s="53">
        <v>37561</v>
      </c>
      <c r="C83" s="54">
        <f t="shared" si="3"/>
        <v>28.399523809523814</v>
      </c>
      <c r="D83" s="55">
        <v>2.82</v>
      </c>
      <c r="E83" s="55">
        <v>16.350000000000001</v>
      </c>
      <c r="F83" s="56">
        <v>3</v>
      </c>
      <c r="G83" s="57">
        <f t="shared" si="4"/>
        <v>0</v>
      </c>
      <c r="H83" s="58"/>
      <c r="I83" s="58"/>
      <c r="J83" s="58">
        <v>1</v>
      </c>
      <c r="K83" s="59"/>
      <c r="L83" s="60">
        <v>34243</v>
      </c>
      <c r="M83" s="12">
        <v>16.011818181818185</v>
      </c>
    </row>
    <row r="84" spans="1:14" s="12" customFormat="1">
      <c r="A84" s="52">
        <v>83</v>
      </c>
      <c r="B84" s="53">
        <v>37591</v>
      </c>
      <c r="C84" s="54">
        <f t="shared" si="3"/>
        <v>28.399523809523814</v>
      </c>
      <c r="D84" s="55">
        <v>5.24</v>
      </c>
      <c r="E84" s="55">
        <v>16.68</v>
      </c>
      <c r="F84" s="56">
        <v>3</v>
      </c>
      <c r="G84" s="57">
        <f t="shared" si="4"/>
        <v>0</v>
      </c>
      <c r="H84" s="58"/>
      <c r="I84" s="58"/>
      <c r="J84" s="58">
        <v>1</v>
      </c>
      <c r="K84" s="59"/>
      <c r="L84" s="60">
        <v>34274</v>
      </c>
      <c r="M84" s="12">
        <v>16.011818181818185</v>
      </c>
    </row>
    <row r="85" spans="1:14" s="12" customFormat="1">
      <c r="A85" s="52">
        <v>84</v>
      </c>
      <c r="B85" s="53">
        <v>37622</v>
      </c>
      <c r="C85" s="54">
        <f t="shared" si="3"/>
        <v>29.86069767441861</v>
      </c>
      <c r="D85" s="55">
        <f>D84</f>
        <v>5.24</v>
      </c>
      <c r="E85" s="55">
        <f>E84</f>
        <v>16.68</v>
      </c>
      <c r="F85" s="56">
        <v>3</v>
      </c>
      <c r="G85" s="57">
        <f t="shared" si="4"/>
        <v>5.1450646662067889E-2</v>
      </c>
      <c r="H85" s="58"/>
      <c r="I85" s="58"/>
      <c r="J85" s="58">
        <v>1</v>
      </c>
      <c r="K85" s="59"/>
      <c r="L85" s="60">
        <v>34304</v>
      </c>
      <c r="M85" s="12">
        <v>16.011818181818185</v>
      </c>
    </row>
    <row r="86" spans="1:14" s="12" customFormat="1">
      <c r="A86" s="52">
        <v>85</v>
      </c>
      <c r="B86" s="53">
        <v>37653</v>
      </c>
      <c r="C86" s="54">
        <f t="shared" si="3"/>
        <v>32.771000000000001</v>
      </c>
      <c r="D86" s="55">
        <v>7.59</v>
      </c>
      <c r="E86" s="55">
        <v>31.1</v>
      </c>
      <c r="F86" s="56">
        <v>3</v>
      </c>
      <c r="G86" s="57">
        <f t="shared" si="4"/>
        <v>9.7462636583827145E-2</v>
      </c>
      <c r="H86" s="58"/>
      <c r="I86" s="58"/>
      <c r="J86" s="58">
        <v>1</v>
      </c>
      <c r="K86" s="59"/>
      <c r="L86" s="60">
        <v>34335</v>
      </c>
      <c r="M86" s="12">
        <v>16.011807228915657</v>
      </c>
    </row>
    <row r="87" spans="1:14" s="12" customFormat="1">
      <c r="A87" s="52">
        <v>86</v>
      </c>
      <c r="B87" s="53">
        <v>37681</v>
      </c>
      <c r="C87" s="54">
        <f t="shared" si="3"/>
        <v>30.612380952380949</v>
      </c>
      <c r="D87" s="55">
        <v>8.27</v>
      </c>
      <c r="E87" s="55">
        <v>30.16</v>
      </c>
      <c r="F87" s="56">
        <v>3</v>
      </c>
      <c r="G87" s="57">
        <f t="shared" si="4"/>
        <v>-6.5869794867994602E-2</v>
      </c>
      <c r="H87" s="58"/>
      <c r="I87" s="58"/>
      <c r="J87" s="58">
        <v>1</v>
      </c>
      <c r="K87" s="59"/>
      <c r="L87" s="60">
        <v>34366</v>
      </c>
      <c r="M87" s="12">
        <v>13.801999999999998</v>
      </c>
    </row>
    <row r="88" spans="1:14" s="12" customFormat="1">
      <c r="A88" s="52">
        <v>87</v>
      </c>
      <c r="B88" s="53">
        <v>37712</v>
      </c>
      <c r="C88" s="54">
        <f t="shared" si="3"/>
        <v>25.067727272727279</v>
      </c>
      <c r="D88" s="55">
        <v>9.92</v>
      </c>
      <c r="E88" s="55">
        <v>28.18</v>
      </c>
      <c r="F88" s="56">
        <v>3</v>
      </c>
      <c r="G88" s="57">
        <f t="shared" si="4"/>
        <v>-0.18112454853735971</v>
      </c>
      <c r="H88" s="58"/>
      <c r="I88" s="58"/>
      <c r="J88" s="58">
        <v>1</v>
      </c>
      <c r="K88" s="59"/>
      <c r="L88" s="60">
        <v>34394</v>
      </c>
      <c r="M88" s="12">
        <v>13.822608695652177</v>
      </c>
    </row>
    <row r="89" spans="1:14" s="12" customFormat="1">
      <c r="A89" s="52">
        <v>88</v>
      </c>
      <c r="B89" s="53">
        <v>37742</v>
      </c>
      <c r="C89" s="54">
        <f t="shared" si="3"/>
        <v>25.857727272727274</v>
      </c>
      <c r="D89" s="55">
        <v>10.34</v>
      </c>
      <c r="E89" s="55">
        <v>27.29</v>
      </c>
      <c r="F89" s="56">
        <v>3</v>
      </c>
      <c r="G89" s="57">
        <f t="shared" si="4"/>
        <v>3.151462401856775E-2</v>
      </c>
      <c r="H89" s="58"/>
      <c r="I89" s="58"/>
      <c r="J89" s="58">
        <v>1</v>
      </c>
      <c r="K89" s="59"/>
      <c r="L89" s="60">
        <v>34425</v>
      </c>
      <c r="M89" s="12">
        <v>15.231578947368419</v>
      </c>
    </row>
    <row r="90" spans="1:14" s="12" customFormat="1">
      <c r="A90" s="52">
        <v>89</v>
      </c>
      <c r="B90" s="53">
        <v>37773</v>
      </c>
      <c r="C90" s="54">
        <f t="shared" si="3"/>
        <v>27.65285714285714</v>
      </c>
      <c r="D90" s="55">
        <v>10.35</v>
      </c>
      <c r="E90" s="55">
        <v>27.32</v>
      </c>
      <c r="F90" s="56">
        <v>3</v>
      </c>
      <c r="G90" s="57">
        <f t="shared" si="4"/>
        <v>6.9423343018364614E-2</v>
      </c>
      <c r="H90" s="58"/>
      <c r="I90" s="58"/>
      <c r="J90" s="58">
        <v>1</v>
      </c>
      <c r="K90" s="59"/>
      <c r="L90" s="60">
        <v>34455</v>
      </c>
      <c r="M90" s="12">
        <v>16.187999999999995</v>
      </c>
    </row>
    <row r="91" spans="1:14" s="12" customFormat="1">
      <c r="A91" s="52">
        <v>90</v>
      </c>
      <c r="B91" s="53">
        <v>37803</v>
      </c>
      <c r="C91" s="54">
        <f t="shared" si="3"/>
        <v>28.348695652173909</v>
      </c>
      <c r="D91" s="55">
        <v>11.18</v>
      </c>
      <c r="E91" s="55">
        <v>27.61</v>
      </c>
      <c r="F91" s="56">
        <v>3</v>
      </c>
      <c r="G91" s="57">
        <f t="shared" si="4"/>
        <v>2.5163349512927535E-2</v>
      </c>
      <c r="H91" s="58"/>
      <c r="I91" s="58"/>
      <c r="J91" s="58">
        <v>1</v>
      </c>
      <c r="K91" s="59"/>
      <c r="L91" s="60">
        <v>34486</v>
      </c>
      <c r="M91" s="12">
        <v>16.763181818181817</v>
      </c>
    </row>
    <row r="92" spans="1:14" s="12" customFormat="1">
      <c r="A92" s="52">
        <v>91</v>
      </c>
      <c r="B92" s="53">
        <v>37834</v>
      </c>
      <c r="C92" s="54">
        <f t="shared" si="3"/>
        <v>29.888095238095236</v>
      </c>
      <c r="D92" s="55">
        <v>11.37</v>
      </c>
      <c r="E92" s="55">
        <v>27.66</v>
      </c>
      <c r="F92" s="56">
        <v>3</v>
      </c>
      <c r="G92" s="57">
        <f t="shared" si="4"/>
        <v>5.4302307408040429E-2</v>
      </c>
      <c r="H92" s="58"/>
      <c r="I92" s="58"/>
      <c r="J92" s="58">
        <v>1</v>
      </c>
      <c r="K92" s="59"/>
      <c r="L92" s="60">
        <v>34516</v>
      </c>
      <c r="M92" s="12">
        <v>17.599523809523809</v>
      </c>
      <c r="N92" s="78" t="s">
        <v>61</v>
      </c>
    </row>
    <row r="93" spans="1:14" s="12" customFormat="1">
      <c r="A93" s="52">
        <v>92</v>
      </c>
      <c r="B93" s="53">
        <v>37865</v>
      </c>
      <c r="C93" s="54">
        <f t="shared" si="3"/>
        <v>27.112272727272728</v>
      </c>
      <c r="D93" s="55">
        <v>11.65</v>
      </c>
      <c r="E93" s="55">
        <v>27.46</v>
      </c>
      <c r="F93" s="56">
        <v>3</v>
      </c>
      <c r="G93" s="57">
        <f t="shared" si="4"/>
        <v>-9.2873851234402394E-2</v>
      </c>
      <c r="H93" s="58"/>
      <c r="I93" s="58"/>
      <c r="J93" s="58">
        <v>1</v>
      </c>
      <c r="K93" s="59"/>
      <c r="L93" s="60">
        <v>34547</v>
      </c>
      <c r="M93" s="12">
        <v>16.892727272727278</v>
      </c>
    </row>
    <row r="94" spans="1:14" s="12" customFormat="1">
      <c r="A94" s="52">
        <v>93</v>
      </c>
      <c r="B94" s="53">
        <v>37895</v>
      </c>
      <c r="C94" s="54">
        <f t="shared" si="3"/>
        <v>27.112272727272728</v>
      </c>
      <c r="D94" s="55">
        <v>11.5</v>
      </c>
      <c r="E94" s="55">
        <v>27.86</v>
      </c>
      <c r="F94" s="56">
        <v>3</v>
      </c>
      <c r="G94" s="57">
        <f t="shared" si="4"/>
        <v>0</v>
      </c>
      <c r="H94" s="58"/>
      <c r="I94" s="58"/>
      <c r="J94" s="58">
        <v>1</v>
      </c>
      <c r="K94" s="59"/>
      <c r="L94" s="60">
        <v>34578</v>
      </c>
      <c r="M94" s="12">
        <v>15.895000000000005</v>
      </c>
    </row>
    <row r="95" spans="1:14" s="12" customFormat="1">
      <c r="A95" s="52">
        <v>94</v>
      </c>
      <c r="B95" s="53">
        <v>37926</v>
      </c>
      <c r="C95" s="54">
        <f t="shared" si="3"/>
        <v>27.112272727272728</v>
      </c>
      <c r="D95" s="55">
        <v>11.82</v>
      </c>
      <c r="E95" s="55">
        <v>27.69</v>
      </c>
      <c r="F95" s="56">
        <v>3</v>
      </c>
      <c r="G95" s="57">
        <f t="shared" si="4"/>
        <v>0</v>
      </c>
      <c r="H95" s="58"/>
      <c r="I95" s="58"/>
      <c r="J95" s="58">
        <v>1</v>
      </c>
      <c r="K95" s="59"/>
      <c r="L95" s="60">
        <v>34608</v>
      </c>
      <c r="M95" s="12">
        <v>15.895000000000005</v>
      </c>
    </row>
    <row r="96" spans="1:14" s="12" customFormat="1">
      <c r="A96" s="52">
        <v>95</v>
      </c>
      <c r="B96" s="53">
        <v>37956</v>
      </c>
      <c r="C96" s="54">
        <f t="shared" si="3"/>
        <v>27.112272727272728</v>
      </c>
      <c r="D96" s="55">
        <v>11.74</v>
      </c>
      <c r="E96" s="55">
        <v>28.29</v>
      </c>
      <c r="F96" s="56">
        <v>3</v>
      </c>
      <c r="G96" s="57">
        <f t="shared" si="4"/>
        <v>0</v>
      </c>
      <c r="H96" s="58"/>
      <c r="I96" s="58"/>
      <c r="J96" s="58">
        <v>1</v>
      </c>
      <c r="K96" s="59"/>
      <c r="L96" s="60">
        <v>34639</v>
      </c>
      <c r="M96" s="12">
        <v>15.895000000000005</v>
      </c>
    </row>
    <row r="97" spans="1:13" s="12" customFormat="1">
      <c r="A97" s="52">
        <v>96</v>
      </c>
      <c r="B97" s="53">
        <v>37987</v>
      </c>
      <c r="C97" s="54">
        <f t="shared" si="3"/>
        <v>40.936666666666667</v>
      </c>
      <c r="D97" s="55">
        <f>D96</f>
        <v>11.74</v>
      </c>
      <c r="E97" s="55">
        <f>E96</f>
        <v>28.29</v>
      </c>
      <c r="F97" s="56">
        <v>3</v>
      </c>
      <c r="G97" s="57">
        <f t="shared" si="4"/>
        <v>0.5098943227097199</v>
      </c>
      <c r="H97" s="58"/>
      <c r="I97" s="58"/>
      <c r="J97" s="58">
        <v>1</v>
      </c>
      <c r="K97" s="59"/>
      <c r="L97" s="60">
        <v>34669</v>
      </c>
      <c r="M97" s="12">
        <v>15.895000000000005</v>
      </c>
    </row>
    <row r="98" spans="1:13" s="12" customFormat="1">
      <c r="A98" s="52">
        <v>97</v>
      </c>
      <c r="B98" s="53">
        <v>38018</v>
      </c>
      <c r="C98" s="54">
        <f t="shared" si="3"/>
        <v>30.858500000000003</v>
      </c>
      <c r="D98" s="55">
        <v>15.73</v>
      </c>
      <c r="E98" s="55">
        <v>28.57</v>
      </c>
      <c r="F98" s="56">
        <v>3</v>
      </c>
      <c r="G98" s="57">
        <f t="shared" si="4"/>
        <v>-0.24618923540428295</v>
      </c>
      <c r="H98" s="58"/>
      <c r="I98" s="58"/>
      <c r="J98" s="58">
        <v>1</v>
      </c>
      <c r="K98" s="59"/>
      <c r="L98" s="60">
        <v>34700</v>
      </c>
      <c r="M98" s="12">
        <v>16.827976190476193</v>
      </c>
    </row>
    <row r="99" spans="1:13" s="12" customFormat="1">
      <c r="A99" s="52">
        <v>98</v>
      </c>
      <c r="B99" s="53">
        <v>38047</v>
      </c>
      <c r="C99" s="54">
        <f t="shared" si="3"/>
        <v>33.634347826086952</v>
      </c>
      <c r="D99" s="55">
        <v>17.829999999999998</v>
      </c>
      <c r="E99" s="55">
        <v>32.99</v>
      </c>
      <c r="F99" s="56">
        <v>3</v>
      </c>
      <c r="G99" s="57">
        <f t="shared" si="4"/>
        <v>8.9954075087478325E-2</v>
      </c>
      <c r="H99" s="58"/>
      <c r="I99" s="58"/>
      <c r="J99" s="58">
        <v>1</v>
      </c>
      <c r="K99" s="59"/>
      <c r="L99" s="60">
        <v>34731</v>
      </c>
      <c r="M99" s="12">
        <v>17.114500000000003</v>
      </c>
    </row>
    <row r="100" spans="1:13" s="12" customFormat="1">
      <c r="A100" s="52">
        <v>99</v>
      </c>
      <c r="B100" s="53">
        <v>38078</v>
      </c>
      <c r="C100" s="54">
        <f t="shared" si="3"/>
        <v>33.590909090909086</v>
      </c>
      <c r="D100" s="55">
        <v>18.87</v>
      </c>
      <c r="E100" s="55">
        <v>34.03</v>
      </c>
      <c r="F100" s="56">
        <v>3</v>
      </c>
      <c r="G100" s="57">
        <f t="shared" si="4"/>
        <v>-1.2914992555370652E-3</v>
      </c>
      <c r="H100" s="58"/>
      <c r="I100" s="58"/>
      <c r="J100" s="58"/>
      <c r="K100" s="59">
        <v>1</v>
      </c>
      <c r="L100" s="60">
        <v>34759</v>
      </c>
      <c r="M100" s="12">
        <v>17.006521739130438</v>
      </c>
    </row>
    <row r="101" spans="1:13" s="12" customFormat="1">
      <c r="A101" s="52">
        <v>100</v>
      </c>
      <c r="B101" s="53">
        <v>38108</v>
      </c>
      <c r="C101" s="54">
        <f t="shared" si="3"/>
        <v>37.567619047619054</v>
      </c>
      <c r="D101" s="55">
        <v>19.77</v>
      </c>
      <c r="E101" s="55">
        <v>33.659999999999997</v>
      </c>
      <c r="F101" s="56">
        <v>3</v>
      </c>
      <c r="G101" s="57">
        <f t="shared" si="4"/>
        <v>0.11838649397512757</v>
      </c>
      <c r="H101" s="58"/>
      <c r="I101" s="58"/>
      <c r="J101" s="58"/>
      <c r="K101" s="59">
        <v>1</v>
      </c>
      <c r="L101" s="60">
        <v>34790</v>
      </c>
      <c r="M101" s="12">
        <v>18.64833333333333</v>
      </c>
    </row>
    <row r="102" spans="1:13" s="12" customFormat="1">
      <c r="A102" s="52">
        <v>101</v>
      </c>
      <c r="B102" s="53">
        <v>38139</v>
      </c>
      <c r="C102" s="54">
        <f t="shared" si="3"/>
        <v>35.183636363636367</v>
      </c>
      <c r="D102" s="55">
        <v>19.86</v>
      </c>
      <c r="E102" s="55">
        <v>33.549999999999997</v>
      </c>
      <c r="F102" s="56">
        <v>3</v>
      </c>
      <c r="G102" s="57">
        <f t="shared" si="4"/>
        <v>-6.3458444916640988E-2</v>
      </c>
      <c r="H102" s="58"/>
      <c r="I102" s="58"/>
      <c r="J102" s="58"/>
      <c r="K102" s="59">
        <v>1</v>
      </c>
      <c r="L102" s="60">
        <v>34820</v>
      </c>
      <c r="M102" s="12">
        <v>18.350909090909092</v>
      </c>
    </row>
    <row r="103" spans="1:13" s="12" customFormat="1">
      <c r="A103" s="52">
        <v>102</v>
      </c>
      <c r="B103" s="53">
        <v>38169</v>
      </c>
      <c r="C103" s="54">
        <f t="shared" si="3"/>
        <v>38.221363636363634</v>
      </c>
      <c r="D103" s="55">
        <v>19.78</v>
      </c>
      <c r="E103" s="55">
        <v>32.94</v>
      </c>
      <c r="F103" s="56">
        <v>3</v>
      </c>
      <c r="G103" s="57">
        <f t="shared" si="4"/>
        <v>8.6339207276109553E-2</v>
      </c>
      <c r="H103" s="58"/>
      <c r="I103" s="58"/>
      <c r="J103" s="58"/>
      <c r="K103" s="59">
        <v>1</v>
      </c>
      <c r="L103" s="60">
        <v>34851</v>
      </c>
      <c r="M103" s="12">
        <v>17.312727272727273</v>
      </c>
    </row>
    <row r="104" spans="1:13" s="12" customFormat="1">
      <c r="A104" s="52">
        <v>103</v>
      </c>
      <c r="B104" s="53">
        <v>38200</v>
      </c>
      <c r="C104" s="54">
        <f t="shared" si="3"/>
        <v>42.744090909090907</v>
      </c>
      <c r="D104" s="55">
        <v>20.46</v>
      </c>
      <c r="E104" s="55">
        <v>32.630000000000003</v>
      </c>
      <c r="F104" s="56">
        <v>3</v>
      </c>
      <c r="G104" s="57">
        <f t="shared" si="4"/>
        <v>0.11832982506213807</v>
      </c>
      <c r="H104" s="58"/>
      <c r="I104" s="58"/>
      <c r="J104" s="58"/>
      <c r="K104" s="59">
        <v>1</v>
      </c>
      <c r="L104" s="60">
        <v>34881</v>
      </c>
      <c r="M104" s="12">
        <v>15.854285714285714</v>
      </c>
    </row>
    <row r="105" spans="1:13" s="12" customFormat="1">
      <c r="A105" s="52">
        <v>104</v>
      </c>
      <c r="B105" s="53">
        <v>38231</v>
      </c>
      <c r="C105" s="54">
        <f t="shared" si="3"/>
        <v>43.196818181818173</v>
      </c>
      <c r="D105" s="55">
        <v>21.53</v>
      </c>
      <c r="E105" s="55">
        <v>32.75</v>
      </c>
      <c r="F105" s="56">
        <v>3</v>
      </c>
      <c r="G105" s="57">
        <f t="shared" si="4"/>
        <v>1.0591575656390351E-2</v>
      </c>
      <c r="H105" s="58"/>
      <c r="I105" s="58"/>
      <c r="J105" s="58"/>
      <c r="K105" s="59">
        <v>1</v>
      </c>
      <c r="L105" s="60">
        <v>34912</v>
      </c>
      <c r="M105" s="12">
        <v>16.096363636363638</v>
      </c>
    </row>
    <row r="106" spans="1:13" s="12" customFormat="1">
      <c r="A106" s="52">
        <v>105</v>
      </c>
      <c r="B106" s="53">
        <v>38261</v>
      </c>
      <c r="C106" s="54">
        <f t="shared" si="3"/>
        <v>43.196818181818173</v>
      </c>
      <c r="D106" s="55">
        <v>22.22</v>
      </c>
      <c r="E106" s="55">
        <v>32.479999999999997</v>
      </c>
      <c r="F106" s="56">
        <v>3</v>
      </c>
      <c r="G106" s="57">
        <f t="shared" si="4"/>
        <v>0</v>
      </c>
      <c r="H106" s="58"/>
      <c r="I106" s="58"/>
      <c r="J106" s="58"/>
      <c r="K106" s="59">
        <v>1</v>
      </c>
      <c r="L106" s="60">
        <v>34943</v>
      </c>
      <c r="M106" s="12">
        <v>16.699523809523804</v>
      </c>
    </row>
    <row r="107" spans="1:13" s="12" customFormat="1">
      <c r="A107" s="52">
        <v>106</v>
      </c>
      <c r="B107" s="53">
        <v>38292</v>
      </c>
      <c r="C107" s="54">
        <f t="shared" si="3"/>
        <v>43.196818181818173</v>
      </c>
      <c r="D107" s="55">
        <v>23.03</v>
      </c>
      <c r="E107" s="55">
        <v>32.200000000000003</v>
      </c>
      <c r="F107" s="56">
        <v>3</v>
      </c>
      <c r="G107" s="57">
        <f t="shared" si="4"/>
        <v>0</v>
      </c>
      <c r="H107" s="58"/>
      <c r="I107" s="58"/>
      <c r="J107" s="58"/>
      <c r="K107" s="59">
        <v>1</v>
      </c>
      <c r="L107" s="60">
        <v>34973</v>
      </c>
      <c r="M107" s="12">
        <v>16.699523809523804</v>
      </c>
    </row>
    <row r="108" spans="1:13" s="12" customFormat="1">
      <c r="A108" s="52">
        <v>107</v>
      </c>
      <c r="B108" s="53">
        <v>38322</v>
      </c>
      <c r="C108" s="54">
        <f t="shared" si="3"/>
        <v>43.196818181818173</v>
      </c>
      <c r="D108" s="55">
        <v>24.65</v>
      </c>
      <c r="E108" s="55">
        <v>31.38</v>
      </c>
      <c r="F108" s="56">
        <v>3</v>
      </c>
      <c r="G108" s="57">
        <f t="shared" si="4"/>
        <v>0</v>
      </c>
      <c r="H108" s="58">
        <v>1</v>
      </c>
      <c r="I108" s="58"/>
      <c r="J108" s="58"/>
      <c r="K108" s="59"/>
      <c r="L108" s="60">
        <v>35004</v>
      </c>
      <c r="M108" s="12">
        <v>16.699523809523804</v>
      </c>
    </row>
    <row r="109" spans="1:13" s="12" customFormat="1">
      <c r="A109" s="52">
        <v>108</v>
      </c>
      <c r="B109" s="53">
        <v>38353</v>
      </c>
      <c r="C109" s="54">
        <f t="shared" si="3"/>
        <v>53.914047619047629</v>
      </c>
      <c r="D109" s="55">
        <f>D108</f>
        <v>24.65</v>
      </c>
      <c r="E109" s="55">
        <f>E108</f>
        <v>31.38</v>
      </c>
      <c r="F109" s="56">
        <v>3</v>
      </c>
      <c r="G109" s="57">
        <f t="shared" si="4"/>
        <v>0.24810228827780678</v>
      </c>
      <c r="H109" s="58">
        <v>1</v>
      </c>
      <c r="I109" s="58"/>
      <c r="J109" s="58"/>
      <c r="K109" s="59"/>
      <c r="L109" s="60">
        <v>35034</v>
      </c>
      <c r="M109" s="12">
        <v>16.699523809523804</v>
      </c>
    </row>
    <row r="110" spans="1:13" s="12" customFormat="1">
      <c r="A110" s="52">
        <v>109</v>
      </c>
      <c r="B110" s="53">
        <v>38384</v>
      </c>
      <c r="C110" s="54">
        <f t="shared" si="3"/>
        <v>45.474999999999994</v>
      </c>
      <c r="D110" s="55">
        <v>22.22</v>
      </c>
      <c r="E110" s="55">
        <v>27.05</v>
      </c>
      <c r="F110" s="56">
        <v>3</v>
      </c>
      <c r="G110" s="57">
        <f t="shared" si="4"/>
        <v>-0.15652780660575283</v>
      </c>
      <c r="H110" s="58">
        <v>1</v>
      </c>
      <c r="I110" s="58"/>
      <c r="J110" s="58"/>
      <c r="K110" s="59"/>
      <c r="L110" s="60">
        <v>35065</v>
      </c>
      <c r="M110" s="12">
        <v>22.117674418604661</v>
      </c>
    </row>
    <row r="111" spans="1:13" s="12" customFormat="1">
      <c r="A111" s="52">
        <v>110</v>
      </c>
      <c r="B111" s="53">
        <v>38412</v>
      </c>
      <c r="C111" s="54">
        <f t="shared" si="3"/>
        <v>53.104545454545466</v>
      </c>
      <c r="D111" s="55">
        <v>20.34</v>
      </c>
      <c r="E111" s="55">
        <v>25.78</v>
      </c>
      <c r="F111" s="56">
        <v>3</v>
      </c>
      <c r="G111" s="57">
        <f t="shared" si="4"/>
        <v>0.16777450147433703</v>
      </c>
      <c r="H111" s="58">
        <v>1</v>
      </c>
      <c r="I111" s="58"/>
      <c r="J111" s="58"/>
      <c r="K111" s="59"/>
      <c r="L111" s="60">
        <v>35096</v>
      </c>
      <c r="M111" s="12">
        <v>17.999047619047623</v>
      </c>
    </row>
    <row r="112" spans="1:13" s="12" customFormat="1">
      <c r="A112" s="52">
        <v>111</v>
      </c>
      <c r="B112" s="53">
        <v>38443</v>
      </c>
      <c r="C112" s="54">
        <f t="shared" si="3"/>
        <v>51.883809523809511</v>
      </c>
      <c r="D112" s="55">
        <v>19.5</v>
      </c>
      <c r="E112" s="55">
        <v>26.04</v>
      </c>
      <c r="F112" s="56">
        <v>3</v>
      </c>
      <c r="G112" s="57">
        <f t="shared" si="4"/>
        <v>-2.2987409463486319E-2</v>
      </c>
      <c r="H112" s="58">
        <v>1</v>
      </c>
      <c r="I112" s="58"/>
      <c r="J112" s="58"/>
      <c r="K112" s="59"/>
      <c r="L112" s="60">
        <v>35125</v>
      </c>
      <c r="M112" s="12">
        <v>19.851904761904763</v>
      </c>
    </row>
    <row r="113" spans="1:13" s="12" customFormat="1">
      <c r="A113" s="52">
        <v>112</v>
      </c>
      <c r="B113" s="53">
        <v>38473</v>
      </c>
      <c r="C113" s="54">
        <f t="shared" si="3"/>
        <v>48.645454545454548</v>
      </c>
      <c r="D113" s="55">
        <v>19.36</v>
      </c>
      <c r="E113" s="55">
        <v>26.96</v>
      </c>
      <c r="F113" s="56">
        <v>3</v>
      </c>
      <c r="G113" s="57">
        <f t="shared" si="4"/>
        <v>-6.241552052705146E-2</v>
      </c>
      <c r="H113" s="58">
        <v>1</v>
      </c>
      <c r="I113" s="58"/>
      <c r="J113" s="58"/>
      <c r="K113" s="59"/>
      <c r="L113" s="60">
        <v>35156</v>
      </c>
      <c r="M113" s="12">
        <v>20.900500000000001</v>
      </c>
    </row>
    <row r="114" spans="1:13" s="12" customFormat="1">
      <c r="A114" s="52">
        <v>113</v>
      </c>
      <c r="B114" s="53">
        <v>38504</v>
      </c>
      <c r="C114" s="54">
        <f t="shared" si="3"/>
        <v>54.354545454545452</v>
      </c>
      <c r="D114" s="55">
        <v>19.47</v>
      </c>
      <c r="E114" s="55">
        <v>27.53</v>
      </c>
      <c r="F114" s="56">
        <v>3</v>
      </c>
      <c r="G114" s="57">
        <f t="shared" si="4"/>
        <v>0.11736124088955324</v>
      </c>
      <c r="H114" s="58">
        <v>1</v>
      </c>
      <c r="I114" s="58"/>
      <c r="J114" s="58"/>
      <c r="K114" s="59"/>
      <c r="L114" s="60">
        <v>35186</v>
      </c>
      <c r="M114" s="12">
        <v>19.154761904761902</v>
      </c>
    </row>
    <row r="115" spans="1:13" s="12" customFormat="1">
      <c r="A115" s="52">
        <v>114</v>
      </c>
      <c r="B115" s="53">
        <v>38534</v>
      </c>
      <c r="C115" s="54">
        <f t="shared" si="3"/>
        <v>57.519999999999996</v>
      </c>
      <c r="D115" s="55">
        <v>19.09</v>
      </c>
      <c r="E115" s="55">
        <v>27.8</v>
      </c>
      <c r="F115" s="56">
        <v>3</v>
      </c>
      <c r="G115" s="57">
        <f t="shared" si="4"/>
        <v>5.8237163405251646E-2</v>
      </c>
      <c r="H115" s="58">
        <v>1</v>
      </c>
      <c r="I115" s="58"/>
      <c r="J115" s="58"/>
      <c r="K115" s="59"/>
      <c r="L115" s="60">
        <v>35217</v>
      </c>
      <c r="M115" s="12">
        <v>18.456499999999998</v>
      </c>
    </row>
    <row r="116" spans="1:13" s="12" customFormat="1">
      <c r="A116" s="52">
        <v>115</v>
      </c>
      <c r="B116" s="53">
        <v>38565</v>
      </c>
      <c r="C116" s="54">
        <f t="shared" si="3"/>
        <v>63.983478260869568</v>
      </c>
      <c r="D116" s="55">
        <v>18.940000000000001</v>
      </c>
      <c r="E116" s="55">
        <v>27.65</v>
      </c>
      <c r="F116" s="56">
        <v>3</v>
      </c>
      <c r="G116" s="57">
        <f t="shared" si="4"/>
        <v>0.11236923262986043</v>
      </c>
      <c r="H116" s="58">
        <v>1</v>
      </c>
      <c r="I116" s="58"/>
      <c r="J116" s="58"/>
      <c r="K116" s="59"/>
      <c r="L116" s="60">
        <v>35247</v>
      </c>
      <c r="M116" s="12">
        <v>19.570869565217393</v>
      </c>
    </row>
    <row r="117" spans="1:13" s="12" customFormat="1">
      <c r="A117" s="52">
        <v>116</v>
      </c>
      <c r="B117" s="53">
        <v>38596</v>
      </c>
      <c r="C117" s="54">
        <f t="shared" si="3"/>
        <v>62.908181818181816</v>
      </c>
      <c r="D117" s="55">
        <v>18.78</v>
      </c>
      <c r="E117" s="55">
        <v>27.37</v>
      </c>
      <c r="F117" s="56">
        <v>3</v>
      </c>
      <c r="G117" s="57">
        <f t="shared" si="4"/>
        <v>-1.680584538251606E-2</v>
      </c>
      <c r="H117" s="58">
        <v>1</v>
      </c>
      <c r="I117" s="58"/>
      <c r="J117" s="58"/>
      <c r="K117" s="59"/>
      <c r="L117" s="60">
        <v>35278</v>
      </c>
      <c r="M117" s="12">
        <v>20.512380952380958</v>
      </c>
    </row>
    <row r="118" spans="1:13" s="12" customFormat="1">
      <c r="A118" s="52">
        <v>117</v>
      </c>
      <c r="B118" s="53">
        <v>38626</v>
      </c>
      <c r="C118" s="54">
        <f t="shared" si="3"/>
        <v>62.908181818181816</v>
      </c>
      <c r="D118" s="55">
        <v>19.32</v>
      </c>
      <c r="E118" s="55">
        <v>27.06</v>
      </c>
      <c r="F118" s="56">
        <v>3</v>
      </c>
      <c r="G118" s="57">
        <f t="shared" si="4"/>
        <v>0</v>
      </c>
      <c r="H118" s="58">
        <v>1</v>
      </c>
      <c r="I118" s="58"/>
      <c r="J118" s="58"/>
      <c r="K118" s="59"/>
      <c r="L118" s="60">
        <v>35309</v>
      </c>
      <c r="M118" s="12">
        <v>22.630476190476188</v>
      </c>
    </row>
    <row r="119" spans="1:13" s="12" customFormat="1">
      <c r="A119" s="52">
        <v>118</v>
      </c>
      <c r="B119" s="53">
        <v>38657</v>
      </c>
      <c r="C119" s="54">
        <f t="shared" si="3"/>
        <v>62.908181818181816</v>
      </c>
      <c r="D119" s="55">
        <v>17.8</v>
      </c>
      <c r="E119" s="55">
        <v>27</v>
      </c>
      <c r="F119" s="56">
        <v>3</v>
      </c>
      <c r="G119" s="57">
        <f t="shared" si="4"/>
        <v>0</v>
      </c>
      <c r="H119" s="58">
        <v>1</v>
      </c>
      <c r="I119" s="58"/>
      <c r="J119" s="58"/>
      <c r="K119" s="59"/>
      <c r="L119" s="60">
        <v>35339</v>
      </c>
      <c r="M119" s="12">
        <v>22.630476190476188</v>
      </c>
    </row>
    <row r="120" spans="1:13" s="12" customFormat="1">
      <c r="A120" s="52">
        <v>119</v>
      </c>
      <c r="B120" s="53">
        <v>38687</v>
      </c>
      <c r="C120" s="54">
        <f t="shared" si="3"/>
        <v>62.908181818181816</v>
      </c>
      <c r="D120" s="55">
        <v>17.940000000000001</v>
      </c>
      <c r="E120" s="55">
        <v>27</v>
      </c>
      <c r="F120" s="56">
        <v>3</v>
      </c>
      <c r="G120" s="57">
        <f t="shared" si="4"/>
        <v>0</v>
      </c>
      <c r="H120" s="58">
        <v>1</v>
      </c>
      <c r="I120" s="58"/>
      <c r="J120" s="58"/>
      <c r="K120" s="59"/>
      <c r="L120" s="60">
        <v>35370</v>
      </c>
      <c r="M120" s="12">
        <v>22.630476190476188</v>
      </c>
    </row>
    <row r="121" spans="1:13" s="12" customFormat="1">
      <c r="A121" s="52">
        <v>120</v>
      </c>
      <c r="B121" s="53">
        <v>38718</v>
      </c>
      <c r="C121" s="54">
        <f t="shared" si="3"/>
        <v>60.407023809523814</v>
      </c>
      <c r="D121" s="55">
        <f>D120</f>
        <v>17.940000000000001</v>
      </c>
      <c r="E121" s="55">
        <f>E120</f>
        <v>27</v>
      </c>
      <c r="F121" s="56">
        <v>3</v>
      </c>
      <c r="G121" s="57">
        <f t="shared" si="4"/>
        <v>-3.9758866595236975E-2</v>
      </c>
      <c r="H121" s="58"/>
      <c r="I121" s="58">
        <v>1</v>
      </c>
      <c r="J121" s="58"/>
      <c r="K121" s="59"/>
      <c r="L121" s="60">
        <v>35400</v>
      </c>
      <c r="M121" s="12">
        <v>22.630476190476188</v>
      </c>
    </row>
    <row r="122" spans="1:13" s="12" customFormat="1">
      <c r="A122" s="52">
        <v>121</v>
      </c>
      <c r="B122" s="53">
        <v>38749</v>
      </c>
      <c r="C122" s="54">
        <f t="shared" si="3"/>
        <v>60.21</v>
      </c>
      <c r="D122" s="55">
        <v>17.39</v>
      </c>
      <c r="E122" s="55">
        <v>24.82</v>
      </c>
      <c r="F122" s="56">
        <v>3</v>
      </c>
      <c r="G122" s="57">
        <f t="shared" si="4"/>
        <v>-3.261604315171529E-3</v>
      </c>
      <c r="H122" s="58"/>
      <c r="I122" s="58">
        <v>1</v>
      </c>
      <c r="J122" s="58"/>
      <c r="K122" s="59"/>
      <c r="L122" s="60">
        <v>35431</v>
      </c>
      <c r="M122" s="12">
        <v>19.956190476190475</v>
      </c>
    </row>
    <row r="123" spans="1:13" s="12" customFormat="1">
      <c r="A123" s="52">
        <v>122</v>
      </c>
      <c r="B123" s="53">
        <v>38777</v>
      </c>
      <c r="C123" s="54">
        <f t="shared" si="3"/>
        <v>62.064782608695651</v>
      </c>
      <c r="D123" s="55">
        <v>17.71</v>
      </c>
      <c r="E123" s="55">
        <v>25.34</v>
      </c>
      <c r="F123" s="56">
        <v>3</v>
      </c>
      <c r="G123" s="57">
        <f t="shared" si="4"/>
        <v>3.0805225190095431E-2</v>
      </c>
      <c r="H123" s="58"/>
      <c r="I123" s="58">
        <v>1</v>
      </c>
      <c r="J123" s="58"/>
      <c r="K123" s="59"/>
      <c r="L123" s="60">
        <v>35462</v>
      </c>
      <c r="M123" s="12">
        <v>20.850526315789473</v>
      </c>
    </row>
    <row r="124" spans="1:13" s="12" customFormat="1">
      <c r="A124" s="52">
        <v>123</v>
      </c>
      <c r="B124" s="53">
        <v>38808</v>
      </c>
      <c r="C124" s="54">
        <f t="shared" si="3"/>
        <v>70.260000000000005</v>
      </c>
      <c r="D124" s="55">
        <v>17.170000000000002</v>
      </c>
      <c r="E124" s="55">
        <v>25.48</v>
      </c>
      <c r="F124" s="56">
        <v>3</v>
      </c>
      <c r="G124" s="57">
        <f t="shared" si="4"/>
        <v>0.13204295651808429</v>
      </c>
      <c r="H124" s="58"/>
      <c r="I124" s="58">
        <v>1</v>
      </c>
      <c r="J124" s="58"/>
      <c r="K124" s="59"/>
      <c r="L124" s="60">
        <v>35490</v>
      </c>
      <c r="M124" s="12">
        <v>19.132999999999999</v>
      </c>
    </row>
    <row r="125" spans="1:13" s="12" customFormat="1">
      <c r="A125" s="52">
        <v>124</v>
      </c>
      <c r="B125" s="53">
        <v>38838</v>
      </c>
      <c r="C125" s="54">
        <f t="shared" si="3"/>
        <v>69.776956521739137</v>
      </c>
      <c r="D125" s="55">
        <v>15.64</v>
      </c>
      <c r="E125" s="55">
        <v>25.79</v>
      </c>
      <c r="F125" s="56">
        <v>3</v>
      </c>
      <c r="G125" s="57">
        <f t="shared" si="4"/>
        <v>-6.8750850876867498E-3</v>
      </c>
      <c r="H125" s="58"/>
      <c r="I125" s="58">
        <v>1</v>
      </c>
      <c r="J125" s="58"/>
      <c r="K125" s="59"/>
      <c r="L125" s="60">
        <v>35521</v>
      </c>
      <c r="M125" s="12">
        <v>17.555909090909086</v>
      </c>
    </row>
    <row r="126" spans="1:13" s="12" customFormat="1">
      <c r="A126" s="52">
        <v>125</v>
      </c>
      <c r="B126" s="53">
        <v>38869</v>
      </c>
      <c r="C126" s="54">
        <f t="shared" si="3"/>
        <v>68.555909090909083</v>
      </c>
      <c r="D126" s="55">
        <v>16.02</v>
      </c>
      <c r="E126" s="55">
        <v>26.75</v>
      </c>
      <c r="F126" s="56">
        <v>3</v>
      </c>
      <c r="G126" s="57">
        <f t="shared" si="4"/>
        <v>-1.749929334406608E-2</v>
      </c>
      <c r="H126" s="58"/>
      <c r="I126" s="58"/>
      <c r="J126" s="58">
        <v>1</v>
      </c>
      <c r="K126" s="59"/>
      <c r="L126" s="60">
        <v>35551</v>
      </c>
      <c r="M126" s="12">
        <v>19.022857142857141</v>
      </c>
    </row>
    <row r="127" spans="1:13" s="12" customFormat="1">
      <c r="A127" s="52">
        <v>126</v>
      </c>
      <c r="B127" s="53">
        <v>38899</v>
      </c>
      <c r="C127" s="54">
        <f t="shared" si="3"/>
        <v>73.674285714285702</v>
      </c>
      <c r="D127" s="55">
        <v>17</v>
      </c>
      <c r="E127" s="55">
        <v>26.42</v>
      </c>
      <c r="F127" s="56">
        <v>3</v>
      </c>
      <c r="G127" s="57">
        <f t="shared" si="4"/>
        <v>7.4659889880380081E-2</v>
      </c>
      <c r="H127" s="58"/>
      <c r="I127" s="58"/>
      <c r="J127" s="58">
        <v>1</v>
      </c>
      <c r="K127" s="59"/>
      <c r="L127" s="60">
        <v>35582</v>
      </c>
      <c r="M127" s="12">
        <v>17.580000000000002</v>
      </c>
    </row>
    <row r="128" spans="1:13" s="12" customFormat="1">
      <c r="A128" s="52">
        <v>127</v>
      </c>
      <c r="B128" s="53">
        <v>38930</v>
      </c>
      <c r="C128" s="54">
        <f t="shared" si="3"/>
        <v>73.230434782608697</v>
      </c>
      <c r="D128" s="55">
        <v>17.34</v>
      </c>
      <c r="E128" s="55">
        <v>26.15</v>
      </c>
      <c r="F128" s="56">
        <v>4</v>
      </c>
      <c r="G128" s="57">
        <f t="shared" si="4"/>
        <v>-6.0245026792427048E-3</v>
      </c>
      <c r="H128" s="58"/>
      <c r="I128" s="58"/>
      <c r="J128" s="58">
        <v>1</v>
      </c>
      <c r="K128" s="59"/>
      <c r="L128" s="60">
        <v>35612</v>
      </c>
      <c r="M128" s="12">
        <v>18.464499999999997</v>
      </c>
    </row>
    <row r="129" spans="1:13" s="12" customFormat="1">
      <c r="A129" s="52">
        <v>128</v>
      </c>
      <c r="B129" s="53">
        <v>38961</v>
      </c>
      <c r="C129" s="54">
        <f t="shared" si="3"/>
        <v>61.958571428571432</v>
      </c>
      <c r="D129" s="55">
        <v>17.62</v>
      </c>
      <c r="E129" s="55">
        <v>26.34</v>
      </c>
      <c r="F129" s="56">
        <v>4</v>
      </c>
      <c r="G129" s="57">
        <f t="shared" si="4"/>
        <v>-0.15392320675821236</v>
      </c>
      <c r="H129" s="58"/>
      <c r="I129" s="58"/>
      <c r="J129" s="58">
        <v>1</v>
      </c>
      <c r="K129" s="59"/>
      <c r="L129" s="60">
        <v>35643</v>
      </c>
      <c r="M129" s="12">
        <v>18.595500000000001</v>
      </c>
    </row>
    <row r="130" spans="1:13" s="12" customFormat="1">
      <c r="A130" s="52">
        <v>129</v>
      </c>
      <c r="B130" s="53">
        <v>38991</v>
      </c>
      <c r="C130" s="54">
        <f t="shared" ref="C130:C173" si="5">VLOOKUP(B130,L:M,2,FALSE)</f>
        <v>61.958571428571432</v>
      </c>
      <c r="D130" s="55">
        <v>17.25</v>
      </c>
      <c r="E130" s="55">
        <v>26.1</v>
      </c>
      <c r="F130" s="56">
        <v>4</v>
      </c>
      <c r="G130" s="57">
        <f t="shared" si="4"/>
        <v>0</v>
      </c>
      <c r="H130" s="58"/>
      <c r="I130" s="58"/>
      <c r="J130" s="58">
        <v>1</v>
      </c>
      <c r="K130" s="59"/>
      <c r="L130" s="60">
        <v>35674</v>
      </c>
      <c r="M130" s="12">
        <v>18.460952380952381</v>
      </c>
    </row>
    <row r="131" spans="1:13" s="12" customFormat="1">
      <c r="A131" s="52">
        <v>130</v>
      </c>
      <c r="B131" s="53">
        <v>39022</v>
      </c>
      <c r="C131" s="54">
        <f t="shared" si="5"/>
        <v>61.958571428571432</v>
      </c>
      <c r="D131" s="55">
        <v>18.079999999999998</v>
      </c>
      <c r="E131" s="55">
        <v>25.96</v>
      </c>
      <c r="F131" s="56">
        <v>4</v>
      </c>
      <c r="G131" s="57">
        <f t="shared" si="4"/>
        <v>0</v>
      </c>
      <c r="H131" s="58"/>
      <c r="I131" s="58"/>
      <c r="J131" s="58">
        <v>1</v>
      </c>
      <c r="K131" s="59"/>
      <c r="L131" s="60">
        <v>35704</v>
      </c>
      <c r="M131" s="12">
        <v>18.460952380952381</v>
      </c>
    </row>
    <row r="132" spans="1:13" s="12" customFormat="1">
      <c r="A132" s="52">
        <v>131</v>
      </c>
      <c r="B132" s="53">
        <v>39052</v>
      </c>
      <c r="C132" s="54">
        <f t="shared" si="5"/>
        <v>61.958571428571432</v>
      </c>
      <c r="D132" s="55">
        <v>18.34</v>
      </c>
      <c r="E132" s="55">
        <v>25.26</v>
      </c>
      <c r="F132" s="56">
        <v>4</v>
      </c>
      <c r="G132" s="57">
        <f t="shared" ref="G132:G195" si="6">C132/C131-1</f>
        <v>0</v>
      </c>
      <c r="H132" s="58"/>
      <c r="I132" s="58"/>
      <c r="J132" s="58">
        <v>1</v>
      </c>
      <c r="K132" s="59"/>
      <c r="L132" s="60">
        <v>35735</v>
      </c>
      <c r="M132" s="12">
        <v>18.460952380952381</v>
      </c>
    </row>
    <row r="133" spans="1:13" s="12" customFormat="1">
      <c r="A133" s="52">
        <v>132</v>
      </c>
      <c r="B133" s="53">
        <v>39083</v>
      </c>
      <c r="C133" s="54">
        <f t="shared" si="5"/>
        <v>79.636190476190478</v>
      </c>
      <c r="D133" s="55">
        <f>D132</f>
        <v>18.34</v>
      </c>
      <c r="E133" s="55">
        <f>E132</f>
        <v>25.26</v>
      </c>
      <c r="F133" s="56">
        <v>4</v>
      </c>
      <c r="G133" s="57">
        <f t="shared" si="6"/>
        <v>0.28531353515790125</v>
      </c>
      <c r="H133" s="58"/>
      <c r="I133" s="58"/>
      <c r="J133" s="58">
        <v>1</v>
      </c>
      <c r="K133" s="59"/>
      <c r="L133" s="60">
        <v>35765</v>
      </c>
      <c r="M133" s="12">
        <v>18.460952380952381</v>
      </c>
    </row>
    <row r="134" spans="1:13" s="12" customFormat="1">
      <c r="A134" s="52">
        <v>133</v>
      </c>
      <c r="B134" s="53">
        <v>39114</v>
      </c>
      <c r="C134" s="54">
        <f t="shared" si="5"/>
        <v>57.555789473684207</v>
      </c>
      <c r="D134" s="55">
        <v>18.440000000000001</v>
      </c>
      <c r="E134" s="55">
        <v>27.7</v>
      </c>
      <c r="F134" s="56">
        <v>4</v>
      </c>
      <c r="G134" s="57">
        <f t="shared" si="6"/>
        <v>-0.27726591227524677</v>
      </c>
      <c r="H134" s="58"/>
      <c r="I134" s="58"/>
      <c r="J134" s="58">
        <v>1</v>
      </c>
      <c r="K134" s="59"/>
      <c r="L134" s="60">
        <v>35796</v>
      </c>
      <c r="M134" s="12">
        <v>12.194117647058821</v>
      </c>
    </row>
    <row r="135" spans="1:13" s="12" customFormat="1">
      <c r="A135" s="52">
        <v>134</v>
      </c>
      <c r="B135" s="53">
        <v>39142</v>
      </c>
      <c r="C135" s="54">
        <f t="shared" si="5"/>
        <v>62.050454545454549</v>
      </c>
      <c r="D135" s="55">
        <f>D134</f>
        <v>18.440000000000001</v>
      </c>
      <c r="E135" s="55">
        <f>E134</f>
        <v>27.7</v>
      </c>
      <c r="F135" s="56">
        <v>4</v>
      </c>
      <c r="G135" s="57">
        <f t="shared" si="6"/>
        <v>7.8092318998167931E-2</v>
      </c>
      <c r="H135" s="58"/>
      <c r="I135" s="58"/>
      <c r="J135" s="58">
        <v>1</v>
      </c>
      <c r="K135" s="59"/>
      <c r="L135" s="60">
        <v>35827</v>
      </c>
      <c r="M135" s="12">
        <v>14.0695</v>
      </c>
    </row>
    <row r="136" spans="1:13" s="12" customFormat="1">
      <c r="A136" s="52">
        <v>135</v>
      </c>
      <c r="B136" s="53">
        <v>39173</v>
      </c>
      <c r="C136" s="54">
        <f t="shared" si="5"/>
        <v>67.485789473684207</v>
      </c>
      <c r="D136" s="55">
        <f>D135</f>
        <v>18.440000000000001</v>
      </c>
      <c r="E136" s="55">
        <f>E135</f>
        <v>27.7</v>
      </c>
      <c r="F136" s="56">
        <v>4</v>
      </c>
      <c r="G136" s="57">
        <f t="shared" si="6"/>
        <v>8.7595408737063396E-2</v>
      </c>
      <c r="H136" s="58"/>
      <c r="I136" s="58"/>
      <c r="J136" s="58">
        <v>1</v>
      </c>
      <c r="K136" s="59"/>
      <c r="L136" s="60">
        <v>35855</v>
      </c>
      <c r="M136" s="12">
        <v>13.10318181818182</v>
      </c>
    </row>
    <row r="137" spans="1:13" s="12" customFormat="1">
      <c r="A137" s="52">
        <v>136</v>
      </c>
      <c r="B137" s="53">
        <v>39203</v>
      </c>
      <c r="C137" s="54">
        <f t="shared" si="5"/>
        <v>67.212272727272747</v>
      </c>
      <c r="D137" s="55">
        <v>20.09</v>
      </c>
      <c r="E137" s="55">
        <v>27.41</v>
      </c>
      <c r="F137" s="56">
        <v>4</v>
      </c>
      <c r="G137" s="57">
        <f t="shared" si="6"/>
        <v>-4.0529532001417623E-3</v>
      </c>
      <c r="H137" s="58"/>
      <c r="I137" s="58"/>
      <c r="J137" s="58">
        <v>1</v>
      </c>
      <c r="K137" s="59"/>
      <c r="L137" s="60">
        <v>35886</v>
      </c>
      <c r="M137" s="12">
        <v>13.526499999999999</v>
      </c>
    </row>
    <row r="138" spans="1:13" s="12" customFormat="1">
      <c r="A138" s="52">
        <v>137</v>
      </c>
      <c r="B138" s="53">
        <v>39234</v>
      </c>
      <c r="C138" s="54">
        <f t="shared" si="5"/>
        <v>71.045714285714283</v>
      </c>
      <c r="D138" s="55">
        <f>D137</f>
        <v>20.09</v>
      </c>
      <c r="E138" s="55">
        <f>E137</f>
        <v>27.41</v>
      </c>
      <c r="F138" s="56">
        <v>4</v>
      </c>
      <c r="G138" s="57">
        <f t="shared" si="6"/>
        <v>5.7034845019993563E-2</v>
      </c>
      <c r="H138" s="58"/>
      <c r="I138" s="58"/>
      <c r="J138" s="58">
        <v>1</v>
      </c>
      <c r="K138" s="59"/>
      <c r="L138" s="60">
        <v>35916</v>
      </c>
      <c r="M138" s="12">
        <v>14.363157894736844</v>
      </c>
    </row>
    <row r="139" spans="1:13" s="12" customFormat="1">
      <c r="A139" s="52">
        <v>138</v>
      </c>
      <c r="B139" s="53">
        <v>39264</v>
      </c>
      <c r="C139" s="54">
        <f t="shared" si="5"/>
        <v>76.929999999999978</v>
      </c>
      <c r="D139" s="55">
        <f>D138</f>
        <v>20.09</v>
      </c>
      <c r="E139" s="55">
        <f>E138</f>
        <v>27.41</v>
      </c>
      <c r="F139" s="56">
        <v>4</v>
      </c>
      <c r="G139" s="57">
        <f t="shared" si="6"/>
        <v>8.2823936298560108E-2</v>
      </c>
      <c r="H139" s="58"/>
      <c r="I139" s="58"/>
      <c r="J139" s="58">
        <v>1</v>
      </c>
      <c r="K139" s="59"/>
      <c r="L139" s="60">
        <v>35947</v>
      </c>
      <c r="M139" s="12">
        <v>12.206363636363637</v>
      </c>
    </row>
    <row r="140" spans="1:13" s="12" customFormat="1">
      <c r="A140" s="52">
        <v>139</v>
      </c>
      <c r="B140" s="53">
        <v>39295</v>
      </c>
      <c r="C140" s="54">
        <f t="shared" si="5"/>
        <v>70.760869565217391</v>
      </c>
      <c r="D140" s="55">
        <v>20.079999999999998</v>
      </c>
      <c r="E140" s="55">
        <v>27.43</v>
      </c>
      <c r="F140" s="56">
        <v>4</v>
      </c>
      <c r="G140" s="57">
        <f t="shared" si="6"/>
        <v>-8.0191478419115891E-2</v>
      </c>
      <c r="H140" s="58"/>
      <c r="I140" s="58"/>
      <c r="J140" s="58">
        <v>1</v>
      </c>
      <c r="K140" s="59"/>
      <c r="L140" s="60">
        <v>35977</v>
      </c>
      <c r="M140" s="12">
        <v>12.079565217391306</v>
      </c>
    </row>
    <row r="141" spans="1:13" s="12" customFormat="1">
      <c r="A141" s="52">
        <v>140</v>
      </c>
      <c r="B141" s="53">
        <v>39326</v>
      </c>
      <c r="C141" s="54">
        <f t="shared" si="5"/>
        <v>77.173157894736832</v>
      </c>
      <c r="D141" s="55">
        <f>D140</f>
        <v>20.079999999999998</v>
      </c>
      <c r="E141" s="55">
        <f>E140</f>
        <v>27.43</v>
      </c>
      <c r="F141" s="56">
        <v>4</v>
      </c>
      <c r="G141" s="57">
        <f t="shared" si="6"/>
        <v>9.0619128466326915E-2</v>
      </c>
      <c r="H141" s="58"/>
      <c r="I141" s="58"/>
      <c r="J141" s="58">
        <v>1</v>
      </c>
      <c r="K141" s="59"/>
      <c r="L141" s="60">
        <v>36008</v>
      </c>
      <c r="M141" s="12">
        <v>11.914000000000003</v>
      </c>
    </row>
    <row r="142" spans="1:13" s="12" customFormat="1">
      <c r="A142" s="52">
        <v>141</v>
      </c>
      <c r="B142" s="53">
        <v>39356</v>
      </c>
      <c r="C142" s="54">
        <f t="shared" si="5"/>
        <v>77.173157894736832</v>
      </c>
      <c r="D142" s="55">
        <f>D141</f>
        <v>20.079999999999998</v>
      </c>
      <c r="E142" s="55">
        <f>E141</f>
        <v>27.43</v>
      </c>
      <c r="F142" s="56">
        <v>4</v>
      </c>
      <c r="G142" s="57">
        <f t="shared" si="6"/>
        <v>0</v>
      </c>
      <c r="H142" s="58"/>
      <c r="I142" s="58"/>
      <c r="J142" s="58">
        <v>1</v>
      </c>
      <c r="K142" s="59"/>
      <c r="L142" s="60">
        <v>36039</v>
      </c>
      <c r="M142" s="12">
        <v>13.343636363636364</v>
      </c>
    </row>
    <row r="143" spans="1:13" s="12" customFormat="1">
      <c r="A143" s="52">
        <v>142</v>
      </c>
      <c r="B143" s="53">
        <v>39387</v>
      </c>
      <c r="C143" s="54">
        <f t="shared" si="5"/>
        <v>77.173157894736832</v>
      </c>
      <c r="D143" s="55">
        <v>21.8</v>
      </c>
      <c r="E143" s="55">
        <v>27.56</v>
      </c>
      <c r="F143" s="56">
        <v>4</v>
      </c>
      <c r="G143" s="57">
        <f t="shared" si="6"/>
        <v>0</v>
      </c>
      <c r="H143" s="58"/>
      <c r="I143" s="58"/>
      <c r="J143" s="58">
        <v>1</v>
      </c>
      <c r="K143" s="59"/>
      <c r="L143" s="60">
        <v>36069</v>
      </c>
      <c r="M143" s="12">
        <v>13.343636363636364</v>
      </c>
    </row>
    <row r="144" spans="1:13" s="12" customFormat="1">
      <c r="A144" s="52">
        <v>143</v>
      </c>
      <c r="B144" s="53">
        <v>39417</v>
      </c>
      <c r="C144" s="54">
        <f t="shared" si="5"/>
        <v>77.173157894736832</v>
      </c>
      <c r="D144" s="55">
        <f>D143</f>
        <v>21.8</v>
      </c>
      <c r="E144" s="55">
        <f>E143</f>
        <v>27.56</v>
      </c>
      <c r="F144" s="56">
        <v>4</v>
      </c>
      <c r="G144" s="57">
        <f t="shared" si="6"/>
        <v>0</v>
      </c>
      <c r="H144" s="58"/>
      <c r="I144" s="58"/>
      <c r="J144" s="58">
        <v>1</v>
      </c>
      <c r="K144" s="59"/>
      <c r="L144" s="60">
        <v>36100</v>
      </c>
      <c r="M144" s="12">
        <v>13.343636363636364</v>
      </c>
    </row>
    <row r="145" spans="1:13" s="12" customFormat="1">
      <c r="A145" s="52">
        <v>144</v>
      </c>
      <c r="B145" s="53">
        <v>39448</v>
      </c>
      <c r="C145" s="54">
        <f t="shared" si="5"/>
        <v>64.206588235294163</v>
      </c>
      <c r="D145" s="55">
        <f>D144</f>
        <v>21.8</v>
      </c>
      <c r="E145" s="55">
        <f>E144</f>
        <v>27.56</v>
      </c>
      <c r="F145" s="56">
        <v>4</v>
      </c>
      <c r="G145" s="57">
        <f t="shared" si="6"/>
        <v>-0.16801916641961057</v>
      </c>
      <c r="H145" s="58"/>
      <c r="I145" s="58"/>
      <c r="J145" s="58">
        <v>1</v>
      </c>
      <c r="K145" s="59"/>
      <c r="L145" s="60">
        <v>36130</v>
      </c>
      <c r="M145" s="12">
        <v>13.343636363636364</v>
      </c>
    </row>
    <row r="146" spans="1:13" s="12" customFormat="1">
      <c r="A146" s="52">
        <v>145</v>
      </c>
      <c r="B146" s="53">
        <v>39479</v>
      </c>
      <c r="C146" s="54">
        <f t="shared" si="5"/>
        <v>94.986500000000007</v>
      </c>
      <c r="D146" s="55">
        <v>21.18</v>
      </c>
      <c r="E146" s="55">
        <v>27.41</v>
      </c>
      <c r="F146" s="56">
        <v>4</v>
      </c>
      <c r="G146" s="57">
        <f t="shared" si="6"/>
        <v>0.47938868285460812</v>
      </c>
      <c r="H146" s="58"/>
      <c r="I146" s="58"/>
      <c r="J146" s="58">
        <v>1</v>
      </c>
      <c r="K146" s="59"/>
      <c r="L146" s="60">
        <v>36161</v>
      </c>
      <c r="M146" s="12">
        <v>20.843658536585366</v>
      </c>
    </row>
    <row r="147" spans="1:13" s="12" customFormat="1">
      <c r="A147" s="52">
        <v>146</v>
      </c>
      <c r="B147" s="53">
        <v>39508</v>
      </c>
      <c r="C147" s="54">
        <f t="shared" si="5"/>
        <v>103.63550000000002</v>
      </c>
      <c r="D147" s="55">
        <f>D146</f>
        <v>21.18</v>
      </c>
      <c r="E147" s="55">
        <f>E146</f>
        <v>27.41</v>
      </c>
      <c r="F147" s="56">
        <v>4</v>
      </c>
      <c r="G147" s="57">
        <f t="shared" si="6"/>
        <v>9.1055044664241969E-2</v>
      </c>
      <c r="H147" s="58"/>
      <c r="I147" s="58"/>
      <c r="J147" s="58">
        <v>1</v>
      </c>
      <c r="K147" s="59"/>
      <c r="L147" s="60">
        <v>36192</v>
      </c>
      <c r="M147" s="12">
        <v>10.271578947368422</v>
      </c>
    </row>
    <row r="148" spans="1:13" s="12" customFormat="1">
      <c r="A148" s="52">
        <v>147</v>
      </c>
      <c r="B148" s="53">
        <v>39539</v>
      </c>
      <c r="C148" s="54">
        <f t="shared" si="5"/>
        <v>109.07136363636363</v>
      </c>
      <c r="D148" s="55">
        <f>D147</f>
        <v>21.18</v>
      </c>
      <c r="E148" s="55">
        <f>E147</f>
        <v>27.41</v>
      </c>
      <c r="F148" s="56">
        <v>4</v>
      </c>
      <c r="G148" s="57">
        <f t="shared" si="6"/>
        <v>5.2451752887414216E-2</v>
      </c>
      <c r="H148" s="58"/>
      <c r="I148" s="58"/>
      <c r="J148" s="58">
        <v>1</v>
      </c>
      <c r="K148" s="59"/>
      <c r="L148" s="60">
        <v>36220</v>
      </c>
      <c r="M148" s="12">
        <v>12.511304347826087</v>
      </c>
    </row>
    <row r="149" spans="1:13" s="12" customFormat="1">
      <c r="A149" s="52">
        <v>148</v>
      </c>
      <c r="B149" s="53">
        <v>39569</v>
      </c>
      <c r="C149" s="54">
        <f t="shared" si="5"/>
        <v>122.79714285714284</v>
      </c>
      <c r="D149" s="55">
        <v>26.07</v>
      </c>
      <c r="E149" s="55">
        <v>29.25</v>
      </c>
      <c r="F149" s="56">
        <v>4</v>
      </c>
      <c r="G149" s="57">
        <f t="shared" si="6"/>
        <v>0.12584218958277638</v>
      </c>
      <c r="H149" s="58"/>
      <c r="I149" s="58"/>
      <c r="J149" s="58">
        <v>1</v>
      </c>
      <c r="K149" s="59"/>
      <c r="L149" s="60">
        <v>36251</v>
      </c>
      <c r="M149" s="12">
        <v>15.294499999999996</v>
      </c>
    </row>
    <row r="150" spans="1:13" s="12" customFormat="1">
      <c r="A150" s="52">
        <v>149</v>
      </c>
      <c r="B150" s="53">
        <v>39600</v>
      </c>
      <c r="C150" s="54">
        <f t="shared" si="5"/>
        <v>132.32238095238097</v>
      </c>
      <c r="D150" s="55">
        <f>D149</f>
        <v>26.07</v>
      </c>
      <c r="E150" s="55">
        <f>E149</f>
        <v>29.25</v>
      </c>
      <c r="F150" s="56">
        <v>4</v>
      </c>
      <c r="G150" s="57">
        <f t="shared" si="6"/>
        <v>7.7568890233215004E-2</v>
      </c>
      <c r="H150" s="58"/>
      <c r="I150" s="58"/>
      <c r="J150" s="58"/>
      <c r="K150" s="59">
        <v>1</v>
      </c>
      <c r="L150" s="60">
        <v>36281</v>
      </c>
      <c r="M150" s="12">
        <v>15.225263157894739</v>
      </c>
    </row>
    <row r="151" spans="1:13" s="12" customFormat="1">
      <c r="A151" s="52">
        <v>150</v>
      </c>
      <c r="B151" s="53">
        <v>39630</v>
      </c>
      <c r="C151" s="54">
        <f t="shared" si="5"/>
        <v>132.71818181818182</v>
      </c>
      <c r="D151" s="55">
        <f>D150</f>
        <v>26.07</v>
      </c>
      <c r="E151" s="55">
        <f>E150</f>
        <v>29.25</v>
      </c>
      <c r="F151" s="56">
        <v>4</v>
      </c>
      <c r="G151" s="57">
        <f t="shared" si="6"/>
        <v>2.9911860937816837E-3</v>
      </c>
      <c r="H151" s="58"/>
      <c r="I151" s="58"/>
      <c r="J151" s="58"/>
      <c r="K151" s="59">
        <v>1</v>
      </c>
      <c r="L151" s="60">
        <v>36312</v>
      </c>
      <c r="M151" s="12">
        <v>15.863181818181818</v>
      </c>
    </row>
    <row r="152" spans="1:13" s="12" customFormat="1">
      <c r="A152" s="52">
        <v>151</v>
      </c>
      <c r="B152" s="53">
        <v>39661</v>
      </c>
      <c r="C152" s="54">
        <f t="shared" si="5"/>
        <v>113.24333333333331</v>
      </c>
      <c r="D152" s="55">
        <v>28.54</v>
      </c>
      <c r="E152" s="55">
        <v>28.97</v>
      </c>
      <c r="F152" s="56">
        <v>4</v>
      </c>
      <c r="G152" s="57">
        <f t="shared" si="6"/>
        <v>-0.14673836107495963</v>
      </c>
      <c r="H152" s="58"/>
      <c r="I152" s="58"/>
      <c r="J152" s="58"/>
      <c r="K152" s="59">
        <v>1</v>
      </c>
      <c r="L152" s="60">
        <v>36342</v>
      </c>
      <c r="M152" s="12">
        <v>19.079999999999998</v>
      </c>
    </row>
    <row r="153" spans="1:13" s="12" customFormat="1">
      <c r="A153" s="52">
        <v>152</v>
      </c>
      <c r="B153" s="53">
        <v>39692</v>
      </c>
      <c r="C153" s="54">
        <f t="shared" si="5"/>
        <v>97.234761904761925</v>
      </c>
      <c r="D153" s="55">
        <f>D152</f>
        <v>28.54</v>
      </c>
      <c r="E153" s="55">
        <f>E152</f>
        <v>28.97</v>
      </c>
      <c r="F153" s="56">
        <v>4</v>
      </c>
      <c r="G153" s="57">
        <f t="shared" si="6"/>
        <v>-0.14136436077389147</v>
      </c>
      <c r="H153" s="58">
        <v>1</v>
      </c>
      <c r="I153" s="58"/>
      <c r="J153" s="58"/>
      <c r="K153" s="59"/>
      <c r="L153" s="60">
        <v>36373</v>
      </c>
      <c r="M153" s="12">
        <v>20.219047619047622</v>
      </c>
    </row>
    <row r="154" spans="1:13" s="12" customFormat="1">
      <c r="A154" s="52">
        <v>153</v>
      </c>
      <c r="B154" s="53">
        <v>39722</v>
      </c>
      <c r="C154" s="54">
        <f t="shared" si="5"/>
        <v>97.234761904761925</v>
      </c>
      <c r="D154" s="55">
        <f>D153</f>
        <v>28.54</v>
      </c>
      <c r="E154" s="55">
        <f>E153</f>
        <v>28.97</v>
      </c>
      <c r="F154" s="56">
        <v>4</v>
      </c>
      <c r="G154" s="57">
        <f t="shared" si="6"/>
        <v>0</v>
      </c>
      <c r="H154" s="58">
        <v>1</v>
      </c>
      <c r="I154" s="58"/>
      <c r="J154" s="58"/>
      <c r="K154" s="59"/>
      <c r="L154" s="60">
        <v>36404</v>
      </c>
      <c r="M154" s="12">
        <v>22.543181818181822</v>
      </c>
    </row>
    <row r="155" spans="1:13" s="12" customFormat="1">
      <c r="A155" s="52">
        <v>154</v>
      </c>
      <c r="B155" s="53">
        <v>39753</v>
      </c>
      <c r="C155" s="54">
        <f t="shared" si="5"/>
        <v>97.234761904761925</v>
      </c>
      <c r="D155" s="55">
        <v>25.01</v>
      </c>
      <c r="E155" s="55">
        <v>24.14</v>
      </c>
      <c r="F155" s="56">
        <v>4</v>
      </c>
      <c r="G155" s="57">
        <f t="shared" si="6"/>
        <v>0</v>
      </c>
      <c r="H155" s="58">
        <v>1</v>
      </c>
      <c r="I155" s="58"/>
      <c r="J155" s="58"/>
      <c r="K155" s="59"/>
      <c r="L155" s="60">
        <v>36434</v>
      </c>
      <c r="M155" s="12">
        <v>22.543181818181822</v>
      </c>
    </row>
    <row r="156" spans="1:13" s="12" customFormat="1">
      <c r="A156" s="52">
        <v>155</v>
      </c>
      <c r="B156" s="53">
        <v>39783</v>
      </c>
      <c r="C156" s="54">
        <f t="shared" si="5"/>
        <v>97.234761904761925</v>
      </c>
      <c r="D156" s="55">
        <f>D155</f>
        <v>25.01</v>
      </c>
      <c r="E156" s="55">
        <f>E155</f>
        <v>24.14</v>
      </c>
      <c r="F156" s="56">
        <v>4</v>
      </c>
      <c r="G156" s="57">
        <f t="shared" si="6"/>
        <v>0</v>
      </c>
      <c r="H156" s="58">
        <v>1</v>
      </c>
      <c r="I156" s="58"/>
      <c r="J156" s="58"/>
      <c r="K156" s="59"/>
      <c r="L156" s="60">
        <v>36465</v>
      </c>
      <c r="M156" s="12">
        <v>22.543181818181822</v>
      </c>
    </row>
    <row r="157" spans="1:13" s="12" customFormat="1">
      <c r="A157" s="52">
        <v>156</v>
      </c>
      <c r="B157" s="53">
        <v>39814</v>
      </c>
      <c r="C157" s="54">
        <f t="shared" si="5"/>
        <v>67.15476190476187</v>
      </c>
      <c r="D157" s="55">
        <f>D156</f>
        <v>25.01</v>
      </c>
      <c r="E157" s="55">
        <f>E156</f>
        <v>24.14</v>
      </c>
      <c r="F157" s="56">
        <v>4</v>
      </c>
      <c r="G157" s="57">
        <f t="shared" si="6"/>
        <v>-0.30935438531193582</v>
      </c>
      <c r="H157" s="58">
        <v>1</v>
      </c>
      <c r="I157" s="58"/>
      <c r="J157" s="58"/>
      <c r="K157" s="59"/>
      <c r="L157" s="60">
        <v>36495</v>
      </c>
      <c r="M157" s="12">
        <v>22.543181818181822</v>
      </c>
    </row>
    <row r="158" spans="1:13" s="12" customFormat="1">
      <c r="A158" s="52">
        <v>157</v>
      </c>
      <c r="B158" s="53">
        <v>39845</v>
      </c>
      <c r="C158" s="54">
        <f t="shared" si="5"/>
        <v>43.324736842105253</v>
      </c>
      <c r="D158" s="55">
        <v>11.7</v>
      </c>
      <c r="E158" s="55">
        <v>-3.12</v>
      </c>
      <c r="F158" s="56">
        <v>4</v>
      </c>
      <c r="G158" s="57">
        <f t="shared" si="6"/>
        <v>-0.35485234980733149</v>
      </c>
      <c r="H158" s="58"/>
      <c r="I158" s="58">
        <v>1</v>
      </c>
      <c r="J158" s="58"/>
      <c r="K158" s="59"/>
      <c r="L158" s="60">
        <v>36526</v>
      </c>
      <c r="M158" s="12">
        <v>28.856024096385539</v>
      </c>
    </row>
    <row r="159" spans="1:13" s="12" customFormat="1">
      <c r="A159" s="52">
        <v>158</v>
      </c>
      <c r="B159" s="53">
        <v>39873</v>
      </c>
      <c r="C159" s="54">
        <f t="shared" si="5"/>
        <v>46.540454545454544</v>
      </c>
      <c r="D159" s="55">
        <f>D158</f>
        <v>11.7</v>
      </c>
      <c r="E159" s="55">
        <f>E158</f>
        <v>-3.12</v>
      </c>
      <c r="F159" s="56">
        <v>4</v>
      </c>
      <c r="G159" s="57">
        <f t="shared" si="6"/>
        <v>7.4223594596057429E-2</v>
      </c>
      <c r="H159" s="58"/>
      <c r="I159" s="58">
        <v>1</v>
      </c>
      <c r="J159" s="58"/>
      <c r="K159" s="59"/>
      <c r="L159" s="60">
        <v>36557</v>
      </c>
      <c r="M159" s="12">
        <v>27.77571428571429</v>
      </c>
    </row>
    <row r="160" spans="1:13" s="12" customFormat="1">
      <c r="A160" s="52">
        <v>159</v>
      </c>
      <c r="B160" s="53">
        <v>39904</v>
      </c>
      <c r="C160" s="54">
        <f t="shared" si="5"/>
        <v>50.181904761904761</v>
      </c>
      <c r="D160" s="55">
        <f>D159</f>
        <v>11.7</v>
      </c>
      <c r="E160" s="55">
        <f>E159</f>
        <v>-3.12</v>
      </c>
      <c r="F160" s="56">
        <v>4</v>
      </c>
      <c r="G160" s="57">
        <f t="shared" si="6"/>
        <v>7.8242686970187103E-2</v>
      </c>
      <c r="H160" s="58"/>
      <c r="I160" s="58">
        <v>1</v>
      </c>
      <c r="J160" s="58"/>
      <c r="K160" s="59"/>
      <c r="L160" s="60">
        <v>36586</v>
      </c>
      <c r="M160" s="12">
        <v>27.486086956521742</v>
      </c>
    </row>
    <row r="161" spans="1:13" s="12" customFormat="1">
      <c r="A161" s="52">
        <v>160</v>
      </c>
      <c r="B161" s="53">
        <v>39934</v>
      </c>
      <c r="C161" s="54">
        <f t="shared" si="5"/>
        <v>57.302499999999995</v>
      </c>
      <c r="D161" s="55">
        <v>4.24</v>
      </c>
      <c r="E161" s="55">
        <v>-0.81</v>
      </c>
      <c r="F161" s="56">
        <v>4</v>
      </c>
      <c r="G161" s="57">
        <f t="shared" si="6"/>
        <v>0.14189567478316967</v>
      </c>
      <c r="H161" s="58"/>
      <c r="I161" s="58">
        <v>1</v>
      </c>
      <c r="J161" s="58"/>
      <c r="K161" s="59"/>
      <c r="L161" s="60">
        <v>36617</v>
      </c>
      <c r="M161" s="12">
        <v>22.764444444444443</v>
      </c>
    </row>
    <row r="162" spans="1:13" s="12" customFormat="1">
      <c r="A162" s="52">
        <v>161</v>
      </c>
      <c r="B162" s="53">
        <v>39965</v>
      </c>
      <c r="C162" s="54">
        <f t="shared" si="5"/>
        <v>68.609545454545454</v>
      </c>
      <c r="D162" s="55">
        <f>D161</f>
        <v>4.24</v>
      </c>
      <c r="E162" s="55">
        <f>E161</f>
        <v>-0.81</v>
      </c>
      <c r="F162" s="56">
        <v>4</v>
      </c>
      <c r="G162" s="57">
        <f t="shared" si="6"/>
        <v>0.19732202704149837</v>
      </c>
      <c r="H162" s="58"/>
      <c r="I162" s="58">
        <v>1</v>
      </c>
      <c r="J162" s="58"/>
      <c r="K162" s="59"/>
      <c r="L162" s="60">
        <v>36647</v>
      </c>
      <c r="M162" s="12">
        <v>27.737619047619042</v>
      </c>
    </row>
    <row r="163" spans="1:13" s="12" customFormat="1">
      <c r="A163" s="52">
        <v>162</v>
      </c>
      <c r="B163" s="53">
        <v>39995</v>
      </c>
      <c r="C163" s="54">
        <f t="shared" si="5"/>
        <v>64.435454545454533</v>
      </c>
      <c r="D163" s="55">
        <f>D162</f>
        <v>4.24</v>
      </c>
      <c r="E163" s="55">
        <f>E162</f>
        <v>-0.81</v>
      </c>
      <c r="F163" s="56">
        <v>4</v>
      </c>
      <c r="G163" s="57">
        <f t="shared" si="6"/>
        <v>-6.0838340808660463E-2</v>
      </c>
      <c r="H163" s="58"/>
      <c r="I163" s="58">
        <v>1</v>
      </c>
      <c r="J163" s="58"/>
      <c r="K163" s="59"/>
      <c r="L163" s="60">
        <v>36678</v>
      </c>
      <c r="M163" s="12">
        <v>29.795454545454547</v>
      </c>
    </row>
    <row r="164" spans="1:13" s="12" customFormat="1">
      <c r="A164" s="52">
        <v>163</v>
      </c>
      <c r="B164" s="53">
        <v>40026</v>
      </c>
      <c r="C164" s="54">
        <f t="shared" si="5"/>
        <v>72.508571428571415</v>
      </c>
      <c r="D164" s="55">
        <v>-0.76</v>
      </c>
      <c r="E164" s="55">
        <v>1.56</v>
      </c>
      <c r="F164" s="56">
        <v>4</v>
      </c>
      <c r="G164" s="57">
        <f t="shared" si="6"/>
        <v>0.12528998111469658</v>
      </c>
      <c r="H164" s="58"/>
      <c r="I164" s="58">
        <v>1</v>
      </c>
      <c r="J164" s="58"/>
      <c r="K164" s="59"/>
      <c r="L164" s="60">
        <v>36708</v>
      </c>
      <c r="M164" s="12">
        <v>28.682380952380949</v>
      </c>
    </row>
    <row r="165" spans="1:13" s="12" customFormat="1">
      <c r="A165" s="52">
        <v>164</v>
      </c>
      <c r="B165" s="53">
        <v>40057</v>
      </c>
      <c r="C165" s="54">
        <f t="shared" si="5"/>
        <v>67.646190476190469</v>
      </c>
      <c r="D165" s="55">
        <f>D164</f>
        <v>-0.76</v>
      </c>
      <c r="E165" s="55">
        <f>E164</f>
        <v>1.56</v>
      </c>
      <c r="F165" s="56">
        <v>4</v>
      </c>
      <c r="G165" s="57">
        <f t="shared" si="6"/>
        <v>-6.7059395276748757E-2</v>
      </c>
      <c r="H165" s="58"/>
      <c r="I165" s="58"/>
      <c r="J165" s="58">
        <v>1</v>
      </c>
      <c r="K165" s="59"/>
      <c r="L165" s="60">
        <v>36739</v>
      </c>
      <c r="M165" s="12">
        <v>30.196086956521732</v>
      </c>
    </row>
    <row r="166" spans="1:13" s="12" customFormat="1">
      <c r="A166" s="52">
        <v>165</v>
      </c>
      <c r="B166" s="53">
        <v>40087</v>
      </c>
      <c r="C166" s="54">
        <f t="shared" si="5"/>
        <v>67.646190476190469</v>
      </c>
      <c r="D166" s="55">
        <f>D165</f>
        <v>-0.76</v>
      </c>
      <c r="E166" s="55">
        <f>E165</f>
        <v>1.56</v>
      </c>
      <c r="F166" s="56">
        <v>5</v>
      </c>
      <c r="G166" s="57">
        <f t="shared" si="6"/>
        <v>0</v>
      </c>
      <c r="H166" s="58"/>
      <c r="I166" s="58"/>
      <c r="J166" s="58">
        <v>1</v>
      </c>
      <c r="K166" s="59"/>
      <c r="L166" s="60">
        <v>36770</v>
      </c>
      <c r="M166" s="12">
        <v>33.144761904761907</v>
      </c>
    </row>
    <row r="167" spans="1:13" s="12" customFormat="1">
      <c r="A167" s="52">
        <v>166</v>
      </c>
      <c r="B167" s="53">
        <v>40118</v>
      </c>
      <c r="C167" s="54">
        <f t="shared" si="5"/>
        <v>67.646190476190469</v>
      </c>
      <c r="D167" s="55">
        <v>0.24</v>
      </c>
      <c r="E167" s="55">
        <v>7.1</v>
      </c>
      <c r="F167" s="56">
        <v>5</v>
      </c>
      <c r="G167" s="57">
        <f t="shared" si="6"/>
        <v>0</v>
      </c>
      <c r="H167" s="58"/>
      <c r="I167" s="58"/>
      <c r="J167" s="58">
        <v>1</v>
      </c>
      <c r="K167" s="59"/>
      <c r="L167" s="60">
        <v>36800</v>
      </c>
      <c r="M167" s="12">
        <v>33.144761904761907</v>
      </c>
    </row>
    <row r="168" spans="1:13" s="12" customFormat="1">
      <c r="A168" s="52">
        <v>167</v>
      </c>
      <c r="B168" s="53">
        <v>40148</v>
      </c>
      <c r="C168" s="54">
        <f t="shared" si="5"/>
        <v>67.646190476190469</v>
      </c>
      <c r="D168" s="55">
        <f>D167</f>
        <v>0.24</v>
      </c>
      <c r="E168" s="55">
        <f>E167</f>
        <v>7.1</v>
      </c>
      <c r="F168" s="56">
        <v>5</v>
      </c>
      <c r="G168" s="57">
        <f t="shared" si="6"/>
        <v>0</v>
      </c>
      <c r="H168" s="58"/>
      <c r="I168" s="58"/>
      <c r="J168" s="58">
        <v>1</v>
      </c>
      <c r="K168" s="59"/>
      <c r="L168" s="60">
        <v>36831</v>
      </c>
      <c r="M168" s="12">
        <v>33.144761904761907</v>
      </c>
    </row>
    <row r="169" spans="1:13" s="12" customFormat="1">
      <c r="A169" s="52">
        <v>168</v>
      </c>
      <c r="B169" s="53">
        <v>40179</v>
      </c>
      <c r="C169" s="54">
        <f t="shared" si="5"/>
        <v>84.165542168674691</v>
      </c>
      <c r="D169" s="55">
        <f>D168</f>
        <v>0.24</v>
      </c>
      <c r="E169" s="55">
        <f>E168</f>
        <v>7.1</v>
      </c>
      <c r="F169" s="56">
        <v>5</v>
      </c>
      <c r="G169" s="57">
        <f t="shared" si="6"/>
        <v>0.24420224666307799</v>
      </c>
      <c r="H169" s="58"/>
      <c r="I169" s="58"/>
      <c r="J169" s="58">
        <v>1</v>
      </c>
      <c r="K169" s="59"/>
      <c r="L169" s="60">
        <v>36861</v>
      </c>
      <c r="M169" s="12">
        <v>33.144761904761907</v>
      </c>
    </row>
    <row r="170" spans="1:13" s="12" customFormat="1">
      <c r="A170" s="52">
        <v>169</v>
      </c>
      <c r="B170" s="53">
        <v>40210</v>
      </c>
      <c r="C170" s="54">
        <f t="shared" si="5"/>
        <v>73.752105263157887</v>
      </c>
      <c r="D170" s="55">
        <v>5.19</v>
      </c>
      <c r="E170" s="55">
        <v>39.69</v>
      </c>
      <c r="F170" s="56">
        <v>5</v>
      </c>
      <c r="G170" s="57">
        <f t="shared" si="6"/>
        <v>-0.12372565585863415</v>
      </c>
      <c r="H170" s="58"/>
      <c r="I170" s="58"/>
      <c r="J170" s="58"/>
      <c r="K170" s="59">
        <v>1</v>
      </c>
      <c r="L170" s="60">
        <v>36892</v>
      </c>
      <c r="M170" s="12">
        <v>20.988953488372086</v>
      </c>
    </row>
    <row r="171" spans="1:13" s="12" customFormat="1">
      <c r="A171" s="52">
        <v>170</v>
      </c>
      <c r="B171" s="53">
        <v>40238</v>
      </c>
      <c r="C171" s="54">
        <f t="shared" si="5"/>
        <v>78.827391304347842</v>
      </c>
      <c r="D171" s="55">
        <f>D170</f>
        <v>5.19</v>
      </c>
      <c r="E171" s="55">
        <f>E170</f>
        <v>39.69</v>
      </c>
      <c r="F171" s="56">
        <v>5</v>
      </c>
      <c r="G171" s="57">
        <f t="shared" si="6"/>
        <v>6.8815473444190145E-2</v>
      </c>
      <c r="H171" s="58"/>
      <c r="I171" s="58"/>
      <c r="J171" s="58"/>
      <c r="K171" s="59">
        <v>1</v>
      </c>
      <c r="L171" s="60">
        <v>36923</v>
      </c>
      <c r="M171" s="12">
        <v>27.503499999999995</v>
      </c>
    </row>
    <row r="172" spans="1:13" s="12" customFormat="1">
      <c r="A172" s="52">
        <v>171</v>
      </c>
      <c r="B172" s="53">
        <v>40269</v>
      </c>
      <c r="C172" s="54">
        <f t="shared" si="5"/>
        <v>84.817619047619033</v>
      </c>
      <c r="D172" s="55">
        <f>D171</f>
        <v>5.19</v>
      </c>
      <c r="E172" s="55">
        <f>E171</f>
        <v>39.69</v>
      </c>
      <c r="F172" s="56">
        <v>5</v>
      </c>
      <c r="G172" s="57">
        <f t="shared" si="6"/>
        <v>7.5991703444089342E-2</v>
      </c>
      <c r="H172" s="58"/>
      <c r="I172" s="58"/>
      <c r="J172" s="58"/>
      <c r="K172" s="59">
        <v>1</v>
      </c>
      <c r="L172" s="60">
        <v>36951</v>
      </c>
      <c r="M172" s="12">
        <v>24.497272727272726</v>
      </c>
    </row>
    <row r="173" spans="1:13" s="12" customFormat="1">
      <c r="A173" s="52">
        <v>172</v>
      </c>
      <c r="B173" s="53">
        <v>40299</v>
      </c>
      <c r="C173" s="54">
        <f t="shared" si="5"/>
        <v>75.945499999999996</v>
      </c>
      <c r="D173" s="55">
        <v>9.49</v>
      </c>
      <c r="E173" s="55">
        <v>38.17</v>
      </c>
      <c r="F173" s="56">
        <v>5</v>
      </c>
      <c r="G173" s="57">
        <f t="shared" si="6"/>
        <v>-0.10460231196348457</v>
      </c>
      <c r="H173" s="58"/>
      <c r="I173" s="58"/>
      <c r="J173" s="58"/>
      <c r="K173" s="59">
        <v>1</v>
      </c>
      <c r="L173" s="60">
        <v>36982</v>
      </c>
      <c r="M173" s="12">
        <v>25.657142857142862</v>
      </c>
    </row>
    <row r="174" spans="1:13" s="12" customFormat="1">
      <c r="A174" s="52">
        <v>173</v>
      </c>
      <c r="B174" s="53">
        <v>40330</v>
      </c>
      <c r="C174" s="56">
        <v>74.760909090909095</v>
      </c>
      <c r="D174" s="55">
        <f>D173</f>
        <v>9.49</v>
      </c>
      <c r="E174" s="55">
        <f>E173</f>
        <v>38.17</v>
      </c>
      <c r="F174" s="56">
        <v>5</v>
      </c>
      <c r="G174" s="57">
        <f t="shared" si="6"/>
        <v>-1.5597907829837165E-2</v>
      </c>
      <c r="H174" s="58"/>
      <c r="I174" s="58"/>
      <c r="J174" s="58"/>
      <c r="K174" s="59">
        <v>1</v>
      </c>
      <c r="L174" s="60">
        <v>37012</v>
      </c>
      <c r="M174" s="12">
        <v>28.313636363636363</v>
      </c>
    </row>
    <row r="175" spans="1:13" s="12" customFormat="1">
      <c r="A175" s="52">
        <v>174</v>
      </c>
      <c r="B175" s="53">
        <v>40360</v>
      </c>
      <c r="C175" s="54">
        <f t="shared" ref="C175:C238" si="7">VLOOKUP(B175,L:M,2,FALSE)</f>
        <v>75.58</v>
      </c>
      <c r="D175" s="55">
        <f>D174</f>
        <v>9.49</v>
      </c>
      <c r="E175" s="55">
        <f>E174</f>
        <v>38.17</v>
      </c>
      <c r="F175" s="56">
        <v>5</v>
      </c>
      <c r="G175" s="57">
        <f t="shared" si="6"/>
        <v>1.0956138964213213E-2</v>
      </c>
      <c r="H175" s="58"/>
      <c r="I175" s="58"/>
      <c r="J175" s="58"/>
      <c r="K175" s="59">
        <v>1</v>
      </c>
      <c r="L175" s="60">
        <v>37043</v>
      </c>
      <c r="M175" s="12">
        <v>27.849047619047621</v>
      </c>
    </row>
    <row r="176" spans="1:13" s="12" customFormat="1">
      <c r="A176" s="52">
        <v>175</v>
      </c>
      <c r="B176" s="53">
        <v>40391</v>
      </c>
      <c r="C176" s="54">
        <f t="shared" si="7"/>
        <v>77.039545454545447</v>
      </c>
      <c r="D176" s="55">
        <v>9.0299999999999994</v>
      </c>
      <c r="E176" s="55">
        <v>33.369999999999997</v>
      </c>
      <c r="F176" s="56">
        <v>5</v>
      </c>
      <c r="G176" s="57">
        <f t="shared" si="6"/>
        <v>1.9311265606581696E-2</v>
      </c>
      <c r="H176" s="58"/>
      <c r="I176" s="58"/>
      <c r="J176" s="58"/>
      <c r="K176" s="59">
        <v>1</v>
      </c>
      <c r="L176" s="60">
        <v>37073</v>
      </c>
      <c r="M176" s="12">
        <v>24.613636363636363</v>
      </c>
    </row>
    <row r="177" spans="1:13" s="12" customFormat="1">
      <c r="A177" s="52">
        <v>176</v>
      </c>
      <c r="B177" s="53">
        <v>40422</v>
      </c>
      <c r="C177" s="54">
        <f t="shared" si="7"/>
        <v>77.840476190476195</v>
      </c>
      <c r="D177" s="55">
        <f>D176</f>
        <v>9.0299999999999994</v>
      </c>
      <c r="E177" s="55">
        <f>E176</f>
        <v>33.369999999999997</v>
      </c>
      <c r="F177" s="56">
        <v>5</v>
      </c>
      <c r="G177" s="57">
        <f t="shared" si="6"/>
        <v>1.0396358535154082E-2</v>
      </c>
      <c r="H177" s="58"/>
      <c r="I177" s="58"/>
      <c r="J177" s="58"/>
      <c r="K177" s="59">
        <v>1</v>
      </c>
      <c r="L177" s="60">
        <v>37104</v>
      </c>
      <c r="M177" s="12">
        <v>25.68</v>
      </c>
    </row>
    <row r="178" spans="1:13" s="12" customFormat="1">
      <c r="A178" s="52">
        <v>177</v>
      </c>
      <c r="B178" s="53">
        <v>40452</v>
      </c>
      <c r="C178" s="54">
        <f t="shared" si="7"/>
        <v>77.840476190476195</v>
      </c>
      <c r="D178" s="55">
        <f>D177</f>
        <v>9.0299999999999994</v>
      </c>
      <c r="E178" s="55">
        <f>E177</f>
        <v>33.369999999999997</v>
      </c>
      <c r="F178" s="56">
        <v>5</v>
      </c>
      <c r="G178" s="57">
        <f t="shared" si="6"/>
        <v>0</v>
      </c>
      <c r="H178" s="58"/>
      <c r="I178" s="58"/>
      <c r="J178" s="58"/>
      <c r="K178" s="59">
        <v>1</v>
      </c>
      <c r="L178" s="60">
        <v>37135</v>
      </c>
      <c r="M178" s="12">
        <v>25.619500000000006</v>
      </c>
    </row>
    <row r="179" spans="1:13" s="12" customFormat="1">
      <c r="A179" s="52">
        <v>178</v>
      </c>
      <c r="B179" s="53">
        <v>40483</v>
      </c>
      <c r="C179" s="54">
        <f t="shared" si="7"/>
        <v>77.840476190476195</v>
      </c>
      <c r="D179" s="55">
        <v>11.22</v>
      </c>
      <c r="E179" s="55">
        <v>31.78</v>
      </c>
      <c r="F179" s="56">
        <v>5</v>
      </c>
      <c r="G179" s="57">
        <f t="shared" si="6"/>
        <v>0</v>
      </c>
      <c r="H179" s="58"/>
      <c r="I179" s="58"/>
      <c r="J179" s="58"/>
      <c r="K179" s="59">
        <v>1</v>
      </c>
      <c r="L179" s="60">
        <v>37165</v>
      </c>
      <c r="M179" s="12">
        <v>25.619500000000006</v>
      </c>
    </row>
    <row r="180" spans="1:13" s="12" customFormat="1">
      <c r="A180" s="52">
        <v>179</v>
      </c>
      <c r="B180" s="53">
        <v>40513</v>
      </c>
      <c r="C180" s="54">
        <f t="shared" si="7"/>
        <v>77.840476190476195</v>
      </c>
      <c r="D180" s="55">
        <f>D179</f>
        <v>11.22</v>
      </c>
      <c r="E180" s="55">
        <f>E179</f>
        <v>31.78</v>
      </c>
      <c r="F180" s="56">
        <v>5</v>
      </c>
      <c r="G180" s="57">
        <f t="shared" si="6"/>
        <v>0</v>
      </c>
      <c r="H180" s="58"/>
      <c r="I180" s="58"/>
      <c r="J180" s="58"/>
      <c r="K180" s="59">
        <v>1</v>
      </c>
      <c r="L180" s="60">
        <v>37196</v>
      </c>
      <c r="M180" s="12">
        <v>25.619500000000006</v>
      </c>
    </row>
    <row r="181" spans="1:13" s="12" customFormat="1">
      <c r="A181" s="52">
        <v>180</v>
      </c>
      <c r="B181" s="53">
        <v>40544</v>
      </c>
      <c r="C181" s="54">
        <f t="shared" si="7"/>
        <v>106.2751219512195</v>
      </c>
      <c r="D181" s="55">
        <f>D180</f>
        <v>11.22</v>
      </c>
      <c r="E181" s="55">
        <f>E180</f>
        <v>31.78</v>
      </c>
      <c r="F181" s="56">
        <v>5</v>
      </c>
      <c r="G181" s="57">
        <f t="shared" si="6"/>
        <v>0.36529383108042057</v>
      </c>
      <c r="H181" s="58"/>
      <c r="I181" s="58"/>
      <c r="J181" s="58"/>
      <c r="K181" s="59">
        <v>1</v>
      </c>
      <c r="L181" s="60">
        <v>37226</v>
      </c>
      <c r="M181" s="12">
        <v>25.619500000000006</v>
      </c>
    </row>
    <row r="182" spans="1:13" s="12" customFormat="1">
      <c r="A182" s="52">
        <v>181</v>
      </c>
      <c r="B182" s="53">
        <v>40575</v>
      </c>
      <c r="C182" s="54">
        <f t="shared" si="7"/>
        <v>103.71631578947368</v>
      </c>
      <c r="D182" s="55">
        <v>22.04</v>
      </c>
      <c r="E182" s="55">
        <v>31</v>
      </c>
      <c r="F182" s="56">
        <v>5</v>
      </c>
      <c r="G182" s="57">
        <f t="shared" si="6"/>
        <v>-2.4077188666227212E-2</v>
      </c>
      <c r="H182" s="58"/>
      <c r="I182" s="58"/>
      <c r="J182" s="58"/>
      <c r="K182" s="59">
        <v>1</v>
      </c>
      <c r="L182" s="60">
        <v>37257</v>
      </c>
      <c r="M182" s="12">
        <v>24.864999999999988</v>
      </c>
    </row>
    <row r="183" spans="1:13" s="12" customFormat="1">
      <c r="A183" s="52">
        <v>182</v>
      </c>
      <c r="B183" s="53">
        <v>40603</v>
      </c>
      <c r="C183" s="54">
        <f t="shared" si="7"/>
        <v>114.64347826086956</v>
      </c>
      <c r="D183" s="55">
        <v>23.15</v>
      </c>
      <c r="E183" s="55">
        <v>30.59</v>
      </c>
      <c r="F183" s="56">
        <v>5</v>
      </c>
      <c r="G183" s="57">
        <f t="shared" si="6"/>
        <v>0.10535625362528434</v>
      </c>
      <c r="H183" s="58"/>
      <c r="I183" s="58"/>
      <c r="J183" s="58"/>
      <c r="K183" s="59">
        <v>1</v>
      </c>
      <c r="L183" s="60">
        <v>37288</v>
      </c>
      <c r="M183" s="12">
        <v>20.275499999999997</v>
      </c>
    </row>
    <row r="184" spans="1:13" s="12" customFormat="1">
      <c r="A184" s="52">
        <v>183</v>
      </c>
      <c r="B184" s="53">
        <v>40634</v>
      </c>
      <c r="C184" s="54">
        <f t="shared" si="7"/>
        <v>123.25888888888888</v>
      </c>
      <c r="D184" s="55">
        <v>23.16</v>
      </c>
      <c r="E184" s="55">
        <v>29.47</v>
      </c>
      <c r="F184" s="56">
        <v>5</v>
      </c>
      <c r="G184" s="57">
        <f t="shared" si="6"/>
        <v>7.5149592098166185E-2</v>
      </c>
      <c r="H184" s="58"/>
      <c r="I184" s="58"/>
      <c r="J184" s="58"/>
      <c r="K184" s="59">
        <v>1</v>
      </c>
      <c r="L184" s="60">
        <v>37316</v>
      </c>
      <c r="M184" s="12">
        <v>23.696666666666665</v>
      </c>
    </row>
    <row r="185" spans="1:13" s="12" customFormat="1">
      <c r="A185" s="52">
        <v>184</v>
      </c>
      <c r="B185" s="53">
        <v>40664</v>
      </c>
      <c r="C185" s="54">
        <f t="shared" si="7"/>
        <v>114.9890476190476</v>
      </c>
      <c r="D185" s="55">
        <v>22.62</v>
      </c>
      <c r="E185" s="55">
        <v>29.44</v>
      </c>
      <c r="F185" s="56">
        <v>5</v>
      </c>
      <c r="G185" s="57">
        <f t="shared" si="6"/>
        <v>-6.7093264789171436E-2</v>
      </c>
      <c r="H185" s="58"/>
      <c r="I185" s="58"/>
      <c r="J185" s="58"/>
      <c r="K185" s="59">
        <v>1</v>
      </c>
      <c r="L185" s="60">
        <v>37347</v>
      </c>
      <c r="M185" s="12">
        <v>25.728636363636369</v>
      </c>
    </row>
    <row r="186" spans="1:13" s="12" customFormat="1">
      <c r="A186" s="52">
        <v>185</v>
      </c>
      <c r="B186" s="53">
        <v>40695</v>
      </c>
      <c r="C186" s="54">
        <f t="shared" si="7"/>
        <v>113.83318181818184</v>
      </c>
      <c r="D186" s="55">
        <v>21.74</v>
      </c>
      <c r="E186" s="55">
        <v>29.71</v>
      </c>
      <c r="F186" s="56">
        <v>5</v>
      </c>
      <c r="G186" s="57">
        <f t="shared" si="6"/>
        <v>-1.0051964293982807E-2</v>
      </c>
      <c r="H186" s="58"/>
      <c r="I186" s="58"/>
      <c r="J186" s="58"/>
      <c r="K186" s="59">
        <v>1</v>
      </c>
      <c r="L186" s="60">
        <v>37377</v>
      </c>
      <c r="M186" s="12">
        <v>25.34545454545454</v>
      </c>
    </row>
    <row r="187" spans="1:13" s="12" customFormat="1">
      <c r="A187" s="52">
        <v>186</v>
      </c>
      <c r="B187" s="53">
        <v>40725</v>
      </c>
      <c r="C187" s="54">
        <f t="shared" si="7"/>
        <v>116.97349999999999</v>
      </c>
      <c r="D187" s="55">
        <v>22.51</v>
      </c>
      <c r="E187" s="55">
        <v>29.77</v>
      </c>
      <c r="F187" s="56">
        <v>5</v>
      </c>
      <c r="G187" s="57">
        <f t="shared" si="6"/>
        <v>2.758701928260221E-2</v>
      </c>
      <c r="H187" s="58"/>
      <c r="I187" s="58"/>
      <c r="J187" s="58"/>
      <c r="K187" s="59">
        <v>1</v>
      </c>
      <c r="L187" s="60">
        <v>37408</v>
      </c>
      <c r="M187" s="12">
        <v>24.081666666666663</v>
      </c>
    </row>
    <row r="188" spans="1:13" s="12" customFormat="1">
      <c r="A188" s="52">
        <v>187</v>
      </c>
      <c r="B188" s="53">
        <v>40756</v>
      </c>
      <c r="C188" s="54">
        <f t="shared" si="7"/>
        <v>110.21954545454547</v>
      </c>
      <c r="D188" s="55">
        <v>23.38</v>
      </c>
      <c r="E188" s="55">
        <v>29.88</v>
      </c>
      <c r="F188" s="56">
        <v>5</v>
      </c>
      <c r="G188" s="57">
        <f t="shared" si="6"/>
        <v>-5.7739184904739282E-2</v>
      </c>
      <c r="H188" s="58"/>
      <c r="I188" s="58"/>
      <c r="J188" s="58"/>
      <c r="K188" s="59">
        <v>1</v>
      </c>
      <c r="L188" s="60">
        <v>37438</v>
      </c>
      <c r="M188" s="12">
        <v>25.736086956521742</v>
      </c>
    </row>
    <row r="189" spans="1:13" s="12" customFormat="1">
      <c r="A189" s="52">
        <v>188</v>
      </c>
      <c r="B189" s="53">
        <v>40787</v>
      </c>
      <c r="C189" s="54">
        <f t="shared" si="7"/>
        <v>112.83380952380955</v>
      </c>
      <c r="D189" s="55">
        <v>24.15</v>
      </c>
      <c r="E189" s="55">
        <v>29.58</v>
      </c>
      <c r="F189" s="56">
        <v>5</v>
      </c>
      <c r="G189" s="57">
        <f t="shared" si="6"/>
        <v>2.3718697609238504E-2</v>
      </c>
      <c r="H189" s="58">
        <v>1</v>
      </c>
      <c r="I189" s="58"/>
      <c r="J189" s="58"/>
      <c r="K189" s="59"/>
      <c r="L189" s="60">
        <v>37469</v>
      </c>
      <c r="M189" s="12">
        <v>26.651363636363634</v>
      </c>
    </row>
    <row r="190" spans="1:13" s="12" customFormat="1">
      <c r="A190" s="52">
        <v>189</v>
      </c>
      <c r="B190" s="53">
        <v>40817</v>
      </c>
      <c r="C190" s="54">
        <f t="shared" si="7"/>
        <v>112.83380952380955</v>
      </c>
      <c r="D190" s="55">
        <v>24.17</v>
      </c>
      <c r="E190" s="55">
        <v>29.08</v>
      </c>
      <c r="F190" s="56">
        <v>5</v>
      </c>
      <c r="G190" s="57">
        <f t="shared" si="6"/>
        <v>0</v>
      </c>
      <c r="H190" s="58">
        <v>1</v>
      </c>
      <c r="I190" s="58"/>
      <c r="J190" s="58"/>
      <c r="K190" s="59"/>
      <c r="L190" s="60">
        <v>37500</v>
      </c>
      <c r="M190" s="12">
        <v>28.399523809523814</v>
      </c>
    </row>
    <row r="191" spans="1:13" s="12" customFormat="1">
      <c r="A191" s="52">
        <v>190</v>
      </c>
      <c r="B191" s="53">
        <v>40848</v>
      </c>
      <c r="C191" s="54">
        <f t="shared" si="7"/>
        <v>112.83380952380955</v>
      </c>
      <c r="D191" s="55">
        <v>22.79</v>
      </c>
      <c r="E191" s="55">
        <v>28.16</v>
      </c>
      <c r="F191" s="56">
        <v>5</v>
      </c>
      <c r="G191" s="57">
        <f t="shared" si="6"/>
        <v>0</v>
      </c>
      <c r="H191" s="58">
        <v>1</v>
      </c>
      <c r="I191" s="58"/>
      <c r="J191" s="58"/>
      <c r="K191" s="59"/>
      <c r="L191" s="60">
        <v>37530</v>
      </c>
      <c r="M191" s="12">
        <v>28.399523809523814</v>
      </c>
    </row>
    <row r="192" spans="1:13" s="12" customFormat="1">
      <c r="A192" s="52">
        <v>191</v>
      </c>
      <c r="B192" s="53">
        <v>40878</v>
      </c>
      <c r="C192" s="54">
        <f t="shared" si="7"/>
        <v>112.83380952380955</v>
      </c>
      <c r="D192" s="55">
        <v>20.78</v>
      </c>
      <c r="E192" s="55">
        <v>27.23</v>
      </c>
      <c r="F192" s="56">
        <v>5</v>
      </c>
      <c r="G192" s="57">
        <f t="shared" si="6"/>
        <v>0</v>
      </c>
      <c r="H192" s="58">
        <v>1</v>
      </c>
      <c r="I192" s="58"/>
      <c r="J192" s="58"/>
      <c r="K192" s="59"/>
      <c r="L192" s="60">
        <v>37561</v>
      </c>
      <c r="M192" s="12">
        <v>28.399523809523814</v>
      </c>
    </row>
    <row r="193" spans="1:13" s="12" customFormat="1">
      <c r="A193" s="52">
        <v>192</v>
      </c>
      <c r="B193" s="53">
        <v>40909</v>
      </c>
      <c r="C193" s="54">
        <f t="shared" si="7"/>
        <v>110.27595238095236</v>
      </c>
      <c r="D193" s="55">
        <f>D192</f>
        <v>20.78</v>
      </c>
      <c r="E193" s="55">
        <f>E192</f>
        <v>27.23</v>
      </c>
      <c r="F193" s="56">
        <v>5</v>
      </c>
      <c r="G193" s="57">
        <f t="shared" si="6"/>
        <v>-2.2669243852104781E-2</v>
      </c>
      <c r="H193" s="58">
        <v>1</v>
      </c>
      <c r="I193" s="58"/>
      <c r="J193" s="58"/>
      <c r="K193" s="59"/>
      <c r="L193" s="60">
        <v>37591</v>
      </c>
      <c r="M193" s="12">
        <v>28.399523809523814</v>
      </c>
    </row>
    <row r="194" spans="1:13" s="12" customFormat="1">
      <c r="A194" s="52">
        <v>193</v>
      </c>
      <c r="B194" s="53">
        <v>40940</v>
      </c>
      <c r="C194" s="54">
        <f t="shared" si="7"/>
        <v>119.327</v>
      </c>
      <c r="D194" s="55">
        <v>18.3</v>
      </c>
      <c r="E194" s="55">
        <v>13.4</v>
      </c>
      <c r="F194" s="56">
        <v>5</v>
      </c>
      <c r="G194" s="57">
        <f t="shared" si="6"/>
        <v>8.2076349590529452E-2</v>
      </c>
      <c r="H194" s="58">
        <v>1</v>
      </c>
      <c r="I194" s="58"/>
      <c r="J194" s="58"/>
      <c r="K194" s="59"/>
      <c r="L194" s="60">
        <v>37622</v>
      </c>
      <c r="M194" s="12">
        <v>29.86069767441861</v>
      </c>
    </row>
    <row r="195" spans="1:13" s="12" customFormat="1">
      <c r="A195" s="52">
        <v>194</v>
      </c>
      <c r="B195" s="53">
        <v>40969</v>
      </c>
      <c r="C195" s="54">
        <f t="shared" si="7"/>
        <v>125.44545454545454</v>
      </c>
      <c r="D195" s="55">
        <v>16.420000000000002</v>
      </c>
      <c r="E195" s="55">
        <v>14.11</v>
      </c>
      <c r="F195" s="56">
        <v>5</v>
      </c>
      <c r="G195" s="57">
        <f t="shared" si="6"/>
        <v>5.1274686746960452E-2</v>
      </c>
      <c r="H195" s="58">
        <v>1</v>
      </c>
      <c r="I195" s="58"/>
      <c r="J195" s="58"/>
      <c r="K195" s="59"/>
      <c r="L195" s="60">
        <v>37653</v>
      </c>
      <c r="M195" s="12">
        <v>32.771000000000001</v>
      </c>
    </row>
    <row r="196" spans="1:13" s="12" customFormat="1">
      <c r="A196" s="52">
        <v>195</v>
      </c>
      <c r="B196" s="53">
        <v>41000</v>
      </c>
      <c r="C196" s="54">
        <f t="shared" si="7"/>
        <v>119.75</v>
      </c>
      <c r="D196" s="55">
        <v>15.8</v>
      </c>
      <c r="E196" s="55">
        <v>12.7</v>
      </c>
      <c r="F196" s="56">
        <v>5</v>
      </c>
      <c r="G196" s="57">
        <f t="shared" ref="G196:G259" si="8">C196/C195-1</f>
        <v>-4.5401840713095054E-2</v>
      </c>
      <c r="H196" s="58">
        <v>1</v>
      </c>
      <c r="I196" s="58"/>
      <c r="J196" s="58"/>
      <c r="K196" s="59"/>
      <c r="L196" s="60">
        <v>37681</v>
      </c>
      <c r="M196" s="12">
        <v>30.612380952380949</v>
      </c>
    </row>
    <row r="197" spans="1:13" s="12" customFormat="1">
      <c r="A197" s="52">
        <v>196</v>
      </c>
      <c r="B197" s="53">
        <v>41030</v>
      </c>
      <c r="C197" s="54">
        <f t="shared" si="7"/>
        <v>110.33952380952381</v>
      </c>
      <c r="D197" s="55">
        <v>14.3</v>
      </c>
      <c r="E197" s="55">
        <v>11.9</v>
      </c>
      <c r="F197" s="56">
        <v>5</v>
      </c>
      <c r="G197" s="57">
        <f t="shared" si="8"/>
        <v>-7.858435232130434E-2</v>
      </c>
      <c r="H197" s="58">
        <v>1</v>
      </c>
      <c r="I197" s="58"/>
      <c r="J197" s="58"/>
      <c r="K197" s="59"/>
      <c r="L197" s="60">
        <v>37712</v>
      </c>
      <c r="M197" s="12">
        <v>25.067727272727279</v>
      </c>
    </row>
    <row r="198" spans="1:13" s="12" customFormat="1">
      <c r="A198" s="52">
        <v>197</v>
      </c>
      <c r="B198" s="53">
        <v>41061</v>
      </c>
      <c r="C198" s="54">
        <f t="shared" si="7"/>
        <v>95.155714285714296</v>
      </c>
      <c r="D198" s="55">
        <v>12.9</v>
      </c>
      <c r="E198" s="55">
        <v>11.3</v>
      </c>
      <c r="F198" s="56">
        <v>5</v>
      </c>
      <c r="G198" s="57">
        <f t="shared" si="8"/>
        <v>-0.13760988809432351</v>
      </c>
      <c r="H198" s="58">
        <v>1</v>
      </c>
      <c r="I198" s="58"/>
      <c r="J198" s="58"/>
      <c r="K198" s="59"/>
      <c r="L198" s="60">
        <v>37742</v>
      </c>
      <c r="M198" s="12">
        <v>25.857727272727274</v>
      </c>
    </row>
    <row r="199" spans="1:13" s="12" customFormat="1">
      <c r="A199" s="52">
        <v>198</v>
      </c>
      <c r="B199" s="53">
        <v>41091</v>
      </c>
      <c r="C199" s="54">
        <f t="shared" si="7"/>
        <v>102.61857142857141</v>
      </c>
      <c r="D199" s="55">
        <v>12.5</v>
      </c>
      <c r="E199" s="55">
        <v>10.6</v>
      </c>
      <c r="F199" s="56">
        <v>5</v>
      </c>
      <c r="G199" s="57">
        <f t="shared" si="8"/>
        <v>7.8427840081670475E-2</v>
      </c>
      <c r="H199" s="58">
        <v>1</v>
      </c>
      <c r="I199" s="58"/>
      <c r="J199" s="58"/>
      <c r="K199" s="59"/>
      <c r="L199" s="60">
        <v>37773</v>
      </c>
      <c r="M199" s="12">
        <v>27.65285714285714</v>
      </c>
    </row>
    <row r="200" spans="1:13" s="12" customFormat="1">
      <c r="A200" s="52">
        <v>199</v>
      </c>
      <c r="B200" s="53">
        <v>41122</v>
      </c>
      <c r="C200" s="54">
        <f t="shared" si="7"/>
        <v>113.35608695652174</v>
      </c>
      <c r="D200" s="55">
        <v>11.26</v>
      </c>
      <c r="E200" s="55">
        <v>10.220000000000001</v>
      </c>
      <c r="F200" s="56">
        <v>5</v>
      </c>
      <c r="G200" s="57">
        <f t="shared" si="8"/>
        <v>0.10463520762832168</v>
      </c>
      <c r="H200" s="58">
        <v>1</v>
      </c>
      <c r="I200" s="58"/>
      <c r="J200" s="58"/>
      <c r="K200" s="59"/>
      <c r="L200" s="60">
        <v>37803</v>
      </c>
      <c r="M200" s="12">
        <v>28.348695652173909</v>
      </c>
    </row>
    <row r="201" spans="1:13" s="12" customFormat="1">
      <c r="A201" s="52">
        <v>200</v>
      </c>
      <c r="B201" s="53">
        <v>41153</v>
      </c>
      <c r="C201" s="54">
        <f t="shared" si="7"/>
        <v>112.86368421052633</v>
      </c>
      <c r="D201" s="55">
        <v>10.050000000000001</v>
      </c>
      <c r="E201" s="55">
        <v>10.17</v>
      </c>
      <c r="F201" s="56">
        <v>5</v>
      </c>
      <c r="G201" s="57">
        <f t="shared" si="8"/>
        <v>-4.343858007239354E-3</v>
      </c>
      <c r="H201" s="58">
        <v>1</v>
      </c>
      <c r="I201" s="58"/>
      <c r="J201" s="58"/>
      <c r="K201" s="59"/>
      <c r="L201" s="60">
        <v>37834</v>
      </c>
      <c r="M201" s="12">
        <v>29.888095238095236</v>
      </c>
    </row>
    <row r="202" spans="1:13" s="12" customFormat="1">
      <c r="A202" s="52">
        <v>201</v>
      </c>
      <c r="B202" s="53">
        <v>41183</v>
      </c>
      <c r="C202" s="54">
        <f t="shared" si="7"/>
        <v>112.86368421052633</v>
      </c>
      <c r="D202" s="55">
        <v>8.32</v>
      </c>
      <c r="E202" s="55">
        <v>10.27</v>
      </c>
      <c r="F202" s="56">
        <v>5</v>
      </c>
      <c r="G202" s="57">
        <f t="shared" si="8"/>
        <v>0</v>
      </c>
      <c r="H202" s="58"/>
      <c r="I202" s="58">
        <v>1</v>
      </c>
      <c r="J202" s="58"/>
      <c r="K202" s="59"/>
      <c r="L202" s="60">
        <v>37865</v>
      </c>
      <c r="M202" s="12">
        <v>27.112272727272728</v>
      </c>
    </row>
    <row r="203" spans="1:13" s="12" customFormat="1">
      <c r="A203" s="52">
        <v>202</v>
      </c>
      <c r="B203" s="53">
        <v>41214</v>
      </c>
      <c r="C203" s="54">
        <f t="shared" si="7"/>
        <v>112.86368421052633</v>
      </c>
      <c r="D203" s="55">
        <v>7.86</v>
      </c>
      <c r="E203" s="55">
        <v>10.84</v>
      </c>
      <c r="F203" s="56">
        <v>5</v>
      </c>
      <c r="G203" s="57">
        <f t="shared" si="8"/>
        <v>0</v>
      </c>
      <c r="H203" s="58"/>
      <c r="I203" s="58">
        <v>1</v>
      </c>
      <c r="J203" s="58"/>
      <c r="K203" s="59"/>
      <c r="L203" s="60">
        <v>37895</v>
      </c>
      <c r="M203" s="12">
        <v>27.112272727272728</v>
      </c>
    </row>
    <row r="204" spans="1:13" s="12" customFormat="1">
      <c r="A204" s="52">
        <v>203</v>
      </c>
      <c r="B204" s="53">
        <v>41244</v>
      </c>
      <c r="C204" s="54">
        <f t="shared" si="7"/>
        <v>112.86368421052633</v>
      </c>
      <c r="D204" s="55">
        <v>7.19</v>
      </c>
      <c r="E204" s="55">
        <v>11.04</v>
      </c>
      <c r="F204" s="56">
        <v>5</v>
      </c>
      <c r="G204" s="57">
        <f t="shared" si="8"/>
        <v>0</v>
      </c>
      <c r="H204" s="58"/>
      <c r="I204" s="58">
        <v>1</v>
      </c>
      <c r="J204" s="58"/>
      <c r="K204" s="59"/>
      <c r="L204" s="60">
        <v>37926</v>
      </c>
      <c r="M204" s="12">
        <v>27.112272727272728</v>
      </c>
    </row>
    <row r="205" spans="1:13" s="12" customFormat="1">
      <c r="A205" s="52">
        <v>204</v>
      </c>
      <c r="B205" s="53">
        <v>41275</v>
      </c>
      <c r="C205" s="54">
        <f t="shared" si="7"/>
        <v>110.14882352941174</v>
      </c>
      <c r="D205" s="55">
        <f>D204</f>
        <v>7.19</v>
      </c>
      <c r="E205" s="55">
        <f>E204</f>
        <v>11.04</v>
      </c>
      <c r="F205" s="56">
        <v>5</v>
      </c>
      <c r="G205" s="57">
        <f t="shared" si="8"/>
        <v>-2.4054333332327871E-2</v>
      </c>
      <c r="H205" s="58"/>
      <c r="I205" s="58">
        <v>1</v>
      </c>
      <c r="J205" s="58"/>
      <c r="K205" s="59"/>
      <c r="L205" s="60">
        <v>37956</v>
      </c>
      <c r="M205" s="12">
        <v>27.112272727272728</v>
      </c>
    </row>
    <row r="206" spans="1:13" s="12" customFormat="1">
      <c r="A206" s="52">
        <v>205</v>
      </c>
      <c r="B206" s="53">
        <v>41306</v>
      </c>
      <c r="C206" s="54">
        <f t="shared" si="7"/>
        <v>116.05052631578945</v>
      </c>
      <c r="D206" s="55">
        <v>7.51</v>
      </c>
      <c r="E206" s="55">
        <v>13.11</v>
      </c>
      <c r="F206" s="56">
        <v>5</v>
      </c>
      <c r="G206" s="57">
        <f t="shared" si="8"/>
        <v>5.3579353798561824E-2</v>
      </c>
      <c r="H206" s="58"/>
      <c r="I206" s="58">
        <v>1</v>
      </c>
      <c r="J206" s="58"/>
      <c r="K206" s="59"/>
      <c r="L206" s="60">
        <v>37987</v>
      </c>
      <c r="M206" s="12">
        <v>40.936666666666667</v>
      </c>
    </row>
    <row r="207" spans="1:13" s="12" customFormat="1">
      <c r="A207" s="52">
        <v>206</v>
      </c>
      <c r="B207" s="53">
        <v>41334</v>
      </c>
      <c r="C207" s="54">
        <f t="shared" si="7"/>
        <v>108.47349999999999</v>
      </c>
      <c r="D207" s="55">
        <v>8.82</v>
      </c>
      <c r="E207" s="55">
        <v>11.9</v>
      </c>
      <c r="F207" s="56">
        <v>5</v>
      </c>
      <c r="G207" s="57">
        <f t="shared" si="8"/>
        <v>-6.5290753573760907E-2</v>
      </c>
      <c r="H207" s="58"/>
      <c r="I207" s="58">
        <v>1</v>
      </c>
      <c r="J207" s="58"/>
      <c r="K207" s="59"/>
      <c r="L207" s="60">
        <v>38018</v>
      </c>
      <c r="M207" s="12">
        <v>30.858500000000003</v>
      </c>
    </row>
    <row r="208" spans="1:13" s="12" customFormat="1">
      <c r="A208" s="52">
        <v>207</v>
      </c>
      <c r="B208" s="53">
        <v>41365</v>
      </c>
      <c r="C208" s="54">
        <f t="shared" si="7"/>
        <v>102.24818181818182</v>
      </c>
      <c r="D208" s="55">
        <v>8</v>
      </c>
      <c r="E208" s="55">
        <v>11.9</v>
      </c>
      <c r="F208" s="56">
        <v>5</v>
      </c>
      <c r="G208" s="57">
        <f t="shared" si="8"/>
        <v>-5.7390221407239261E-2</v>
      </c>
      <c r="H208" s="58"/>
      <c r="I208" s="58">
        <v>1</v>
      </c>
      <c r="J208" s="58"/>
      <c r="K208" s="59"/>
      <c r="L208" s="60">
        <v>38047</v>
      </c>
      <c r="M208" s="12">
        <v>33.634347826086952</v>
      </c>
    </row>
    <row r="209" spans="1:13" s="12" customFormat="1">
      <c r="A209" s="52">
        <v>208</v>
      </c>
      <c r="B209" s="53">
        <v>41395</v>
      </c>
      <c r="C209" s="54">
        <f t="shared" si="7"/>
        <v>102.55863636363634</v>
      </c>
      <c r="D209" s="55">
        <v>7.1</v>
      </c>
      <c r="E209" s="55">
        <v>11.9</v>
      </c>
      <c r="F209" s="56">
        <v>5</v>
      </c>
      <c r="G209" s="57">
        <f t="shared" si="8"/>
        <v>3.0362842637785548E-3</v>
      </c>
      <c r="H209" s="58"/>
      <c r="I209" s="58">
        <v>1</v>
      </c>
      <c r="J209" s="58"/>
      <c r="K209" s="59"/>
      <c r="L209" s="60">
        <v>38078</v>
      </c>
      <c r="M209" s="12">
        <v>33.590909090909086</v>
      </c>
    </row>
    <row r="210" spans="1:13" s="12" customFormat="1">
      <c r="A210" s="52">
        <v>209</v>
      </c>
      <c r="B210" s="53">
        <v>41426</v>
      </c>
      <c r="C210" s="54">
        <f t="shared" si="7"/>
        <v>102.9195</v>
      </c>
      <c r="D210" s="55">
        <v>7.2</v>
      </c>
      <c r="E210" s="55">
        <v>11.4</v>
      </c>
      <c r="F210" s="56">
        <v>5</v>
      </c>
      <c r="G210" s="57">
        <f t="shared" si="8"/>
        <v>3.5186079803573023E-3</v>
      </c>
      <c r="H210" s="58"/>
      <c r="I210" s="58">
        <v>1</v>
      </c>
      <c r="J210" s="58"/>
      <c r="K210" s="59"/>
      <c r="L210" s="60">
        <v>38108</v>
      </c>
      <c r="M210" s="12">
        <v>37.567619047619054</v>
      </c>
    </row>
    <row r="211" spans="1:13" s="12" customFormat="1">
      <c r="A211" s="52">
        <v>210</v>
      </c>
      <c r="B211" s="53">
        <v>41456</v>
      </c>
      <c r="C211" s="54">
        <f t="shared" si="7"/>
        <v>107.93318181818178</v>
      </c>
      <c r="D211" s="55">
        <v>6.1</v>
      </c>
      <c r="E211" s="55">
        <v>10.97</v>
      </c>
      <c r="F211" s="56">
        <v>5</v>
      </c>
      <c r="G211" s="57">
        <f t="shared" si="8"/>
        <v>4.8714595564317564E-2</v>
      </c>
      <c r="H211" s="58"/>
      <c r="I211" s="58">
        <v>1</v>
      </c>
      <c r="J211" s="58"/>
      <c r="K211" s="59"/>
      <c r="L211" s="60">
        <v>38139</v>
      </c>
      <c r="M211" s="12">
        <v>35.183636363636367</v>
      </c>
    </row>
    <row r="212" spans="1:13" s="12" customFormat="1">
      <c r="A212" s="52">
        <v>211</v>
      </c>
      <c r="B212" s="53">
        <v>41487</v>
      </c>
      <c r="C212" s="54">
        <f t="shared" si="7"/>
        <v>111.28045454545453</v>
      </c>
      <c r="D212" s="55">
        <v>5.73</v>
      </c>
      <c r="E212" s="55">
        <v>10.88</v>
      </c>
      <c r="F212" s="56">
        <v>5</v>
      </c>
      <c r="G212" s="57">
        <f t="shared" si="8"/>
        <v>3.1012452990697437E-2</v>
      </c>
      <c r="H212" s="58"/>
      <c r="I212" s="58">
        <v>1</v>
      </c>
      <c r="J212" s="58"/>
      <c r="K212" s="59"/>
      <c r="L212" s="60">
        <v>38169</v>
      </c>
      <c r="M212" s="12">
        <v>38.221363636363634</v>
      </c>
    </row>
    <row r="213" spans="1:13" s="12" customFormat="1">
      <c r="A213" s="52">
        <v>212</v>
      </c>
      <c r="B213" s="53">
        <v>41518</v>
      </c>
      <c r="C213" s="54">
        <f t="shared" si="7"/>
        <v>111.59649999999999</v>
      </c>
      <c r="D213" s="55">
        <v>6.03</v>
      </c>
      <c r="E213" s="55">
        <v>11.01</v>
      </c>
      <c r="F213" s="56">
        <v>5</v>
      </c>
      <c r="G213" s="57">
        <f t="shared" si="8"/>
        <v>2.8400805499617654E-3</v>
      </c>
      <c r="H213" s="58"/>
      <c r="I213" s="58"/>
      <c r="J213" s="58">
        <v>1</v>
      </c>
      <c r="K213" s="59"/>
      <c r="L213" s="60">
        <v>38200</v>
      </c>
      <c r="M213" s="12">
        <v>42.744090909090907</v>
      </c>
    </row>
    <row r="214" spans="1:13" s="12" customFormat="1">
      <c r="A214" s="52">
        <v>213</v>
      </c>
      <c r="B214" s="53">
        <v>41548</v>
      </c>
      <c r="C214" s="54">
        <f t="shared" si="7"/>
        <v>111.59649999999999</v>
      </c>
      <c r="D214" s="55">
        <v>6.23</v>
      </c>
      <c r="E214" s="55">
        <v>11.14</v>
      </c>
      <c r="F214" s="56">
        <v>5</v>
      </c>
      <c r="G214" s="57">
        <f t="shared" si="8"/>
        <v>0</v>
      </c>
      <c r="H214" s="58"/>
      <c r="I214" s="58"/>
      <c r="J214" s="58">
        <v>1</v>
      </c>
      <c r="K214" s="59"/>
      <c r="L214" s="60">
        <v>38231</v>
      </c>
      <c r="M214" s="12">
        <v>43.196818181818173</v>
      </c>
    </row>
    <row r="215" spans="1:13" s="12" customFormat="1">
      <c r="A215" s="52">
        <v>214</v>
      </c>
      <c r="B215" s="53">
        <v>41579</v>
      </c>
      <c r="C215" s="54">
        <f t="shared" si="7"/>
        <v>111.59649999999999</v>
      </c>
      <c r="D215" s="55">
        <v>6.56</v>
      </c>
      <c r="E215" s="55">
        <v>11.16</v>
      </c>
      <c r="F215" s="56">
        <v>6</v>
      </c>
      <c r="G215" s="57">
        <f t="shared" si="8"/>
        <v>0</v>
      </c>
      <c r="H215" s="58"/>
      <c r="I215" s="58"/>
      <c r="J215" s="58">
        <v>1</v>
      </c>
      <c r="K215" s="59"/>
      <c r="L215" s="60">
        <v>38261</v>
      </c>
      <c r="M215" s="12">
        <v>43.196818181818173</v>
      </c>
    </row>
    <row r="216" spans="1:13" s="12" customFormat="1">
      <c r="A216" s="52">
        <v>215</v>
      </c>
      <c r="B216" s="53">
        <v>41609</v>
      </c>
      <c r="C216" s="54">
        <f t="shared" si="7"/>
        <v>111.59649999999999</v>
      </c>
      <c r="D216" s="55">
        <v>6.83</v>
      </c>
      <c r="E216" s="55">
        <v>11.24</v>
      </c>
      <c r="F216" s="56">
        <v>6</v>
      </c>
      <c r="G216" s="57">
        <f t="shared" si="8"/>
        <v>0</v>
      </c>
      <c r="H216" s="58"/>
      <c r="I216" s="58"/>
      <c r="J216" s="58"/>
      <c r="K216" s="59">
        <v>1</v>
      </c>
      <c r="L216" s="60">
        <v>38292</v>
      </c>
      <c r="M216" s="12">
        <v>43.196818181818173</v>
      </c>
    </row>
    <row r="217" spans="1:13" s="12" customFormat="1">
      <c r="A217" s="52">
        <v>216</v>
      </c>
      <c r="B217" s="53">
        <v>41640</v>
      </c>
      <c r="C217" s="54">
        <f t="shared" si="7"/>
        <v>84.535581395348828</v>
      </c>
      <c r="D217" s="55">
        <f>D216</f>
        <v>6.83</v>
      </c>
      <c r="E217" s="55">
        <f>E216</f>
        <v>11.24</v>
      </c>
      <c r="F217" s="56">
        <v>6</v>
      </c>
      <c r="G217" s="57">
        <f t="shared" si="8"/>
        <v>-0.24248895444437024</v>
      </c>
      <c r="H217" s="58"/>
      <c r="I217" s="58"/>
      <c r="J217" s="58"/>
      <c r="K217" s="59">
        <v>1</v>
      </c>
      <c r="L217" s="60">
        <v>38322</v>
      </c>
      <c r="M217" s="12">
        <v>43.196818181818173</v>
      </c>
    </row>
    <row r="218" spans="1:13" s="12" customFormat="1">
      <c r="A218" s="52">
        <v>217</v>
      </c>
      <c r="B218" s="53">
        <v>41671</v>
      </c>
      <c r="C218" s="54">
        <f t="shared" si="7"/>
        <v>108.90052631578948</v>
      </c>
      <c r="D218" s="55">
        <v>10.19</v>
      </c>
      <c r="E218" s="55">
        <v>7.96</v>
      </c>
      <c r="F218" s="56">
        <v>6</v>
      </c>
      <c r="G218" s="57">
        <f t="shared" si="8"/>
        <v>0.28822117880153608</v>
      </c>
      <c r="H218" s="58"/>
      <c r="I218" s="58"/>
      <c r="J218" s="58"/>
      <c r="K218" s="59">
        <v>1</v>
      </c>
      <c r="L218" s="60">
        <v>38353</v>
      </c>
      <c r="M218" s="12">
        <v>53.914047619047629</v>
      </c>
    </row>
    <row r="219" spans="1:13" s="12" customFormat="1">
      <c r="A219" s="52">
        <v>218</v>
      </c>
      <c r="B219" s="53">
        <v>41699</v>
      </c>
      <c r="C219" s="54">
        <f t="shared" si="7"/>
        <v>107.48095238095237</v>
      </c>
      <c r="D219" s="55">
        <v>10.7</v>
      </c>
      <c r="E219" s="55">
        <v>8</v>
      </c>
      <c r="F219" s="56">
        <v>6</v>
      </c>
      <c r="G219" s="57">
        <f t="shared" si="8"/>
        <v>-1.3035510321783295E-2</v>
      </c>
      <c r="H219" s="58"/>
      <c r="I219" s="58"/>
      <c r="J219" s="58"/>
      <c r="K219" s="59">
        <v>1</v>
      </c>
      <c r="L219" s="60">
        <v>38384</v>
      </c>
      <c r="M219" s="12">
        <v>45.474999999999994</v>
      </c>
    </row>
    <row r="220" spans="1:13" s="12" customFormat="1">
      <c r="A220" s="52">
        <v>219</v>
      </c>
      <c r="B220" s="53">
        <v>41730</v>
      </c>
      <c r="C220" s="54">
        <f t="shared" si="7"/>
        <v>107.7552380952381</v>
      </c>
      <c r="D220" s="55">
        <v>12</v>
      </c>
      <c r="E220" s="55">
        <v>8.4</v>
      </c>
      <c r="F220" s="56">
        <v>6</v>
      </c>
      <c r="G220" s="57">
        <f t="shared" si="8"/>
        <v>2.5519471888708622E-3</v>
      </c>
      <c r="H220" s="58"/>
      <c r="I220" s="58"/>
      <c r="J220" s="58"/>
      <c r="K220" s="59">
        <v>1</v>
      </c>
      <c r="L220" s="60">
        <v>38412</v>
      </c>
      <c r="M220" s="12">
        <v>53.104545454545466</v>
      </c>
    </row>
    <row r="221" spans="1:13" s="12" customFormat="1">
      <c r="A221" s="52">
        <v>220</v>
      </c>
      <c r="B221" s="53">
        <v>41760</v>
      </c>
      <c r="C221" s="54">
        <f t="shared" si="7"/>
        <v>109.53909090909092</v>
      </c>
      <c r="D221" s="55">
        <v>12.5</v>
      </c>
      <c r="E221" s="55">
        <v>8.1</v>
      </c>
      <c r="F221" s="56">
        <v>6</v>
      </c>
      <c r="G221" s="57">
        <f t="shared" si="8"/>
        <v>1.6554673771647099E-2</v>
      </c>
      <c r="H221" s="58"/>
      <c r="I221" s="58"/>
      <c r="J221" s="58"/>
      <c r="K221" s="59">
        <v>1</v>
      </c>
      <c r="L221" s="60">
        <v>38443</v>
      </c>
      <c r="M221" s="12">
        <v>51.883809523809511</v>
      </c>
    </row>
    <row r="222" spans="1:13" s="12" customFormat="1">
      <c r="A222" s="52">
        <v>221</v>
      </c>
      <c r="B222" s="53">
        <v>41791</v>
      </c>
      <c r="C222" s="54">
        <f t="shared" si="7"/>
        <v>111.7952380952381</v>
      </c>
      <c r="D222" s="55">
        <v>12.6</v>
      </c>
      <c r="E222" s="55">
        <v>8.6</v>
      </c>
      <c r="F222" s="56">
        <v>6</v>
      </c>
      <c r="G222" s="57">
        <f t="shared" si="8"/>
        <v>2.0596730969947741E-2</v>
      </c>
      <c r="H222" s="58"/>
      <c r="I222" s="58"/>
      <c r="J222" s="58"/>
      <c r="K222" s="59">
        <v>1</v>
      </c>
      <c r="L222" s="60">
        <v>38473</v>
      </c>
      <c r="M222" s="12">
        <v>48.645454545454548</v>
      </c>
    </row>
    <row r="223" spans="1:13" s="12" customFormat="1">
      <c r="A223" s="52">
        <v>222</v>
      </c>
      <c r="B223" s="53">
        <v>41821</v>
      </c>
      <c r="C223" s="54">
        <f t="shared" si="7"/>
        <v>106.76818181818182</v>
      </c>
      <c r="D223" s="55">
        <v>14.6</v>
      </c>
      <c r="E223" s="55">
        <v>8.8000000000000007</v>
      </c>
      <c r="F223" s="56">
        <v>6</v>
      </c>
      <c r="G223" s="57">
        <f t="shared" si="8"/>
        <v>-4.4966640464361718E-2</v>
      </c>
      <c r="H223" s="58"/>
      <c r="I223" s="58"/>
      <c r="J223" s="58"/>
      <c r="K223" s="59">
        <v>1</v>
      </c>
      <c r="L223" s="60">
        <v>38504</v>
      </c>
      <c r="M223" s="12">
        <v>54.354545454545452</v>
      </c>
    </row>
    <row r="224" spans="1:13" s="12" customFormat="1">
      <c r="A224" s="52">
        <v>223</v>
      </c>
      <c r="B224" s="53">
        <v>41852</v>
      </c>
      <c r="C224" s="54">
        <f t="shared" si="7"/>
        <v>101.60809523809523</v>
      </c>
      <c r="D224" s="55">
        <v>15.6</v>
      </c>
      <c r="E224" s="55">
        <v>8.3000000000000007</v>
      </c>
      <c r="F224" s="56">
        <v>6</v>
      </c>
      <c r="G224" s="57">
        <f t="shared" si="8"/>
        <v>-4.8329815982759983E-2</v>
      </c>
      <c r="H224" s="58">
        <v>1</v>
      </c>
      <c r="I224" s="58"/>
      <c r="J224" s="58"/>
      <c r="K224" s="59"/>
      <c r="L224" s="60">
        <v>38534</v>
      </c>
      <c r="M224" s="12">
        <v>57.519999999999996</v>
      </c>
    </row>
    <row r="225" spans="1:13" s="12" customFormat="1">
      <c r="A225" s="52">
        <v>224</v>
      </c>
      <c r="B225" s="53">
        <v>41883</v>
      </c>
      <c r="C225" s="54">
        <f t="shared" si="7"/>
        <v>97.091428571428565</v>
      </c>
      <c r="D225" s="55">
        <v>15.1</v>
      </c>
      <c r="E225" s="55">
        <v>7.9</v>
      </c>
      <c r="F225" s="56">
        <v>6</v>
      </c>
      <c r="G225" s="57">
        <f t="shared" si="8"/>
        <v>-4.445183876425296E-2</v>
      </c>
      <c r="H225" s="58">
        <v>1</v>
      </c>
      <c r="I225" s="58"/>
      <c r="J225" s="58"/>
      <c r="K225" s="59"/>
      <c r="L225" s="60">
        <v>38565</v>
      </c>
      <c r="M225" s="12">
        <v>63.983478260869568</v>
      </c>
    </row>
    <row r="226" spans="1:13" s="12" customFormat="1">
      <c r="A226" s="52">
        <v>225</v>
      </c>
      <c r="B226" s="53">
        <v>41913</v>
      </c>
      <c r="C226" s="54">
        <f t="shared" si="7"/>
        <v>97.091428571428565</v>
      </c>
      <c r="D226" s="55">
        <v>14.4</v>
      </c>
      <c r="E226" s="55">
        <v>7.7</v>
      </c>
      <c r="F226" s="56">
        <v>6</v>
      </c>
      <c r="G226" s="57">
        <f t="shared" si="8"/>
        <v>0</v>
      </c>
      <c r="H226" s="58">
        <v>1</v>
      </c>
      <c r="I226" s="58"/>
      <c r="J226" s="58"/>
      <c r="K226" s="59"/>
      <c r="L226" s="60">
        <v>38596</v>
      </c>
      <c r="M226" s="12">
        <v>62.908181818181816</v>
      </c>
    </row>
    <row r="227" spans="1:13" s="12" customFormat="1">
      <c r="A227" s="52">
        <v>226</v>
      </c>
      <c r="B227" s="53">
        <v>41944</v>
      </c>
      <c r="C227" s="54">
        <f t="shared" si="7"/>
        <v>97.091428571428565</v>
      </c>
      <c r="D227" s="55">
        <v>13.6</v>
      </c>
      <c r="E227" s="55">
        <v>7.2</v>
      </c>
      <c r="F227" s="56">
        <v>6</v>
      </c>
      <c r="G227" s="57">
        <f t="shared" si="8"/>
        <v>0</v>
      </c>
      <c r="H227" s="58">
        <v>1</v>
      </c>
      <c r="I227" s="58"/>
      <c r="J227" s="58"/>
      <c r="K227" s="59"/>
      <c r="L227" s="60">
        <v>38626</v>
      </c>
      <c r="M227" s="12">
        <v>62.908181818181816</v>
      </c>
    </row>
    <row r="228" spans="1:13" s="12" customFormat="1">
      <c r="A228" s="52">
        <v>227</v>
      </c>
      <c r="B228" s="53">
        <v>41974</v>
      </c>
      <c r="C228" s="54">
        <f t="shared" si="7"/>
        <v>97.091428571428565</v>
      </c>
      <c r="D228" s="55">
        <v>12.6</v>
      </c>
      <c r="E228" s="55">
        <v>7</v>
      </c>
      <c r="F228" s="56">
        <v>6</v>
      </c>
      <c r="G228" s="57">
        <f t="shared" si="8"/>
        <v>0</v>
      </c>
      <c r="H228" s="58">
        <v>1</v>
      </c>
      <c r="I228" s="58"/>
      <c r="J228" s="58"/>
      <c r="K228" s="59"/>
      <c r="L228" s="60">
        <v>38657</v>
      </c>
      <c r="M228" s="12">
        <v>62.908181818181816</v>
      </c>
    </row>
    <row r="229" spans="1:13" s="12" customFormat="1">
      <c r="A229" s="52">
        <v>228</v>
      </c>
      <c r="B229" s="53">
        <v>42005</v>
      </c>
      <c r="C229" s="54">
        <f t="shared" si="7"/>
        <v>44.670465116279075</v>
      </c>
      <c r="D229" s="55">
        <f>D228</f>
        <v>12.6</v>
      </c>
      <c r="E229" s="55">
        <f>E228</f>
        <v>7</v>
      </c>
      <c r="F229" s="56">
        <v>6</v>
      </c>
      <c r="G229" s="57">
        <f t="shared" si="8"/>
        <v>-0.53991340148614919</v>
      </c>
      <c r="H229" s="58">
        <v>1</v>
      </c>
      <c r="I229" s="58"/>
      <c r="J229" s="58"/>
      <c r="K229" s="59"/>
      <c r="L229" s="60">
        <v>38687</v>
      </c>
      <c r="M229" s="12">
        <v>62.908181818181816</v>
      </c>
    </row>
    <row r="230" spans="1:13" s="12" customFormat="1">
      <c r="A230" s="52">
        <v>229</v>
      </c>
      <c r="B230" s="53">
        <v>42036</v>
      </c>
      <c r="C230" s="54">
        <f t="shared" si="7"/>
        <v>58.095500000000015</v>
      </c>
      <c r="D230" s="55">
        <v>8.5</v>
      </c>
      <c r="E230" s="55">
        <v>2.9</v>
      </c>
      <c r="F230" s="56">
        <v>6</v>
      </c>
      <c r="G230" s="57">
        <f t="shared" si="8"/>
        <v>0.30053492500637757</v>
      </c>
      <c r="H230" s="58">
        <v>1</v>
      </c>
      <c r="I230" s="58"/>
      <c r="J230" s="58"/>
      <c r="K230" s="59"/>
      <c r="L230" s="60">
        <v>38718</v>
      </c>
      <c r="M230" s="12">
        <v>60.407023809523814</v>
      </c>
    </row>
    <row r="231" spans="1:13" s="12" customFormat="1">
      <c r="A231" s="52">
        <v>230</v>
      </c>
      <c r="B231" s="53">
        <v>42064</v>
      </c>
      <c r="C231" s="54">
        <f t="shared" si="7"/>
        <v>55.885454545454543</v>
      </c>
      <c r="D231" s="55">
        <v>7.7</v>
      </c>
      <c r="E231" s="55">
        <v>2</v>
      </c>
      <c r="F231" s="56">
        <v>6</v>
      </c>
      <c r="G231" s="57">
        <f t="shared" si="8"/>
        <v>-3.8041594521872946E-2</v>
      </c>
      <c r="H231" s="58">
        <v>1</v>
      </c>
      <c r="I231" s="58"/>
      <c r="J231" s="58"/>
      <c r="K231" s="59"/>
      <c r="L231" s="60">
        <v>38749</v>
      </c>
      <c r="M231" s="12">
        <v>60.21</v>
      </c>
    </row>
    <row r="232" spans="1:13" s="12" customFormat="1">
      <c r="A232" s="52">
        <v>231</v>
      </c>
      <c r="B232" s="53">
        <v>42095</v>
      </c>
      <c r="C232" s="54">
        <f t="shared" si="7"/>
        <v>59.351818181818174</v>
      </c>
      <c r="D232" s="55">
        <v>7</v>
      </c>
      <c r="E232" s="55">
        <v>1.6</v>
      </c>
      <c r="F232" s="56">
        <v>6</v>
      </c>
      <c r="G232" s="57">
        <f t="shared" si="8"/>
        <v>6.2026222468035241E-2</v>
      </c>
      <c r="H232" s="58">
        <v>1</v>
      </c>
      <c r="I232" s="58"/>
      <c r="J232" s="58"/>
      <c r="K232" s="59"/>
      <c r="L232" s="60">
        <v>38777</v>
      </c>
      <c r="M232" s="12">
        <v>62.064782608695651</v>
      </c>
    </row>
    <row r="233" spans="1:13" s="12" customFormat="1">
      <c r="A233" s="52">
        <v>232</v>
      </c>
      <c r="B233" s="53">
        <v>42125</v>
      </c>
      <c r="C233" s="54">
        <f t="shared" si="7"/>
        <v>64.096190476190472</v>
      </c>
      <c r="D233" s="55">
        <v>7.1</v>
      </c>
      <c r="E233" s="55">
        <v>1.3</v>
      </c>
      <c r="F233" s="56">
        <v>6</v>
      </c>
      <c r="G233" s="57">
        <f t="shared" si="8"/>
        <v>7.9936427218428197E-2</v>
      </c>
      <c r="H233" s="58">
        <v>1</v>
      </c>
      <c r="I233" s="58"/>
      <c r="J233" s="58"/>
      <c r="K233" s="59"/>
      <c r="L233" s="60">
        <v>38808</v>
      </c>
      <c r="M233" s="12">
        <v>70.260000000000005</v>
      </c>
    </row>
    <row r="234" spans="1:13" s="12" customFormat="1">
      <c r="A234" s="52">
        <v>233</v>
      </c>
      <c r="B234" s="53">
        <v>42156</v>
      </c>
      <c r="C234" s="54">
        <f t="shared" si="7"/>
        <v>61.477727272727286</v>
      </c>
      <c r="D234" s="55">
        <v>7.4</v>
      </c>
      <c r="E234" s="55">
        <v>1.4</v>
      </c>
      <c r="F234" s="56">
        <v>6</v>
      </c>
      <c r="G234" s="57">
        <f t="shared" si="8"/>
        <v>-4.0852087838759377E-2</v>
      </c>
      <c r="H234" s="58">
        <v>1</v>
      </c>
      <c r="I234" s="58"/>
      <c r="J234" s="58"/>
      <c r="K234" s="59"/>
      <c r="L234" s="60">
        <v>38838</v>
      </c>
      <c r="M234" s="12">
        <v>69.776956521739137</v>
      </c>
    </row>
    <row r="235" spans="1:13" s="12" customFormat="1">
      <c r="A235" s="52">
        <v>234</v>
      </c>
      <c r="B235" s="53">
        <v>42186</v>
      </c>
      <c r="C235" s="54">
        <f t="shared" si="7"/>
        <v>56.561304347826088</v>
      </c>
      <c r="D235" s="55">
        <v>6.8</v>
      </c>
      <c r="E235" s="55">
        <v>1.3</v>
      </c>
      <c r="F235" s="56">
        <v>6</v>
      </c>
      <c r="G235" s="57">
        <f t="shared" si="8"/>
        <v>-7.9970798254967668E-2</v>
      </c>
      <c r="H235" s="58">
        <v>1</v>
      </c>
      <c r="I235" s="58"/>
      <c r="J235" s="58"/>
      <c r="K235" s="59"/>
      <c r="L235" s="60">
        <v>38869</v>
      </c>
      <c r="M235" s="12">
        <v>68.555909090909083</v>
      </c>
    </row>
    <row r="236" spans="1:13" s="12" customFormat="1">
      <c r="A236" s="52">
        <v>235</v>
      </c>
      <c r="B236" s="53">
        <v>42217</v>
      </c>
      <c r="C236" s="54">
        <f t="shared" si="7"/>
        <v>46.58428571428572</v>
      </c>
      <c r="D236" s="55">
        <v>5.7</v>
      </c>
      <c r="E236" s="55">
        <v>1.3</v>
      </c>
      <c r="F236" s="56">
        <v>6</v>
      </c>
      <c r="G236" s="57">
        <f t="shared" si="8"/>
        <v>-0.17639300841059602</v>
      </c>
      <c r="H236" s="58">
        <v>1</v>
      </c>
      <c r="I236" s="58"/>
      <c r="J236" s="58"/>
      <c r="K236" s="59"/>
      <c r="L236" s="60">
        <v>38899</v>
      </c>
      <c r="M236" s="12">
        <v>73.674285714285702</v>
      </c>
    </row>
    <row r="237" spans="1:13" s="12" customFormat="1">
      <c r="A237" s="52">
        <v>236</v>
      </c>
      <c r="B237" s="53">
        <v>42248</v>
      </c>
      <c r="C237" s="54">
        <f t="shared" si="7"/>
        <v>47.62318181818182</v>
      </c>
      <c r="D237" s="55">
        <v>4.9000000000000004</v>
      </c>
      <c r="E237" s="55">
        <v>1.2</v>
      </c>
      <c r="F237" s="56">
        <v>6</v>
      </c>
      <c r="G237" s="57">
        <f t="shared" si="8"/>
        <v>2.2301428216972896E-2</v>
      </c>
      <c r="H237" s="58">
        <v>1</v>
      </c>
      <c r="I237" s="58"/>
      <c r="J237" s="58"/>
      <c r="K237" s="59"/>
      <c r="L237" s="60">
        <v>38930</v>
      </c>
      <c r="M237" s="12">
        <v>73.230434782608697</v>
      </c>
    </row>
    <row r="238" spans="1:13" s="12" customFormat="1">
      <c r="A238" s="52">
        <v>237</v>
      </c>
      <c r="B238" s="53">
        <v>42278</v>
      </c>
      <c r="C238" s="54">
        <f t="shared" si="7"/>
        <v>47.62318181818182</v>
      </c>
      <c r="D238" s="55">
        <v>4.5</v>
      </c>
      <c r="E238" s="55">
        <v>1</v>
      </c>
      <c r="F238" s="56">
        <v>6</v>
      </c>
      <c r="G238" s="57">
        <f t="shared" si="8"/>
        <v>0</v>
      </c>
      <c r="H238" s="58">
        <v>1</v>
      </c>
      <c r="I238" s="58"/>
      <c r="J238" s="58"/>
      <c r="K238" s="59"/>
      <c r="L238" s="60">
        <v>38961</v>
      </c>
      <c r="M238" s="12">
        <v>61.958571428571432</v>
      </c>
    </row>
    <row r="239" spans="1:13" s="12" customFormat="1">
      <c r="A239" s="52">
        <v>238</v>
      </c>
      <c r="B239" s="53">
        <v>42309</v>
      </c>
      <c r="C239" s="54">
        <f t="shared" ref="C239:C281" si="9">VLOOKUP(B239,L:M,2,FALSE)</f>
        <v>47.62318181818182</v>
      </c>
      <c r="D239" s="55">
        <v>4.5999999999999996</v>
      </c>
      <c r="E239" s="55">
        <v>1</v>
      </c>
      <c r="F239" s="56">
        <v>6</v>
      </c>
      <c r="G239" s="57">
        <f t="shared" si="8"/>
        <v>0</v>
      </c>
      <c r="H239" s="58">
        <v>1</v>
      </c>
      <c r="I239" s="58"/>
      <c r="J239" s="58"/>
      <c r="K239" s="59"/>
      <c r="L239" s="60">
        <v>38991</v>
      </c>
      <c r="M239" s="12">
        <v>61.958571428571432</v>
      </c>
    </row>
    <row r="240" spans="1:13" s="12" customFormat="1">
      <c r="A240" s="52">
        <v>239</v>
      </c>
      <c r="B240" s="53">
        <v>42339</v>
      </c>
      <c r="C240" s="54">
        <f t="shared" si="9"/>
        <v>47.62318181818182</v>
      </c>
      <c r="D240" s="55">
        <v>3.3</v>
      </c>
      <c r="E240" s="55">
        <v>0.8</v>
      </c>
      <c r="F240" s="56">
        <v>6</v>
      </c>
      <c r="G240" s="57">
        <f t="shared" si="8"/>
        <v>0</v>
      </c>
      <c r="H240" s="58">
        <v>1</v>
      </c>
      <c r="I240" s="58"/>
      <c r="J240" s="58"/>
      <c r="K240" s="59"/>
      <c r="L240" s="60">
        <v>39022</v>
      </c>
      <c r="M240" s="12">
        <v>61.958571428571432</v>
      </c>
    </row>
    <row r="241" spans="1:13" s="12" customFormat="1">
      <c r="A241" s="52">
        <v>240</v>
      </c>
      <c r="B241" s="53">
        <v>42370</v>
      </c>
      <c r="C241" s="54">
        <f t="shared" si="9"/>
        <v>44.72821428571428</v>
      </c>
      <c r="D241" s="55">
        <f>D240</f>
        <v>3.3</v>
      </c>
      <c r="E241" s="55">
        <f>E240</f>
        <v>0.8</v>
      </c>
      <c r="F241" s="56">
        <v>6</v>
      </c>
      <c r="G241" s="57">
        <f t="shared" si="8"/>
        <v>-6.0789040587840071E-2</v>
      </c>
      <c r="H241" s="58">
        <v>1</v>
      </c>
      <c r="I241" s="58"/>
      <c r="J241" s="58"/>
      <c r="K241" s="59"/>
      <c r="L241" s="60">
        <v>39052</v>
      </c>
      <c r="M241" s="12">
        <v>61.958571428571432</v>
      </c>
    </row>
    <row r="242" spans="1:13" s="12" customFormat="1">
      <c r="A242" s="52">
        <v>241</v>
      </c>
      <c r="B242" s="53">
        <v>42401</v>
      </c>
      <c r="C242" s="54">
        <f t="shared" si="9"/>
        <v>32.1815</v>
      </c>
      <c r="D242" s="55">
        <v>0.7</v>
      </c>
      <c r="E242" s="55">
        <v>1</v>
      </c>
      <c r="F242" s="56">
        <v>6</v>
      </c>
      <c r="G242" s="57">
        <f t="shared" si="8"/>
        <v>-0.28051006475618612</v>
      </c>
      <c r="H242" s="58"/>
      <c r="I242" s="58">
        <v>1</v>
      </c>
      <c r="J242" s="58"/>
      <c r="K242" s="59"/>
      <c r="L242" s="60">
        <v>39083</v>
      </c>
      <c r="M242" s="12">
        <v>79.636190476190478</v>
      </c>
    </row>
    <row r="243" spans="1:13" s="12" customFormat="1">
      <c r="A243" s="52">
        <v>242</v>
      </c>
      <c r="B243" s="53">
        <v>42430</v>
      </c>
      <c r="C243" s="54">
        <f t="shared" si="9"/>
        <v>38.210454545454553</v>
      </c>
      <c r="D243" s="55">
        <v>0</v>
      </c>
      <c r="E243" s="55">
        <v>2.4</v>
      </c>
      <c r="F243" s="56">
        <v>6</v>
      </c>
      <c r="G243" s="57">
        <f t="shared" si="8"/>
        <v>0.18734224773408803</v>
      </c>
      <c r="H243" s="58"/>
      <c r="I243" s="58">
        <v>1</v>
      </c>
      <c r="J243" s="58"/>
      <c r="K243" s="59"/>
      <c r="L243" s="60">
        <v>39114</v>
      </c>
      <c r="M243" s="12">
        <v>57.555789473684207</v>
      </c>
    </row>
    <row r="244" spans="1:13" s="12" customFormat="1">
      <c r="A244" s="52">
        <v>243</v>
      </c>
      <c r="B244" s="53">
        <v>42461</v>
      </c>
      <c r="C244" s="54">
        <f t="shared" si="9"/>
        <v>41.583333333333336</v>
      </c>
      <c r="D244" s="55">
        <v>-1.2</v>
      </c>
      <c r="E244" s="55">
        <v>2.2999999999999998</v>
      </c>
      <c r="F244" s="56">
        <v>6</v>
      </c>
      <c r="G244" s="57">
        <f t="shared" si="8"/>
        <v>8.8271098263603687E-2</v>
      </c>
      <c r="H244" s="58"/>
      <c r="I244" s="58">
        <v>1</v>
      </c>
      <c r="J244" s="58"/>
      <c r="K244" s="59"/>
      <c r="L244" s="60">
        <v>39142</v>
      </c>
      <c r="M244" s="12">
        <v>62.050454545454549</v>
      </c>
    </row>
    <row r="245" spans="1:13" s="12" customFormat="1">
      <c r="A245" s="52">
        <v>244</v>
      </c>
      <c r="B245" s="53">
        <v>42491</v>
      </c>
      <c r="C245" s="54">
        <f t="shared" si="9"/>
        <v>46.742380952380941</v>
      </c>
      <c r="D245" s="55">
        <v>-1.1000000000000001</v>
      </c>
      <c r="E245" s="55">
        <v>2.9</v>
      </c>
      <c r="F245" s="56">
        <v>6</v>
      </c>
      <c r="G245" s="57">
        <f t="shared" si="8"/>
        <v>0.12406527340395046</v>
      </c>
      <c r="H245" s="58"/>
      <c r="I245" s="58">
        <v>1</v>
      </c>
      <c r="J245" s="58"/>
      <c r="K245" s="59"/>
      <c r="L245" s="60">
        <v>39173</v>
      </c>
      <c r="M245" s="12">
        <v>67.485789473684207</v>
      </c>
    </row>
    <row r="246" spans="1:13" s="12" customFormat="1">
      <c r="A246" s="52">
        <v>245</v>
      </c>
      <c r="B246" s="53">
        <v>42522</v>
      </c>
      <c r="C246" s="54">
        <f t="shared" si="9"/>
        <v>48.247272727272723</v>
      </c>
      <c r="D246" s="55">
        <v>-1.9</v>
      </c>
      <c r="E246" s="55">
        <v>3.1</v>
      </c>
      <c r="F246" s="56">
        <v>6</v>
      </c>
      <c r="G246" s="57">
        <f t="shared" si="8"/>
        <v>3.2195445422964264E-2</v>
      </c>
      <c r="H246" s="58"/>
      <c r="I246" s="58">
        <v>1</v>
      </c>
      <c r="J246" s="58"/>
      <c r="K246" s="59"/>
      <c r="L246" s="60">
        <v>39203</v>
      </c>
      <c r="M246" s="12">
        <v>67.212272727272747</v>
      </c>
    </row>
    <row r="247" spans="1:13" s="12" customFormat="1">
      <c r="A247" s="52">
        <v>246</v>
      </c>
      <c r="B247" s="53">
        <v>42552</v>
      </c>
      <c r="C247" s="54">
        <f t="shared" si="9"/>
        <v>44.951904761904771</v>
      </c>
      <c r="D247" s="55">
        <v>-1.8</v>
      </c>
      <c r="E247" s="55">
        <v>3.3</v>
      </c>
      <c r="F247" s="56">
        <v>6</v>
      </c>
      <c r="G247" s="57">
        <f t="shared" si="8"/>
        <v>-6.8301642333146395E-2</v>
      </c>
      <c r="H247" s="58"/>
      <c r="I247" s="58">
        <v>1</v>
      </c>
      <c r="J247" s="58"/>
      <c r="K247" s="59"/>
      <c r="L247" s="60">
        <v>39234</v>
      </c>
      <c r="M247" s="12">
        <v>71.045714285714283</v>
      </c>
    </row>
    <row r="248" spans="1:13" s="12" customFormat="1">
      <c r="A248" s="52">
        <v>247</v>
      </c>
      <c r="B248" s="53">
        <v>42583</v>
      </c>
      <c r="C248" s="54">
        <f t="shared" si="9"/>
        <v>45.843043478260874</v>
      </c>
      <c r="D248" s="55">
        <v>-1.6</v>
      </c>
      <c r="E248" s="55">
        <v>3.6</v>
      </c>
      <c r="F248" s="56">
        <v>6</v>
      </c>
      <c r="G248" s="57">
        <f t="shared" si="8"/>
        <v>1.9824270430278013E-2</v>
      </c>
      <c r="H248" s="58"/>
      <c r="I248" s="58"/>
      <c r="J248" s="58">
        <v>1</v>
      </c>
      <c r="K248" s="59"/>
      <c r="L248" s="60">
        <v>39264</v>
      </c>
      <c r="M248" s="12">
        <v>76.929999999999978</v>
      </c>
    </row>
    <row r="249" spans="1:13" s="12" customFormat="1">
      <c r="A249" s="52">
        <v>248</v>
      </c>
      <c r="B249" s="53">
        <v>42614</v>
      </c>
      <c r="C249" s="54">
        <f t="shared" si="9"/>
        <v>46.567727272727275</v>
      </c>
      <c r="D249" s="55">
        <v>-0.8</v>
      </c>
      <c r="E249" s="55">
        <v>3.7</v>
      </c>
      <c r="F249" s="56">
        <v>6</v>
      </c>
      <c r="G249" s="57">
        <f t="shared" si="8"/>
        <v>1.5807933755751957E-2</v>
      </c>
      <c r="H249" s="58"/>
      <c r="I249" s="58"/>
      <c r="J249" s="58">
        <v>1</v>
      </c>
      <c r="K249" s="59"/>
      <c r="L249" s="60">
        <v>39295</v>
      </c>
      <c r="M249" s="12">
        <v>70.760869565217391</v>
      </c>
    </row>
    <row r="250" spans="1:13" s="12" customFormat="1">
      <c r="A250" s="52">
        <v>249</v>
      </c>
      <c r="B250" s="53">
        <v>42644</v>
      </c>
      <c r="C250" s="54">
        <f t="shared" si="9"/>
        <v>46.567727272727275</v>
      </c>
      <c r="D250" s="55">
        <v>-0.3</v>
      </c>
      <c r="E250" s="55">
        <v>3.9</v>
      </c>
      <c r="F250" s="56">
        <v>6</v>
      </c>
      <c r="G250" s="57">
        <f t="shared" si="8"/>
        <v>0</v>
      </c>
      <c r="H250" s="58"/>
      <c r="I250" s="58"/>
      <c r="J250" s="58">
        <v>1</v>
      </c>
      <c r="K250" s="59"/>
      <c r="L250" s="60">
        <v>39326</v>
      </c>
      <c r="M250" s="12">
        <v>77.173157894736832</v>
      </c>
    </row>
    <row r="251" spans="1:13" s="12" customFormat="1">
      <c r="A251" s="52">
        <v>250</v>
      </c>
      <c r="B251" s="53">
        <v>42675</v>
      </c>
      <c r="C251" s="54">
        <f t="shared" si="9"/>
        <v>46.567727272727275</v>
      </c>
      <c r="D251" s="55">
        <v>0.5</v>
      </c>
      <c r="E251" s="55">
        <v>4.4000000000000004</v>
      </c>
      <c r="F251" s="56">
        <v>7</v>
      </c>
      <c r="G251" s="57">
        <f t="shared" si="8"/>
        <v>0</v>
      </c>
      <c r="H251" s="58"/>
      <c r="I251" s="58"/>
      <c r="J251" s="58">
        <v>1</v>
      </c>
      <c r="K251" s="59"/>
      <c r="L251" s="60">
        <v>39356</v>
      </c>
      <c r="M251" s="12">
        <v>77.173157894736832</v>
      </c>
    </row>
    <row r="252" spans="1:13" s="12" customFormat="1">
      <c r="A252" s="52">
        <v>251</v>
      </c>
      <c r="B252" s="53">
        <v>42705</v>
      </c>
      <c r="C252" s="54">
        <f t="shared" si="9"/>
        <v>46.567727272727275</v>
      </c>
      <c r="D252" s="55">
        <v>3.2</v>
      </c>
      <c r="E252" s="55">
        <v>4.9000000000000004</v>
      </c>
      <c r="F252" s="56">
        <v>7</v>
      </c>
      <c r="G252" s="57">
        <f t="shared" si="8"/>
        <v>0</v>
      </c>
      <c r="H252" s="58"/>
      <c r="I252" s="58"/>
      <c r="J252" s="58">
        <v>1</v>
      </c>
      <c r="K252" s="59"/>
      <c r="L252" s="60">
        <v>39387</v>
      </c>
      <c r="M252" s="12">
        <v>77.173157894736832</v>
      </c>
    </row>
    <row r="253" spans="1:13" s="12" customFormat="1">
      <c r="A253" s="52">
        <v>252</v>
      </c>
      <c r="B253" s="53">
        <v>42736</v>
      </c>
      <c r="C253" s="54">
        <f t="shared" si="9"/>
        <v>59.749411764705869</v>
      </c>
      <c r="D253" s="55">
        <f>D252</f>
        <v>3.2</v>
      </c>
      <c r="E253" s="55">
        <f>E252</f>
        <v>4.9000000000000004</v>
      </c>
      <c r="F253" s="56">
        <v>7</v>
      </c>
      <c r="G253" s="57">
        <f t="shared" si="8"/>
        <v>0.28306480182679095</v>
      </c>
      <c r="H253" s="58"/>
      <c r="I253" s="58"/>
      <c r="J253" s="58">
        <v>1</v>
      </c>
      <c r="K253" s="59"/>
      <c r="L253" s="60">
        <v>39417</v>
      </c>
      <c r="M253" s="12">
        <v>77.173157894736832</v>
      </c>
    </row>
    <row r="254" spans="1:13" s="12" customFormat="1">
      <c r="A254" s="52">
        <v>253</v>
      </c>
      <c r="B254" s="53">
        <v>42767</v>
      </c>
      <c r="C254" s="54">
        <f t="shared" si="9"/>
        <v>54.869500000000002</v>
      </c>
      <c r="D254" s="55">
        <v>6.1</v>
      </c>
      <c r="E254" s="55">
        <v>13.7</v>
      </c>
      <c r="F254" s="56">
        <v>7</v>
      </c>
      <c r="G254" s="57">
        <f t="shared" si="8"/>
        <v>-8.1672967491680737E-2</v>
      </c>
      <c r="H254" s="58"/>
      <c r="I254" s="58"/>
      <c r="J254" s="58"/>
      <c r="K254" s="59">
        <v>1</v>
      </c>
      <c r="L254" s="60">
        <v>39448</v>
      </c>
      <c r="M254" s="12">
        <v>64.206588235294163</v>
      </c>
    </row>
    <row r="255" spans="1:13" s="12" customFormat="1">
      <c r="A255" s="52">
        <v>254</v>
      </c>
      <c r="B255" s="53">
        <v>42795</v>
      </c>
      <c r="C255" s="54">
        <f t="shared" si="9"/>
        <v>51.589130434782604</v>
      </c>
      <c r="D255" s="55">
        <v>8.1999999999999993</v>
      </c>
      <c r="E255" s="55">
        <v>14</v>
      </c>
      <c r="F255" s="56">
        <v>7</v>
      </c>
      <c r="G255" s="57">
        <f t="shared" si="8"/>
        <v>-5.978493635293558E-2</v>
      </c>
      <c r="H255" s="58"/>
      <c r="I255" s="58"/>
      <c r="J255" s="58"/>
      <c r="K255" s="59">
        <v>1</v>
      </c>
      <c r="L255" s="60">
        <v>39479</v>
      </c>
      <c r="M255" s="12">
        <v>94.986500000000007</v>
      </c>
    </row>
    <row r="256" spans="1:13" s="12" customFormat="1">
      <c r="A256" s="52">
        <v>255</v>
      </c>
      <c r="B256" s="53">
        <v>42826</v>
      </c>
      <c r="C256" s="54">
        <f t="shared" si="9"/>
        <v>52.2921052631579</v>
      </c>
      <c r="D256" s="55">
        <v>10.4</v>
      </c>
      <c r="E256" s="55">
        <v>13.5</v>
      </c>
      <c r="F256" s="56">
        <v>7</v>
      </c>
      <c r="G256" s="57">
        <f t="shared" si="8"/>
        <v>1.3626413596251163E-2</v>
      </c>
      <c r="H256" s="58"/>
      <c r="I256" s="58"/>
      <c r="J256" s="58"/>
      <c r="K256" s="59">
        <v>1</v>
      </c>
      <c r="L256" s="60">
        <v>39508</v>
      </c>
      <c r="M256" s="12">
        <v>103.63550000000002</v>
      </c>
    </row>
    <row r="257" spans="1:13" s="12" customFormat="1">
      <c r="A257" s="52">
        <v>256</v>
      </c>
      <c r="B257" s="53">
        <v>42856</v>
      </c>
      <c r="C257" s="54">
        <f t="shared" si="9"/>
        <v>50.326521739130442</v>
      </c>
      <c r="D257" s="55">
        <v>9.3000000000000007</v>
      </c>
      <c r="E257" s="55">
        <v>13.5</v>
      </c>
      <c r="F257" s="56">
        <v>7</v>
      </c>
      <c r="G257" s="57">
        <f t="shared" si="8"/>
        <v>-3.7588532994335178E-2</v>
      </c>
      <c r="H257" s="58">
        <v>1</v>
      </c>
      <c r="I257" s="58"/>
      <c r="J257" s="58"/>
      <c r="K257" s="59"/>
      <c r="L257" s="60">
        <v>39539</v>
      </c>
      <c r="M257" s="12">
        <v>109.07136363636363</v>
      </c>
    </row>
    <row r="258" spans="1:13" s="12" customFormat="1">
      <c r="A258" s="52">
        <v>257</v>
      </c>
      <c r="B258" s="53">
        <v>42887</v>
      </c>
      <c r="C258" s="54">
        <f t="shared" si="9"/>
        <v>46.368181818181824</v>
      </c>
      <c r="D258" s="55">
        <v>8.6</v>
      </c>
      <c r="E258" s="55">
        <v>13.6</v>
      </c>
      <c r="F258" s="56">
        <v>7</v>
      </c>
      <c r="G258" s="57">
        <f t="shared" si="8"/>
        <v>-7.8653159093068914E-2</v>
      </c>
      <c r="H258" s="58">
        <v>1</v>
      </c>
      <c r="I258" s="58"/>
      <c r="J258" s="58"/>
      <c r="K258" s="59"/>
      <c r="L258" s="60">
        <v>39569</v>
      </c>
      <c r="M258" s="12">
        <v>122.79714285714284</v>
      </c>
    </row>
    <row r="259" spans="1:13" s="12" customFormat="1">
      <c r="A259" s="52">
        <v>258</v>
      </c>
      <c r="B259" s="53">
        <v>42917</v>
      </c>
      <c r="C259" s="54">
        <f t="shared" si="9"/>
        <v>48.478571428571428</v>
      </c>
      <c r="D259" s="79">
        <v>8</v>
      </c>
      <c r="E259" s="80">
        <v>13.1</v>
      </c>
      <c r="F259" s="56">
        <v>7</v>
      </c>
      <c r="G259" s="57">
        <f t="shared" si="8"/>
        <v>4.5513745151035456E-2</v>
      </c>
      <c r="H259" s="58">
        <v>1</v>
      </c>
      <c r="I259" s="54"/>
      <c r="J259" s="58"/>
      <c r="K259" s="59"/>
      <c r="L259" s="60">
        <v>39600</v>
      </c>
      <c r="M259" s="12">
        <v>132.32238095238097</v>
      </c>
    </row>
    <row r="260" spans="1:13" s="12" customFormat="1">
      <c r="A260" s="52">
        <v>259</v>
      </c>
      <c r="B260" s="53">
        <v>42948</v>
      </c>
      <c r="C260" s="54">
        <f t="shared" si="9"/>
        <v>51.704347826086966</v>
      </c>
      <c r="D260" s="79">
        <v>7.9</v>
      </c>
      <c r="E260" s="80">
        <v>12.7</v>
      </c>
      <c r="F260" s="56">
        <v>7</v>
      </c>
      <c r="G260" s="57">
        <f t="shared" ref="G260:G281" si="10">C260/C259-1</f>
        <v>6.6540252785056042E-2</v>
      </c>
      <c r="H260" s="58">
        <v>1</v>
      </c>
      <c r="I260" s="54"/>
      <c r="J260" s="58"/>
      <c r="K260" s="59"/>
      <c r="L260" s="60">
        <v>39630</v>
      </c>
      <c r="M260" s="12">
        <v>132.71818181818182</v>
      </c>
    </row>
    <row r="261" spans="1:13" s="12" customFormat="1">
      <c r="A261" s="52">
        <v>260</v>
      </c>
      <c r="B261" s="53">
        <v>42979</v>
      </c>
      <c r="C261" s="54">
        <f t="shared" si="9"/>
        <v>56.152857142857137</v>
      </c>
      <c r="D261" s="79">
        <v>7.8</v>
      </c>
      <c r="E261" s="80">
        <v>12.5</v>
      </c>
      <c r="F261" s="56">
        <v>7</v>
      </c>
      <c r="G261" s="57">
        <f t="shared" si="10"/>
        <v>8.6037432127240132E-2</v>
      </c>
      <c r="H261" s="58">
        <v>1</v>
      </c>
      <c r="I261" s="54"/>
      <c r="J261" s="58"/>
      <c r="K261" s="59"/>
      <c r="L261" s="60">
        <v>39661</v>
      </c>
      <c r="M261" s="12">
        <v>113.24333333333331</v>
      </c>
    </row>
    <row r="262" spans="1:13" s="12" customFormat="1">
      <c r="A262" s="52">
        <v>261</v>
      </c>
      <c r="B262" s="53">
        <v>43009</v>
      </c>
      <c r="C262" s="54">
        <f t="shared" si="9"/>
        <v>56.152857142857137</v>
      </c>
      <c r="D262" s="79">
        <v>9</v>
      </c>
      <c r="E262" s="80">
        <v>12.4</v>
      </c>
      <c r="F262" s="56">
        <v>7</v>
      </c>
      <c r="G262" s="57">
        <f t="shared" si="10"/>
        <v>0</v>
      </c>
      <c r="H262" s="58">
        <v>1</v>
      </c>
      <c r="I262" s="54"/>
      <c r="J262" s="58"/>
      <c r="K262" s="59"/>
      <c r="L262" s="60">
        <v>39692</v>
      </c>
      <c r="M262" s="12">
        <v>97.234761904761925</v>
      </c>
    </row>
    <row r="263" spans="1:13" s="12" customFormat="1">
      <c r="A263" s="52">
        <v>262</v>
      </c>
      <c r="B263" s="53">
        <v>43040</v>
      </c>
      <c r="C263" s="54">
        <f t="shared" si="9"/>
        <v>56.152857142857137</v>
      </c>
      <c r="D263" s="79">
        <v>9</v>
      </c>
      <c r="E263" s="80">
        <v>11.4</v>
      </c>
      <c r="F263" s="56">
        <v>7</v>
      </c>
      <c r="G263" s="57">
        <f t="shared" si="10"/>
        <v>0</v>
      </c>
      <c r="H263" s="58">
        <v>1</v>
      </c>
      <c r="I263" s="54"/>
      <c r="J263" s="58"/>
      <c r="K263" s="59"/>
      <c r="L263" s="60">
        <v>39722</v>
      </c>
      <c r="M263" s="12">
        <v>97.234761904761925</v>
      </c>
    </row>
    <row r="264" spans="1:13" s="12" customFormat="1">
      <c r="A264" s="52">
        <v>263</v>
      </c>
      <c r="B264" s="53">
        <v>43070</v>
      </c>
      <c r="C264" s="54">
        <f t="shared" si="9"/>
        <v>56.152857142857137</v>
      </c>
      <c r="D264" s="79">
        <v>8.5</v>
      </c>
      <c r="E264" s="80">
        <v>11.1</v>
      </c>
      <c r="F264" s="56">
        <v>7</v>
      </c>
      <c r="G264" s="57">
        <f t="shared" si="10"/>
        <v>0</v>
      </c>
      <c r="H264" s="58">
        <v>1</v>
      </c>
      <c r="I264" s="54"/>
      <c r="J264" s="58"/>
      <c r="K264" s="59"/>
      <c r="L264" s="60">
        <v>39753</v>
      </c>
      <c r="M264" s="12">
        <v>97.234761904761925</v>
      </c>
    </row>
    <row r="265" spans="1:13" s="12" customFormat="1">
      <c r="A265" s="52">
        <v>264</v>
      </c>
      <c r="B265" s="53">
        <v>43101</v>
      </c>
      <c r="C265" s="54">
        <f t="shared" si="9"/>
        <v>68.845952380952369</v>
      </c>
      <c r="D265" s="79">
        <v>8.5</v>
      </c>
      <c r="E265" s="80">
        <v>10</v>
      </c>
      <c r="F265" s="56">
        <v>7</v>
      </c>
      <c r="G265" s="57">
        <f t="shared" si="10"/>
        <v>0.22604540327846601</v>
      </c>
      <c r="H265" s="58">
        <v>1</v>
      </c>
      <c r="I265" s="54"/>
      <c r="J265" s="58"/>
      <c r="K265" s="59"/>
      <c r="L265" s="60">
        <v>39783</v>
      </c>
      <c r="M265" s="12">
        <v>97.234761904761925</v>
      </c>
    </row>
    <row r="266" spans="1:13" s="12" customFormat="1">
      <c r="A266" s="52">
        <v>265</v>
      </c>
      <c r="B266" s="53">
        <v>43132</v>
      </c>
      <c r="C266" s="54">
        <f t="shared" si="9"/>
        <v>65.317499999999981</v>
      </c>
      <c r="D266" s="79">
        <v>8.6</v>
      </c>
      <c r="E266" s="80">
        <v>10</v>
      </c>
      <c r="F266" s="56">
        <v>7</v>
      </c>
      <c r="G266" s="57">
        <f t="shared" si="10"/>
        <v>-5.1251413611479113E-2</v>
      </c>
      <c r="H266" s="58">
        <v>1</v>
      </c>
      <c r="I266" s="54"/>
      <c r="J266" s="58"/>
      <c r="K266" s="59"/>
      <c r="L266" s="60">
        <v>39814</v>
      </c>
      <c r="M266" s="12">
        <v>67.15476190476187</v>
      </c>
    </row>
    <row r="267" spans="1:13" s="12" customFormat="1">
      <c r="A267" s="52">
        <v>266</v>
      </c>
      <c r="B267" s="53">
        <v>43160</v>
      </c>
      <c r="C267" s="54">
        <f t="shared" si="9"/>
        <v>66.016666666666666</v>
      </c>
      <c r="D267" s="79">
        <v>8.6999999999999993</v>
      </c>
      <c r="E267" s="80">
        <v>9.6</v>
      </c>
      <c r="F267" s="56">
        <v>7</v>
      </c>
      <c r="G267" s="57">
        <f t="shared" si="10"/>
        <v>1.0704124724104425E-2</v>
      </c>
      <c r="H267" s="58">
        <v>1</v>
      </c>
      <c r="I267" s="54"/>
      <c r="J267" s="58"/>
      <c r="K267" s="59"/>
      <c r="L267" s="60">
        <v>39845</v>
      </c>
      <c r="M267" s="12">
        <v>43.324736842105253</v>
      </c>
    </row>
    <row r="268" spans="1:13" s="12" customFormat="1">
      <c r="A268" s="52">
        <v>267</v>
      </c>
      <c r="B268" s="53">
        <v>43191</v>
      </c>
      <c r="C268" s="54">
        <f t="shared" si="9"/>
        <v>72.012857142857158</v>
      </c>
      <c r="D268" s="79">
        <v>5.5</v>
      </c>
      <c r="E268" s="80">
        <v>10.5</v>
      </c>
      <c r="F268" s="56">
        <v>7</v>
      </c>
      <c r="G268" s="57">
        <f t="shared" si="10"/>
        <v>9.0828434378043221E-2</v>
      </c>
      <c r="H268" s="58">
        <v>1</v>
      </c>
      <c r="I268" s="54"/>
      <c r="J268" s="58"/>
      <c r="K268" s="59"/>
      <c r="L268" s="60">
        <v>39873</v>
      </c>
      <c r="M268" s="12">
        <v>46.540454545454544</v>
      </c>
    </row>
    <row r="269" spans="1:13" s="12" customFormat="1">
      <c r="A269" s="52">
        <v>268</v>
      </c>
      <c r="B269" s="53">
        <v>43221</v>
      </c>
      <c r="C269" s="54">
        <f t="shared" si="9"/>
        <v>76.874090909090924</v>
      </c>
      <c r="D269" s="79">
        <v>7.3</v>
      </c>
      <c r="E269" s="80">
        <v>10.199999999999999</v>
      </c>
      <c r="F269" s="56">
        <v>7</v>
      </c>
      <c r="G269" s="57">
        <f t="shared" si="10"/>
        <v>6.7505081163356406E-2</v>
      </c>
      <c r="H269" s="58">
        <v>1</v>
      </c>
      <c r="I269" s="54"/>
      <c r="J269" s="58"/>
      <c r="K269" s="59"/>
      <c r="L269" s="60">
        <v>39904</v>
      </c>
      <c r="M269" s="12">
        <v>50.181904761904761</v>
      </c>
    </row>
    <row r="270" spans="1:13" s="12" customFormat="1">
      <c r="A270" s="52">
        <v>269</v>
      </c>
      <c r="B270" s="53">
        <v>43252</v>
      </c>
      <c r="C270" s="54">
        <f t="shared" si="9"/>
        <v>74.404761904761898</v>
      </c>
      <c r="D270" s="79">
        <v>8.3000000000000007</v>
      </c>
      <c r="E270" s="80">
        <v>9.9</v>
      </c>
      <c r="F270" s="56">
        <v>7</v>
      </c>
      <c r="G270" s="57">
        <f t="shared" si="10"/>
        <v>-3.2121732759730182E-2</v>
      </c>
      <c r="H270" s="58">
        <v>1</v>
      </c>
      <c r="I270" s="54"/>
      <c r="J270" s="58"/>
      <c r="K270" s="59"/>
      <c r="L270" s="60">
        <v>39934</v>
      </c>
      <c r="M270" s="12">
        <v>57.302499999999995</v>
      </c>
    </row>
    <row r="271" spans="1:13" s="12" customFormat="1">
      <c r="A271" s="52">
        <v>270</v>
      </c>
      <c r="B271" s="53">
        <v>43282</v>
      </c>
      <c r="C271" s="54">
        <f t="shared" si="9"/>
        <v>74.25409090909092</v>
      </c>
      <c r="D271" s="79">
        <v>9.5</v>
      </c>
      <c r="E271" s="80">
        <v>9.9</v>
      </c>
      <c r="F271" s="56">
        <v>7</v>
      </c>
      <c r="G271" s="57">
        <f t="shared" si="10"/>
        <v>-2.0250181818179946E-3</v>
      </c>
      <c r="H271" s="58">
        <v>1</v>
      </c>
      <c r="I271" s="54"/>
      <c r="J271" s="58"/>
      <c r="K271" s="59"/>
      <c r="L271" s="60">
        <v>39965</v>
      </c>
      <c r="M271" s="12">
        <v>68.609545454545454</v>
      </c>
    </row>
    <row r="272" spans="1:13" s="12" customFormat="1">
      <c r="A272" s="52">
        <v>271</v>
      </c>
      <c r="B272" s="53">
        <v>43313</v>
      </c>
      <c r="C272" s="54">
        <f t="shared" si="9"/>
        <v>72.52826086956523</v>
      </c>
      <c r="D272" s="79">
        <v>9.8000000000000007</v>
      </c>
      <c r="E272" s="80">
        <v>9.8000000000000007</v>
      </c>
      <c r="F272" s="56">
        <v>7</v>
      </c>
      <c r="G272" s="57">
        <f t="shared" si="10"/>
        <v>-2.3242221652657769E-2</v>
      </c>
      <c r="H272" s="58">
        <v>1</v>
      </c>
      <c r="I272" s="54"/>
      <c r="J272" s="58"/>
      <c r="K272" s="59"/>
      <c r="L272" s="60">
        <v>39995</v>
      </c>
      <c r="M272" s="12">
        <v>64.435454545454533</v>
      </c>
    </row>
    <row r="273" spans="1:13" s="12" customFormat="1">
      <c r="A273" s="52">
        <v>272</v>
      </c>
      <c r="B273" s="53">
        <v>43344</v>
      </c>
      <c r="C273" s="54">
        <f t="shared" si="9"/>
        <v>78.89100000000002</v>
      </c>
      <c r="D273" s="79">
        <v>9.4</v>
      </c>
      <c r="E273" s="80">
        <v>9.4</v>
      </c>
      <c r="F273" s="56">
        <v>7</v>
      </c>
      <c r="G273" s="57">
        <f t="shared" si="10"/>
        <v>8.7727722327128888E-2</v>
      </c>
      <c r="H273" s="58">
        <v>1</v>
      </c>
      <c r="I273" s="54"/>
      <c r="J273" s="58"/>
      <c r="K273" s="59"/>
      <c r="L273" s="60">
        <v>40026</v>
      </c>
      <c r="M273" s="12">
        <v>72.508571428571415</v>
      </c>
    </row>
    <row r="274" spans="1:13" s="12" customFormat="1">
      <c r="A274" s="52">
        <v>273</v>
      </c>
      <c r="B274" s="53">
        <v>43374</v>
      </c>
      <c r="C274" s="54">
        <f t="shared" si="9"/>
        <v>78.89100000000002</v>
      </c>
      <c r="D274" s="79">
        <v>9.5</v>
      </c>
      <c r="E274" s="80">
        <v>9.3000000000000007</v>
      </c>
      <c r="F274" s="56">
        <v>7</v>
      </c>
      <c r="G274" s="57">
        <f t="shared" si="10"/>
        <v>0</v>
      </c>
      <c r="H274" s="58">
        <v>1</v>
      </c>
      <c r="I274" s="54"/>
      <c r="J274" s="58"/>
      <c r="K274" s="59"/>
      <c r="L274" s="60">
        <v>40057</v>
      </c>
      <c r="M274" s="12">
        <v>67.646190476190469</v>
      </c>
    </row>
    <row r="275" spans="1:13" s="12" customFormat="1">
      <c r="A275" s="52">
        <v>274</v>
      </c>
      <c r="B275" s="53">
        <v>43405</v>
      </c>
      <c r="C275" s="54">
        <f t="shared" si="9"/>
        <v>78.89100000000002</v>
      </c>
      <c r="D275" s="79">
        <v>8.6</v>
      </c>
      <c r="E275" s="80">
        <v>9.1</v>
      </c>
      <c r="F275" s="56">
        <v>7</v>
      </c>
      <c r="G275" s="57">
        <f t="shared" si="10"/>
        <v>0</v>
      </c>
      <c r="H275" s="58">
        <v>1</v>
      </c>
      <c r="I275" s="54"/>
      <c r="J275" s="58"/>
      <c r="K275" s="59"/>
      <c r="L275" s="60">
        <v>40087</v>
      </c>
      <c r="M275" s="12">
        <v>67.646190476190469</v>
      </c>
    </row>
    <row r="276" spans="1:13" s="12" customFormat="1">
      <c r="A276" s="52">
        <v>275</v>
      </c>
      <c r="B276" s="53">
        <v>43435</v>
      </c>
      <c r="C276" s="54">
        <f t="shared" si="9"/>
        <v>78.89100000000002</v>
      </c>
      <c r="D276" s="79">
        <v>7.4</v>
      </c>
      <c r="E276" s="80">
        <v>8.5</v>
      </c>
      <c r="F276" s="56">
        <v>7</v>
      </c>
      <c r="G276" s="57">
        <f t="shared" si="10"/>
        <v>0</v>
      </c>
      <c r="H276" s="58">
        <v>1</v>
      </c>
      <c r="I276" s="54"/>
      <c r="J276" s="58"/>
      <c r="K276" s="59"/>
      <c r="L276" s="60">
        <v>40118</v>
      </c>
      <c r="M276" s="12">
        <v>67.646190476190469</v>
      </c>
    </row>
    <row r="277" spans="1:13" s="12" customFormat="1">
      <c r="A277" s="52">
        <v>276</v>
      </c>
      <c r="B277" s="53">
        <v>43466</v>
      </c>
      <c r="C277" s="54">
        <f t="shared" si="9"/>
        <v>59.409545454545452</v>
      </c>
      <c r="D277" s="79">
        <v>7.4</v>
      </c>
      <c r="E277" s="80">
        <v>3.3</v>
      </c>
      <c r="F277" s="56">
        <v>7</v>
      </c>
      <c r="G277" s="57">
        <f t="shared" si="10"/>
        <v>-0.24694140707374179</v>
      </c>
      <c r="H277" s="58">
        <v>1</v>
      </c>
      <c r="I277" s="54"/>
      <c r="J277" s="58"/>
      <c r="K277" s="59"/>
      <c r="L277" s="60">
        <v>40148</v>
      </c>
      <c r="M277" s="12">
        <v>67.646190476190469</v>
      </c>
    </row>
    <row r="278" spans="1:13" s="12" customFormat="1">
      <c r="A278" s="52">
        <v>277</v>
      </c>
      <c r="B278" s="53">
        <v>43497</v>
      </c>
      <c r="C278" s="54">
        <f t="shared" si="9"/>
        <v>63.960499999999989</v>
      </c>
      <c r="D278" s="79">
        <v>6.2</v>
      </c>
      <c r="E278" s="80">
        <v>3.3</v>
      </c>
      <c r="F278" s="56">
        <v>7</v>
      </c>
      <c r="G278" s="57">
        <f t="shared" si="10"/>
        <v>7.6603086433921552E-2</v>
      </c>
      <c r="H278" s="58">
        <v>1</v>
      </c>
      <c r="I278" s="54"/>
      <c r="J278" s="58"/>
      <c r="K278" s="59"/>
      <c r="L278" s="60">
        <v>40179</v>
      </c>
      <c r="M278" s="12">
        <v>84.165542168674691</v>
      </c>
    </row>
    <row r="279" spans="1:13" s="12" customFormat="1">
      <c r="A279" s="52">
        <v>278</v>
      </c>
      <c r="B279" s="53">
        <v>43525</v>
      </c>
      <c r="C279" s="54">
        <f t="shared" si="9"/>
        <v>66.138571428571424</v>
      </c>
      <c r="D279" s="79">
        <v>0.3</v>
      </c>
      <c r="E279" s="80">
        <v>7.2</v>
      </c>
      <c r="F279" s="56">
        <v>7</v>
      </c>
      <c r="G279" s="57">
        <f t="shared" si="10"/>
        <v>3.405338339399222E-2</v>
      </c>
      <c r="H279" s="58">
        <v>1</v>
      </c>
      <c r="I279" s="54"/>
      <c r="J279" s="58"/>
      <c r="K279" s="59"/>
      <c r="L279" s="60">
        <v>40210</v>
      </c>
      <c r="M279" s="12">
        <v>73.752105263157887</v>
      </c>
    </row>
    <row r="280" spans="1:13" s="12" customFormat="1">
      <c r="A280" s="52">
        <v>279</v>
      </c>
      <c r="B280" s="53">
        <v>43556</v>
      </c>
      <c r="C280" s="54">
        <f t="shared" si="9"/>
        <v>71.259500000000003</v>
      </c>
      <c r="D280" s="79">
        <v>4.9000000000000004</v>
      </c>
      <c r="E280" s="58">
        <v>5.0999999999999996</v>
      </c>
      <c r="F280" s="56">
        <v>8</v>
      </c>
      <c r="G280" s="57">
        <f t="shared" si="10"/>
        <v>7.7427263105600996E-2</v>
      </c>
      <c r="H280" s="58">
        <v>1</v>
      </c>
      <c r="I280" s="54"/>
      <c r="J280" s="58"/>
      <c r="K280" s="59"/>
      <c r="L280" s="60">
        <v>40238</v>
      </c>
      <c r="M280" s="12">
        <v>78.827391304347842</v>
      </c>
    </row>
    <row r="281" spans="1:13" s="12" customFormat="1" ht="12.75" thickBot="1">
      <c r="A281" s="81">
        <v>280</v>
      </c>
      <c r="B281" s="82">
        <v>43586</v>
      </c>
      <c r="C281" s="83">
        <f t="shared" si="9"/>
        <v>71.172608695652201</v>
      </c>
      <c r="D281" s="84">
        <v>4.0999999999999996</v>
      </c>
      <c r="E281" s="85">
        <v>5.0999999999999996</v>
      </c>
      <c r="F281" s="86">
        <v>8</v>
      </c>
      <c r="G281" s="87">
        <f t="shared" si="10"/>
        <v>-1.2193644966327355E-3</v>
      </c>
      <c r="H281" s="85">
        <v>1</v>
      </c>
      <c r="I281" s="83"/>
      <c r="J281" s="85"/>
      <c r="K281" s="88"/>
      <c r="L281" s="60">
        <v>40269</v>
      </c>
      <c r="M281" s="12">
        <v>84.817619047619033</v>
      </c>
    </row>
    <row r="282" spans="1:13" s="12" customFormat="1">
      <c r="A282" s="89"/>
      <c r="B282" s="90"/>
      <c r="D282" s="91"/>
      <c r="F282" s="11"/>
      <c r="G282" s="92"/>
      <c r="H282" s="13"/>
      <c r="I282" s="13"/>
      <c r="J282" s="62"/>
      <c r="K282" s="62"/>
      <c r="L282" s="60">
        <v>40299</v>
      </c>
      <c r="M282" s="12">
        <v>75.945499999999996</v>
      </c>
    </row>
    <row r="283" spans="1:13" s="12" customFormat="1">
      <c r="A283" s="89"/>
      <c r="B283" s="10"/>
      <c r="C283" s="93" t="s">
        <v>39</v>
      </c>
      <c r="D283" s="93" t="s">
        <v>40</v>
      </c>
      <c r="E283" s="94" t="s">
        <v>41</v>
      </c>
      <c r="F283" s="94" t="s">
        <v>42</v>
      </c>
      <c r="G283" s="95" t="s">
        <v>43</v>
      </c>
      <c r="H283" s="96" t="s">
        <v>44</v>
      </c>
      <c r="I283" s="62"/>
      <c r="J283" s="62"/>
      <c r="K283" s="62"/>
      <c r="L283" s="60">
        <v>40360</v>
      </c>
      <c r="M283" s="12">
        <v>75.58</v>
      </c>
    </row>
    <row r="284" spans="1:13" s="12" customFormat="1">
      <c r="A284" s="89"/>
      <c r="B284" s="10"/>
      <c r="C284" s="89" t="s">
        <v>21</v>
      </c>
      <c r="D284" s="93" t="s">
        <v>45</v>
      </c>
      <c r="G284" s="97">
        <f>0.00689697163377299*12</f>
        <v>8.2763659605275874E-2</v>
      </c>
      <c r="H284" s="61">
        <f>29/45</f>
        <v>0.64444444444444449</v>
      </c>
      <c r="I284" s="62"/>
      <c r="J284" s="62"/>
      <c r="K284" s="62"/>
      <c r="L284" s="60">
        <v>40391</v>
      </c>
      <c r="M284" s="12">
        <v>77.039545454545447</v>
      </c>
    </row>
    <row r="285" spans="1:13" s="12" customFormat="1">
      <c r="A285" s="89"/>
      <c r="B285" s="10"/>
      <c r="C285" s="89" t="s">
        <v>22</v>
      </c>
      <c r="D285" s="93" t="s">
        <v>46</v>
      </c>
      <c r="G285" s="98">
        <f>12*1.88166831783633%</f>
        <v>0.22580019814035962</v>
      </c>
      <c r="H285" s="61">
        <f>29/44</f>
        <v>0.65909090909090906</v>
      </c>
      <c r="I285" s="62"/>
      <c r="J285" s="62"/>
      <c r="K285" s="62"/>
      <c r="L285" s="60">
        <v>40422</v>
      </c>
      <c r="M285" s="12">
        <v>77.840476190476195</v>
      </c>
    </row>
    <row r="286" spans="1:13" s="12" customFormat="1">
      <c r="A286" s="89"/>
      <c r="B286" s="10"/>
      <c r="C286" s="89" t="s">
        <v>23</v>
      </c>
      <c r="D286" s="93" t="s">
        <v>47</v>
      </c>
      <c r="G286" s="98">
        <f>12*2.16957566637126%</f>
        <v>0.2603490799645512</v>
      </c>
      <c r="H286" s="61">
        <f>32/45</f>
        <v>0.71111111111111114</v>
      </c>
      <c r="I286" s="62"/>
      <c r="J286" s="62"/>
      <c r="K286" s="62"/>
      <c r="L286" s="60">
        <v>40452</v>
      </c>
      <c r="M286" s="12">
        <v>77.840476190476195</v>
      </c>
    </row>
    <row r="287" spans="1:13" s="12" customFormat="1">
      <c r="A287" s="89"/>
      <c r="B287" s="10"/>
      <c r="C287" s="89" t="s">
        <v>24</v>
      </c>
      <c r="D287" s="93" t="s">
        <v>48</v>
      </c>
      <c r="G287" s="97">
        <f>12*-0.943878139137101%</f>
        <v>-0.11326537669645211</v>
      </c>
      <c r="H287" s="61">
        <f>32/62</f>
        <v>0.5161290322580645</v>
      </c>
      <c r="I287" s="62"/>
      <c r="J287" s="62"/>
      <c r="K287" s="62"/>
      <c r="L287" s="60">
        <v>40483</v>
      </c>
      <c r="M287" s="12">
        <v>77.840476190476195</v>
      </c>
    </row>
    <row r="288" spans="1:13" s="12" customFormat="1">
      <c r="B288" s="10"/>
      <c r="F288" s="11"/>
      <c r="G288" s="97"/>
      <c r="H288" s="62"/>
      <c r="I288" s="62"/>
      <c r="J288" s="62"/>
      <c r="K288" s="62"/>
      <c r="L288" s="60">
        <v>40513</v>
      </c>
      <c r="M288" s="12">
        <v>77.840476190476195</v>
      </c>
    </row>
    <row r="289" spans="2:13" s="12" customFormat="1">
      <c r="B289" s="10"/>
      <c r="F289" s="11"/>
      <c r="G289" s="97"/>
      <c r="H289" s="62"/>
      <c r="I289" s="62"/>
      <c r="J289" s="62"/>
      <c r="K289" s="62"/>
      <c r="L289" s="60">
        <v>40544</v>
      </c>
      <c r="M289" s="12">
        <v>106.2751219512195</v>
      </c>
    </row>
    <row r="290" spans="2:13" s="12" customFormat="1">
      <c r="B290" s="10"/>
      <c r="F290" s="11"/>
      <c r="G290" s="97"/>
      <c r="H290" s="62"/>
      <c r="I290" s="62"/>
      <c r="J290" s="62"/>
      <c r="K290" s="62"/>
      <c r="L290" s="60">
        <v>40575</v>
      </c>
      <c r="M290" s="12">
        <v>103.71631578947368</v>
      </c>
    </row>
    <row r="291" spans="2:13" s="12" customFormat="1">
      <c r="B291" s="10"/>
      <c r="F291" s="11"/>
      <c r="G291" s="97"/>
      <c r="H291" s="62"/>
      <c r="I291" s="62"/>
      <c r="J291" s="62"/>
      <c r="K291" s="62"/>
      <c r="L291" s="60">
        <v>40603</v>
      </c>
      <c r="M291" s="12">
        <v>114.64347826086956</v>
      </c>
    </row>
    <row r="292" spans="2:13" s="12" customFormat="1">
      <c r="B292" s="10"/>
      <c r="F292" s="11"/>
      <c r="G292" s="97"/>
      <c r="H292" s="62"/>
      <c r="I292" s="62"/>
      <c r="J292" s="62"/>
      <c r="K292" s="62"/>
      <c r="L292" s="60">
        <v>40634</v>
      </c>
      <c r="M292" s="12">
        <v>123.25888888888888</v>
      </c>
    </row>
    <row r="293" spans="2:13" s="12" customFormat="1">
      <c r="B293" s="10"/>
      <c r="F293" s="11"/>
      <c r="G293" s="97"/>
      <c r="H293" s="62"/>
      <c r="I293" s="62"/>
      <c r="J293" s="62"/>
      <c r="K293" s="62"/>
      <c r="L293" s="60">
        <v>40664</v>
      </c>
      <c r="M293" s="12">
        <v>114.9890476190476</v>
      </c>
    </row>
    <row r="294" spans="2:13" s="12" customFormat="1">
      <c r="B294" s="10"/>
      <c r="F294" s="11"/>
      <c r="G294" s="97"/>
      <c r="H294" s="62"/>
      <c r="I294" s="62"/>
      <c r="J294" s="62"/>
      <c r="K294" s="62"/>
      <c r="L294" s="60">
        <v>40695</v>
      </c>
      <c r="M294" s="12">
        <v>113.83318181818184</v>
      </c>
    </row>
    <row r="295" spans="2:13" s="12" customFormat="1">
      <c r="B295" s="10"/>
      <c r="F295" s="11"/>
      <c r="G295" s="97"/>
      <c r="H295" s="62"/>
      <c r="I295" s="62"/>
      <c r="J295" s="62"/>
      <c r="K295" s="62"/>
      <c r="L295" s="60">
        <v>40725</v>
      </c>
      <c r="M295" s="12">
        <v>116.97349999999999</v>
      </c>
    </row>
    <row r="296" spans="2:13" s="12" customFormat="1">
      <c r="B296" s="10"/>
      <c r="F296" s="11"/>
      <c r="G296" s="97"/>
      <c r="H296" s="62"/>
      <c r="I296" s="62"/>
      <c r="J296" s="62"/>
      <c r="K296" s="62"/>
      <c r="L296" s="60">
        <v>40756</v>
      </c>
      <c r="M296" s="12">
        <v>110.21954545454547</v>
      </c>
    </row>
    <row r="297" spans="2:13" s="12" customFormat="1">
      <c r="B297" s="10"/>
      <c r="F297" s="11"/>
      <c r="G297" s="97"/>
      <c r="H297" s="62"/>
      <c r="I297" s="62"/>
      <c r="J297" s="62"/>
      <c r="K297" s="62"/>
      <c r="L297" s="60">
        <v>40787</v>
      </c>
      <c r="M297" s="12">
        <v>112.83380952380955</v>
      </c>
    </row>
    <row r="298" spans="2:13" s="12" customFormat="1">
      <c r="B298" s="10"/>
      <c r="F298" s="11"/>
      <c r="G298" s="97"/>
      <c r="H298" s="62"/>
      <c r="I298" s="62"/>
      <c r="J298" s="62"/>
      <c r="K298" s="62"/>
      <c r="L298" s="60">
        <v>40817</v>
      </c>
      <c r="M298" s="12">
        <v>112.83380952380955</v>
      </c>
    </row>
    <row r="299" spans="2:13" s="12" customFormat="1">
      <c r="B299" s="10"/>
      <c r="F299" s="11"/>
      <c r="G299" s="97"/>
      <c r="H299" s="62"/>
      <c r="I299" s="62"/>
      <c r="J299" s="62"/>
      <c r="K299" s="62"/>
      <c r="L299" s="60">
        <v>40848</v>
      </c>
      <c r="M299" s="12">
        <v>112.83380952380955</v>
      </c>
    </row>
    <row r="300" spans="2:13" s="12" customFormat="1">
      <c r="B300" s="10"/>
      <c r="F300" s="11"/>
      <c r="G300" s="97"/>
      <c r="H300" s="62"/>
      <c r="I300" s="62"/>
      <c r="J300" s="62"/>
      <c r="K300" s="62"/>
      <c r="L300" s="60">
        <v>40878</v>
      </c>
      <c r="M300" s="12">
        <v>112.83380952380955</v>
      </c>
    </row>
    <row r="301" spans="2:13" s="12" customFormat="1">
      <c r="B301" s="10"/>
      <c r="F301" s="11"/>
      <c r="G301" s="97"/>
      <c r="H301" s="62"/>
      <c r="I301" s="62"/>
      <c r="J301" s="62"/>
      <c r="K301" s="62"/>
      <c r="L301" s="60">
        <v>40909</v>
      </c>
      <c r="M301" s="12">
        <v>110.27595238095236</v>
      </c>
    </row>
    <row r="302" spans="2:13" s="12" customFormat="1">
      <c r="B302" s="10"/>
      <c r="F302" s="11"/>
      <c r="G302" s="97"/>
      <c r="H302" s="62"/>
      <c r="I302" s="62"/>
      <c r="J302" s="62"/>
      <c r="K302" s="62"/>
      <c r="L302" s="60">
        <v>40940</v>
      </c>
      <c r="M302" s="12">
        <v>119.327</v>
      </c>
    </row>
    <row r="303" spans="2:13" s="12" customFormat="1">
      <c r="B303" s="10"/>
      <c r="F303" s="11"/>
      <c r="G303" s="97"/>
      <c r="H303" s="62"/>
      <c r="I303" s="62"/>
      <c r="J303" s="62"/>
      <c r="K303" s="62"/>
      <c r="L303" s="60">
        <v>40969</v>
      </c>
      <c r="M303" s="12">
        <v>125.44545454545454</v>
      </c>
    </row>
    <row r="304" spans="2:13" s="12" customFormat="1">
      <c r="B304" s="10"/>
      <c r="F304" s="11"/>
      <c r="G304" s="97"/>
      <c r="H304" s="62"/>
      <c r="I304" s="62"/>
      <c r="J304" s="62"/>
      <c r="K304" s="62"/>
      <c r="L304" s="60">
        <v>41000</v>
      </c>
      <c r="M304" s="12">
        <v>119.75</v>
      </c>
    </row>
    <row r="305" spans="2:13" s="12" customFormat="1">
      <c r="B305" s="10"/>
      <c r="F305" s="11"/>
      <c r="G305" s="97"/>
      <c r="H305" s="62"/>
      <c r="I305" s="62"/>
      <c r="J305" s="62"/>
      <c r="K305" s="62"/>
      <c r="L305" s="60">
        <v>41030</v>
      </c>
      <c r="M305" s="12">
        <v>110.33952380952381</v>
      </c>
    </row>
    <row r="306" spans="2:13" s="12" customFormat="1">
      <c r="B306" s="10"/>
      <c r="F306" s="11"/>
      <c r="G306" s="97"/>
      <c r="H306" s="62"/>
      <c r="I306" s="62"/>
      <c r="J306" s="62"/>
      <c r="K306" s="62"/>
      <c r="L306" s="60">
        <v>41061</v>
      </c>
      <c r="M306" s="12">
        <v>95.155714285714296</v>
      </c>
    </row>
    <row r="307" spans="2:13" s="12" customFormat="1">
      <c r="B307" s="10"/>
      <c r="F307" s="11"/>
      <c r="G307" s="97"/>
      <c r="H307" s="62"/>
      <c r="I307" s="62"/>
      <c r="J307" s="62"/>
      <c r="K307" s="62"/>
      <c r="L307" s="60">
        <v>41091</v>
      </c>
      <c r="M307" s="12">
        <v>102.61857142857141</v>
      </c>
    </row>
    <row r="308" spans="2:13" s="12" customFormat="1">
      <c r="B308" s="10"/>
      <c r="F308" s="11"/>
      <c r="G308" s="97"/>
      <c r="H308" s="62"/>
      <c r="I308" s="62"/>
      <c r="J308" s="62"/>
      <c r="K308" s="62"/>
      <c r="L308" s="60">
        <v>41122</v>
      </c>
      <c r="M308" s="12">
        <v>113.35608695652174</v>
      </c>
    </row>
    <row r="309" spans="2:13" s="12" customFormat="1">
      <c r="B309" s="10"/>
      <c r="F309" s="11"/>
      <c r="G309" s="97"/>
      <c r="H309" s="62"/>
      <c r="I309" s="62"/>
      <c r="J309" s="62"/>
      <c r="K309" s="62"/>
      <c r="L309" s="60">
        <v>41153</v>
      </c>
      <c r="M309" s="12">
        <v>112.86368421052633</v>
      </c>
    </row>
    <row r="310" spans="2:13" s="12" customFormat="1">
      <c r="B310" s="10"/>
      <c r="F310" s="11"/>
      <c r="G310" s="97"/>
      <c r="H310" s="62"/>
      <c r="I310" s="62"/>
      <c r="J310" s="62"/>
      <c r="K310" s="62"/>
      <c r="L310" s="60">
        <v>41183</v>
      </c>
      <c r="M310" s="12">
        <v>112.86368421052633</v>
      </c>
    </row>
    <row r="311" spans="2:13" s="12" customFormat="1">
      <c r="B311" s="10"/>
      <c r="F311" s="11"/>
      <c r="G311" s="97"/>
      <c r="H311" s="62"/>
      <c r="I311" s="62"/>
      <c r="J311" s="62"/>
      <c r="K311" s="62"/>
      <c r="L311" s="60">
        <v>41214</v>
      </c>
      <c r="M311" s="12">
        <v>112.86368421052633</v>
      </c>
    </row>
    <row r="312" spans="2:13" s="12" customFormat="1">
      <c r="B312" s="10"/>
      <c r="F312" s="11"/>
      <c r="G312" s="97"/>
      <c r="H312" s="62"/>
      <c r="I312" s="62"/>
      <c r="J312" s="62"/>
      <c r="K312" s="62"/>
      <c r="L312" s="60">
        <v>41244</v>
      </c>
      <c r="M312" s="12">
        <v>112.86368421052633</v>
      </c>
    </row>
    <row r="313" spans="2:13" s="12" customFormat="1">
      <c r="B313" s="10"/>
      <c r="F313" s="11"/>
      <c r="G313" s="97"/>
      <c r="H313" s="62"/>
      <c r="I313" s="62"/>
      <c r="J313" s="62"/>
      <c r="K313" s="62"/>
      <c r="L313" s="60">
        <v>41275</v>
      </c>
      <c r="M313" s="12">
        <v>110.14882352941174</v>
      </c>
    </row>
    <row r="314" spans="2:13" s="12" customFormat="1">
      <c r="B314" s="10"/>
      <c r="F314" s="11"/>
      <c r="G314" s="97"/>
      <c r="H314" s="62"/>
      <c r="I314" s="62"/>
      <c r="J314" s="62"/>
      <c r="K314" s="62"/>
      <c r="L314" s="60">
        <v>41306</v>
      </c>
      <c r="M314" s="12">
        <v>116.05052631578945</v>
      </c>
    </row>
    <row r="315" spans="2:13" s="12" customFormat="1">
      <c r="B315" s="10"/>
      <c r="F315" s="11"/>
      <c r="G315" s="97"/>
      <c r="H315" s="62"/>
      <c r="I315" s="62"/>
      <c r="J315" s="62"/>
      <c r="K315" s="62"/>
      <c r="L315" s="60">
        <v>41334</v>
      </c>
      <c r="M315" s="12">
        <v>108.47349999999999</v>
      </c>
    </row>
    <row r="316" spans="2:13" s="12" customFormat="1">
      <c r="B316" s="10"/>
      <c r="F316" s="11"/>
      <c r="G316" s="97"/>
      <c r="H316" s="62"/>
      <c r="I316" s="62"/>
      <c r="J316" s="62"/>
      <c r="K316" s="62"/>
      <c r="L316" s="60">
        <v>41365</v>
      </c>
      <c r="M316" s="12">
        <v>102.24818181818182</v>
      </c>
    </row>
    <row r="317" spans="2:13" s="12" customFormat="1">
      <c r="B317" s="10"/>
      <c r="F317" s="11"/>
      <c r="G317" s="97"/>
      <c r="H317" s="62"/>
      <c r="I317" s="62"/>
      <c r="J317" s="62"/>
      <c r="K317" s="62"/>
      <c r="L317" s="60">
        <v>41395</v>
      </c>
      <c r="M317" s="12">
        <v>102.55863636363634</v>
      </c>
    </row>
    <row r="318" spans="2:13" s="12" customFormat="1">
      <c r="B318" s="10"/>
      <c r="F318" s="11"/>
      <c r="G318" s="97"/>
      <c r="H318" s="62"/>
      <c r="I318" s="62"/>
      <c r="J318" s="62"/>
      <c r="K318" s="62"/>
      <c r="L318" s="60">
        <v>41426</v>
      </c>
      <c r="M318" s="12">
        <v>102.9195</v>
      </c>
    </row>
    <row r="319" spans="2:13" s="12" customFormat="1">
      <c r="B319" s="10"/>
      <c r="F319" s="11"/>
      <c r="G319" s="97"/>
      <c r="H319" s="62"/>
      <c r="I319" s="62"/>
      <c r="J319" s="62"/>
      <c r="K319" s="62"/>
      <c r="L319" s="60">
        <v>41456</v>
      </c>
      <c r="M319" s="12">
        <v>107.93318181818178</v>
      </c>
    </row>
    <row r="320" spans="2:13" s="12" customFormat="1">
      <c r="B320" s="10"/>
      <c r="F320" s="11"/>
      <c r="G320" s="97"/>
      <c r="H320" s="62"/>
      <c r="I320" s="62"/>
      <c r="J320" s="62"/>
      <c r="K320" s="62"/>
      <c r="L320" s="60">
        <v>41487</v>
      </c>
      <c r="M320" s="12">
        <v>111.28045454545453</v>
      </c>
    </row>
    <row r="321" spans="2:13" s="12" customFormat="1">
      <c r="B321" s="10"/>
      <c r="F321" s="11"/>
      <c r="G321" s="97"/>
      <c r="H321" s="62"/>
      <c r="I321" s="62"/>
      <c r="J321" s="62"/>
      <c r="K321" s="62"/>
      <c r="L321" s="60">
        <v>41518</v>
      </c>
      <c r="M321" s="12">
        <v>111.59649999999999</v>
      </c>
    </row>
    <row r="322" spans="2:13" s="12" customFormat="1">
      <c r="B322" s="10"/>
      <c r="F322" s="11"/>
      <c r="G322" s="97"/>
      <c r="H322" s="62"/>
      <c r="I322" s="62"/>
      <c r="J322" s="62"/>
      <c r="K322" s="62"/>
      <c r="L322" s="60">
        <v>41548</v>
      </c>
      <c r="M322" s="12">
        <v>111.59649999999999</v>
      </c>
    </row>
    <row r="323" spans="2:13" s="12" customFormat="1">
      <c r="B323" s="10"/>
      <c r="F323" s="11"/>
      <c r="G323" s="97"/>
      <c r="H323" s="62"/>
      <c r="I323" s="62"/>
      <c r="J323" s="62"/>
      <c r="K323" s="62"/>
      <c r="L323" s="60">
        <v>41579</v>
      </c>
      <c r="M323" s="12">
        <v>111.59649999999999</v>
      </c>
    </row>
    <row r="324" spans="2:13" s="12" customFormat="1">
      <c r="B324" s="10"/>
      <c r="F324" s="11"/>
      <c r="G324" s="97"/>
      <c r="H324" s="62"/>
      <c r="I324" s="62"/>
      <c r="J324" s="62"/>
      <c r="K324" s="62"/>
      <c r="L324" s="60">
        <v>41609</v>
      </c>
      <c r="M324" s="12">
        <v>111.59649999999999</v>
      </c>
    </row>
    <row r="325" spans="2:13" s="12" customFormat="1">
      <c r="B325" s="10"/>
      <c r="F325" s="11"/>
      <c r="G325" s="97"/>
      <c r="H325" s="62"/>
      <c r="I325" s="62"/>
      <c r="J325" s="62"/>
      <c r="K325" s="62"/>
      <c r="L325" s="60">
        <v>41640</v>
      </c>
      <c r="M325" s="12">
        <v>84.535581395348828</v>
      </c>
    </row>
    <row r="326" spans="2:13" s="12" customFormat="1">
      <c r="B326" s="10"/>
      <c r="F326" s="11"/>
      <c r="G326" s="97"/>
      <c r="H326" s="62"/>
      <c r="I326" s="62"/>
      <c r="J326" s="62"/>
      <c r="K326" s="62"/>
      <c r="L326" s="60">
        <v>41671</v>
      </c>
      <c r="M326" s="12">
        <v>108.90052631578948</v>
      </c>
    </row>
    <row r="327" spans="2:13" s="12" customFormat="1">
      <c r="B327" s="10"/>
      <c r="F327" s="11"/>
      <c r="G327" s="97"/>
      <c r="H327" s="62"/>
      <c r="I327" s="62"/>
      <c r="J327" s="62"/>
      <c r="K327" s="62"/>
      <c r="L327" s="60">
        <v>41699</v>
      </c>
      <c r="M327" s="12">
        <v>107.48095238095237</v>
      </c>
    </row>
    <row r="328" spans="2:13" s="12" customFormat="1">
      <c r="B328" s="10"/>
      <c r="F328" s="11"/>
      <c r="G328" s="97"/>
      <c r="H328" s="62"/>
      <c r="I328" s="62"/>
      <c r="J328" s="62"/>
      <c r="K328" s="62"/>
      <c r="L328" s="60">
        <v>41730</v>
      </c>
      <c r="M328" s="12">
        <v>107.7552380952381</v>
      </c>
    </row>
    <row r="329" spans="2:13" s="12" customFormat="1">
      <c r="B329" s="10"/>
      <c r="F329" s="11"/>
      <c r="G329" s="97"/>
      <c r="H329" s="62"/>
      <c r="I329" s="62"/>
      <c r="J329" s="62"/>
      <c r="K329" s="62"/>
      <c r="L329" s="60">
        <v>41760</v>
      </c>
      <c r="M329" s="12">
        <v>109.53909090909092</v>
      </c>
    </row>
    <row r="330" spans="2:13" s="12" customFormat="1">
      <c r="B330" s="10"/>
      <c r="F330" s="11"/>
      <c r="G330" s="97"/>
      <c r="H330" s="62"/>
      <c r="I330" s="62"/>
      <c r="J330" s="62"/>
      <c r="K330" s="62"/>
      <c r="L330" s="60">
        <v>41791</v>
      </c>
      <c r="M330" s="12">
        <v>111.7952380952381</v>
      </c>
    </row>
    <row r="331" spans="2:13" s="12" customFormat="1">
      <c r="B331" s="10"/>
      <c r="F331" s="11"/>
      <c r="G331" s="97"/>
      <c r="H331" s="62"/>
      <c r="I331" s="62"/>
      <c r="J331" s="62"/>
      <c r="K331" s="62"/>
      <c r="L331" s="60">
        <v>41821</v>
      </c>
      <c r="M331" s="12">
        <v>106.76818181818182</v>
      </c>
    </row>
    <row r="332" spans="2:13" s="12" customFormat="1">
      <c r="B332" s="10"/>
      <c r="F332" s="11"/>
      <c r="G332" s="97"/>
      <c r="H332" s="62"/>
      <c r="I332" s="62"/>
      <c r="J332" s="62"/>
      <c r="K332" s="62"/>
      <c r="L332" s="60">
        <v>41852</v>
      </c>
      <c r="M332" s="12">
        <v>101.60809523809523</v>
      </c>
    </row>
    <row r="333" spans="2:13" s="12" customFormat="1">
      <c r="B333" s="10"/>
      <c r="F333" s="11"/>
      <c r="G333" s="97"/>
      <c r="H333" s="62"/>
      <c r="I333" s="62"/>
      <c r="J333" s="62"/>
      <c r="K333" s="62"/>
      <c r="L333" s="60">
        <v>41883</v>
      </c>
      <c r="M333" s="12">
        <v>97.091428571428565</v>
      </c>
    </row>
    <row r="334" spans="2:13" s="12" customFormat="1">
      <c r="B334" s="10"/>
      <c r="F334" s="11"/>
      <c r="G334" s="97"/>
      <c r="H334" s="62"/>
      <c r="I334" s="62"/>
      <c r="J334" s="62"/>
      <c r="K334" s="62"/>
      <c r="L334" s="60">
        <v>41913</v>
      </c>
      <c r="M334" s="12">
        <v>97.091428571428565</v>
      </c>
    </row>
    <row r="335" spans="2:13" s="12" customFormat="1">
      <c r="B335" s="10"/>
      <c r="F335" s="11"/>
      <c r="G335" s="97"/>
      <c r="H335" s="62"/>
      <c r="I335" s="62"/>
      <c r="J335" s="62"/>
      <c r="K335" s="62"/>
      <c r="L335" s="60">
        <v>41944</v>
      </c>
      <c r="M335" s="12">
        <v>97.091428571428565</v>
      </c>
    </row>
    <row r="336" spans="2:13" s="12" customFormat="1">
      <c r="B336" s="10"/>
      <c r="F336" s="11"/>
      <c r="G336" s="97"/>
      <c r="H336" s="62"/>
      <c r="I336" s="62"/>
      <c r="J336" s="62"/>
      <c r="K336" s="62"/>
      <c r="L336" s="60">
        <v>41974</v>
      </c>
      <c r="M336" s="12">
        <v>97.091428571428565</v>
      </c>
    </row>
    <row r="337" spans="2:13" s="12" customFormat="1">
      <c r="B337" s="10"/>
      <c r="F337" s="11"/>
      <c r="G337" s="97"/>
      <c r="H337" s="62"/>
      <c r="I337" s="62"/>
      <c r="J337" s="62"/>
      <c r="K337" s="62"/>
      <c r="L337" s="60">
        <v>42005</v>
      </c>
      <c r="M337" s="12">
        <v>44.670465116279075</v>
      </c>
    </row>
    <row r="338" spans="2:13" s="12" customFormat="1">
      <c r="B338" s="10"/>
      <c r="F338" s="11"/>
      <c r="G338" s="97"/>
      <c r="H338" s="62"/>
      <c r="I338" s="62"/>
      <c r="J338" s="62"/>
      <c r="K338" s="62"/>
      <c r="L338" s="60">
        <v>42036</v>
      </c>
      <c r="M338" s="12">
        <v>58.095500000000015</v>
      </c>
    </row>
    <row r="339" spans="2:13" s="12" customFormat="1">
      <c r="B339" s="10"/>
      <c r="F339" s="11"/>
      <c r="G339" s="97"/>
      <c r="H339" s="62"/>
      <c r="I339" s="62"/>
      <c r="J339" s="62"/>
      <c r="K339" s="62"/>
      <c r="L339" s="60">
        <v>42064</v>
      </c>
      <c r="M339" s="12">
        <v>55.885454545454543</v>
      </c>
    </row>
    <row r="340" spans="2:13" s="12" customFormat="1">
      <c r="B340" s="10"/>
      <c r="F340" s="11"/>
      <c r="G340" s="97"/>
      <c r="H340" s="62"/>
      <c r="I340" s="62"/>
      <c r="J340" s="62"/>
      <c r="K340" s="62"/>
      <c r="L340" s="60">
        <v>42095</v>
      </c>
      <c r="M340" s="12">
        <v>59.351818181818174</v>
      </c>
    </row>
    <row r="341" spans="2:13" s="12" customFormat="1">
      <c r="B341" s="10"/>
      <c r="F341" s="11"/>
      <c r="G341" s="97"/>
      <c r="H341" s="62"/>
      <c r="I341" s="62"/>
      <c r="J341" s="62"/>
      <c r="K341" s="62"/>
      <c r="L341" s="60">
        <v>42125</v>
      </c>
      <c r="M341" s="12">
        <v>64.096190476190472</v>
      </c>
    </row>
    <row r="342" spans="2:13" s="12" customFormat="1">
      <c r="B342" s="10"/>
      <c r="F342" s="11"/>
      <c r="G342" s="97"/>
      <c r="H342" s="62"/>
      <c r="I342" s="62"/>
      <c r="J342" s="62"/>
      <c r="K342" s="62"/>
      <c r="L342" s="60">
        <v>42156</v>
      </c>
      <c r="M342" s="12">
        <v>61.477727272727286</v>
      </c>
    </row>
    <row r="343" spans="2:13" s="12" customFormat="1">
      <c r="B343" s="10"/>
      <c r="F343" s="11"/>
      <c r="G343" s="97"/>
      <c r="H343" s="62"/>
      <c r="I343" s="62"/>
      <c r="J343" s="62"/>
      <c r="K343" s="62"/>
      <c r="L343" s="60">
        <v>42186</v>
      </c>
      <c r="M343" s="12">
        <v>56.561304347826088</v>
      </c>
    </row>
    <row r="344" spans="2:13" s="12" customFormat="1">
      <c r="B344" s="10"/>
      <c r="F344" s="11"/>
      <c r="G344" s="97"/>
      <c r="H344" s="62"/>
      <c r="I344" s="62"/>
      <c r="J344" s="62"/>
      <c r="K344" s="62"/>
      <c r="L344" s="60">
        <v>42217</v>
      </c>
      <c r="M344" s="12">
        <v>46.58428571428572</v>
      </c>
    </row>
    <row r="345" spans="2:13" s="12" customFormat="1">
      <c r="B345" s="10"/>
      <c r="F345" s="11"/>
      <c r="G345" s="97"/>
      <c r="H345" s="62"/>
      <c r="I345" s="62"/>
      <c r="J345" s="62"/>
      <c r="K345" s="62"/>
      <c r="L345" s="60">
        <v>42248</v>
      </c>
      <c r="M345" s="12">
        <v>47.62318181818182</v>
      </c>
    </row>
    <row r="346" spans="2:13" s="12" customFormat="1">
      <c r="B346" s="10"/>
      <c r="F346" s="11"/>
      <c r="G346" s="97"/>
      <c r="H346" s="62"/>
      <c r="I346" s="62"/>
      <c r="J346" s="62"/>
      <c r="K346" s="62"/>
      <c r="L346" s="60">
        <v>42278</v>
      </c>
      <c r="M346" s="12">
        <v>47.62318181818182</v>
      </c>
    </row>
    <row r="347" spans="2:13" s="12" customFormat="1">
      <c r="B347" s="10"/>
      <c r="F347" s="11"/>
      <c r="G347" s="97"/>
      <c r="H347" s="62"/>
      <c r="I347" s="62"/>
      <c r="J347" s="62"/>
      <c r="K347" s="62"/>
      <c r="L347" s="60">
        <v>42309</v>
      </c>
      <c r="M347" s="12">
        <v>47.62318181818182</v>
      </c>
    </row>
    <row r="348" spans="2:13" s="12" customFormat="1">
      <c r="B348" s="10"/>
      <c r="F348" s="11"/>
      <c r="G348" s="97"/>
      <c r="H348" s="62"/>
      <c r="I348" s="62"/>
      <c r="J348" s="62"/>
      <c r="K348" s="62"/>
      <c r="L348" s="60">
        <v>42339</v>
      </c>
      <c r="M348" s="12">
        <v>47.62318181818182</v>
      </c>
    </row>
    <row r="349" spans="2:13" s="12" customFormat="1">
      <c r="B349" s="10"/>
      <c r="F349" s="11"/>
      <c r="G349" s="97"/>
      <c r="H349" s="62"/>
      <c r="I349" s="62"/>
      <c r="J349" s="62"/>
      <c r="K349" s="62"/>
      <c r="L349" s="60">
        <v>42370</v>
      </c>
      <c r="M349" s="12">
        <v>44.72821428571428</v>
      </c>
    </row>
    <row r="350" spans="2:13" s="12" customFormat="1">
      <c r="B350" s="10"/>
      <c r="F350" s="11"/>
      <c r="G350" s="97"/>
      <c r="H350" s="62"/>
      <c r="I350" s="62"/>
      <c r="J350" s="62"/>
      <c r="K350" s="62"/>
      <c r="L350" s="60">
        <v>42401</v>
      </c>
      <c r="M350" s="12">
        <v>32.1815</v>
      </c>
    </row>
    <row r="351" spans="2:13" s="12" customFormat="1">
      <c r="B351" s="10"/>
      <c r="F351" s="11"/>
      <c r="G351" s="97"/>
      <c r="H351" s="62"/>
      <c r="I351" s="62"/>
      <c r="J351" s="62"/>
      <c r="K351" s="62"/>
      <c r="L351" s="60">
        <v>42430</v>
      </c>
      <c r="M351" s="12">
        <v>38.210454545454553</v>
      </c>
    </row>
    <row r="352" spans="2:13" s="12" customFormat="1">
      <c r="B352" s="10"/>
      <c r="F352" s="11"/>
      <c r="G352" s="97"/>
      <c r="H352" s="62"/>
      <c r="I352" s="62"/>
      <c r="J352" s="62"/>
      <c r="K352" s="62"/>
      <c r="L352" s="60">
        <v>42461</v>
      </c>
      <c r="M352" s="12">
        <v>41.583333333333336</v>
      </c>
    </row>
    <row r="353" spans="2:13" s="12" customFormat="1">
      <c r="B353" s="10"/>
      <c r="F353" s="11"/>
      <c r="G353" s="97"/>
      <c r="H353" s="62"/>
      <c r="I353" s="62"/>
      <c r="J353" s="62"/>
      <c r="K353" s="62"/>
      <c r="L353" s="60">
        <v>42491</v>
      </c>
      <c r="M353" s="12">
        <v>46.742380952380941</v>
      </c>
    </row>
    <row r="354" spans="2:13" s="12" customFormat="1">
      <c r="B354" s="10"/>
      <c r="F354" s="11"/>
      <c r="G354" s="97"/>
      <c r="H354" s="62"/>
      <c r="I354" s="62"/>
      <c r="J354" s="62"/>
      <c r="K354" s="62"/>
      <c r="L354" s="60">
        <v>42522</v>
      </c>
      <c r="M354" s="12">
        <v>48.247272727272723</v>
      </c>
    </row>
    <row r="355" spans="2:13" s="12" customFormat="1">
      <c r="B355" s="10"/>
      <c r="F355" s="11"/>
      <c r="G355" s="97"/>
      <c r="H355" s="62"/>
      <c r="I355" s="62"/>
      <c r="J355" s="62"/>
      <c r="K355" s="62"/>
      <c r="L355" s="60">
        <v>42552</v>
      </c>
      <c r="M355" s="12">
        <v>44.951904761904771</v>
      </c>
    </row>
    <row r="356" spans="2:13" s="12" customFormat="1">
      <c r="B356" s="10"/>
      <c r="F356" s="11"/>
      <c r="G356" s="97"/>
      <c r="H356" s="62"/>
      <c r="I356" s="62"/>
      <c r="J356" s="62"/>
      <c r="K356" s="62"/>
      <c r="L356" s="60">
        <v>42583</v>
      </c>
      <c r="M356" s="12">
        <v>45.843043478260874</v>
      </c>
    </row>
    <row r="357" spans="2:13" s="12" customFormat="1">
      <c r="B357" s="10"/>
      <c r="F357" s="11"/>
      <c r="G357" s="97"/>
      <c r="H357" s="62"/>
      <c r="I357" s="62"/>
      <c r="J357" s="62"/>
      <c r="K357" s="62"/>
      <c r="L357" s="60">
        <v>42614</v>
      </c>
      <c r="M357" s="12">
        <v>46.567727272727275</v>
      </c>
    </row>
    <row r="358" spans="2:13" s="12" customFormat="1">
      <c r="B358" s="10"/>
      <c r="F358" s="11"/>
      <c r="G358" s="97"/>
      <c r="H358" s="62"/>
      <c r="I358" s="62"/>
      <c r="J358" s="62"/>
      <c r="K358" s="62"/>
      <c r="L358" s="60">
        <v>42644</v>
      </c>
      <c r="M358" s="12">
        <v>46.567727272727275</v>
      </c>
    </row>
    <row r="359" spans="2:13" s="12" customFormat="1">
      <c r="B359" s="10"/>
      <c r="F359" s="11"/>
      <c r="G359" s="97"/>
      <c r="H359" s="62"/>
      <c r="I359" s="62"/>
      <c r="J359" s="62"/>
      <c r="K359" s="62"/>
      <c r="L359" s="60">
        <v>42675</v>
      </c>
      <c r="M359" s="12">
        <v>46.567727272727275</v>
      </c>
    </row>
    <row r="360" spans="2:13" s="12" customFormat="1">
      <c r="B360" s="10"/>
      <c r="F360" s="11"/>
      <c r="G360" s="97"/>
      <c r="H360" s="62"/>
      <c r="I360" s="62"/>
      <c r="J360" s="62"/>
      <c r="K360" s="62"/>
      <c r="L360" s="60">
        <v>42705</v>
      </c>
      <c r="M360" s="12">
        <v>46.567727272727275</v>
      </c>
    </row>
    <row r="361" spans="2:13" s="12" customFormat="1">
      <c r="B361" s="10"/>
      <c r="F361" s="11"/>
      <c r="G361" s="97"/>
      <c r="H361" s="62"/>
      <c r="I361" s="62"/>
      <c r="J361" s="62"/>
      <c r="K361" s="62"/>
      <c r="L361" s="60">
        <v>42736</v>
      </c>
      <c r="M361" s="12">
        <v>59.749411764705869</v>
      </c>
    </row>
    <row r="362" spans="2:13" s="12" customFormat="1">
      <c r="B362" s="10"/>
      <c r="F362" s="11"/>
      <c r="G362" s="97"/>
      <c r="H362" s="62"/>
      <c r="I362" s="62"/>
      <c r="J362" s="62"/>
      <c r="K362" s="62"/>
      <c r="L362" s="60">
        <v>42767</v>
      </c>
      <c r="M362" s="12">
        <v>54.869500000000002</v>
      </c>
    </row>
    <row r="363" spans="2:13" s="12" customFormat="1">
      <c r="B363" s="10"/>
      <c r="F363" s="11"/>
      <c r="G363" s="97"/>
      <c r="H363" s="62"/>
      <c r="I363" s="62"/>
      <c r="J363" s="62"/>
      <c r="K363" s="62"/>
      <c r="L363" s="60">
        <v>42795</v>
      </c>
      <c r="M363" s="12">
        <v>51.589130434782604</v>
      </c>
    </row>
    <row r="364" spans="2:13" s="12" customFormat="1">
      <c r="B364" s="10"/>
      <c r="F364" s="11"/>
      <c r="G364" s="97"/>
      <c r="H364" s="62"/>
      <c r="I364" s="62"/>
      <c r="J364" s="62"/>
      <c r="K364" s="62"/>
      <c r="L364" s="60">
        <v>42826</v>
      </c>
      <c r="M364" s="12">
        <v>52.2921052631579</v>
      </c>
    </row>
    <row r="365" spans="2:13" s="12" customFormat="1">
      <c r="B365" s="10"/>
      <c r="F365" s="11"/>
      <c r="G365" s="97"/>
      <c r="H365" s="62"/>
      <c r="I365" s="62"/>
      <c r="J365" s="62"/>
      <c r="K365" s="62"/>
      <c r="L365" s="60">
        <v>42856</v>
      </c>
      <c r="M365" s="12">
        <v>50.326521739130442</v>
      </c>
    </row>
    <row r="366" spans="2:13" s="12" customFormat="1">
      <c r="B366" s="10"/>
      <c r="F366" s="11"/>
      <c r="G366" s="97"/>
      <c r="H366" s="62"/>
      <c r="I366" s="62"/>
      <c r="J366" s="62"/>
      <c r="K366" s="62"/>
      <c r="L366" s="60">
        <v>42887</v>
      </c>
      <c r="M366" s="12">
        <v>46.368181818181824</v>
      </c>
    </row>
    <row r="367" spans="2:13" s="12" customFormat="1">
      <c r="B367" s="10"/>
      <c r="F367" s="11"/>
      <c r="G367" s="97"/>
      <c r="H367" s="62"/>
      <c r="I367" s="62"/>
      <c r="J367" s="62"/>
      <c r="K367" s="62"/>
      <c r="L367" s="60">
        <v>42917</v>
      </c>
      <c r="M367" s="12">
        <v>48.478571428571428</v>
      </c>
    </row>
    <row r="368" spans="2:13" s="12" customFormat="1">
      <c r="B368" s="10"/>
      <c r="F368" s="11"/>
      <c r="G368" s="97"/>
      <c r="H368" s="62"/>
      <c r="I368" s="62"/>
      <c r="J368" s="62"/>
      <c r="K368" s="62"/>
      <c r="L368" s="60">
        <v>42948</v>
      </c>
      <c r="M368" s="12">
        <v>51.704347826086966</v>
      </c>
    </row>
    <row r="369" spans="2:13" s="12" customFormat="1">
      <c r="B369" s="10"/>
      <c r="F369" s="11"/>
      <c r="G369" s="97"/>
      <c r="H369" s="62"/>
      <c r="I369" s="62"/>
      <c r="J369" s="62"/>
      <c r="K369" s="62"/>
      <c r="L369" s="60">
        <v>42979</v>
      </c>
      <c r="M369" s="12">
        <v>56.152857142857137</v>
      </c>
    </row>
    <row r="370" spans="2:13" s="12" customFormat="1">
      <c r="B370" s="10"/>
      <c r="F370" s="11"/>
      <c r="G370" s="97"/>
      <c r="H370" s="62"/>
      <c r="I370" s="62"/>
      <c r="J370" s="62"/>
      <c r="K370" s="62"/>
      <c r="L370" s="60">
        <v>43009</v>
      </c>
      <c r="M370" s="12">
        <v>56.152857142857137</v>
      </c>
    </row>
    <row r="371" spans="2:13" s="12" customFormat="1">
      <c r="B371" s="10"/>
      <c r="F371" s="11"/>
      <c r="G371" s="97"/>
      <c r="H371" s="62"/>
      <c r="I371" s="62"/>
      <c r="J371" s="62"/>
      <c r="K371" s="62"/>
      <c r="L371" s="60">
        <v>43040</v>
      </c>
      <c r="M371" s="12">
        <v>56.152857142857137</v>
      </c>
    </row>
    <row r="372" spans="2:13" s="12" customFormat="1">
      <c r="B372" s="10"/>
      <c r="F372" s="11"/>
      <c r="G372" s="97"/>
      <c r="H372" s="62"/>
      <c r="I372" s="62"/>
      <c r="J372" s="62"/>
      <c r="K372" s="62"/>
      <c r="L372" s="60">
        <v>43070</v>
      </c>
      <c r="M372" s="12">
        <v>56.152857142857137</v>
      </c>
    </row>
    <row r="373" spans="2:13" s="12" customFormat="1">
      <c r="B373" s="10"/>
      <c r="F373" s="11"/>
      <c r="G373" s="97"/>
      <c r="H373" s="62"/>
      <c r="I373" s="62"/>
      <c r="J373" s="62"/>
      <c r="K373" s="62"/>
      <c r="L373" s="60">
        <v>43101</v>
      </c>
      <c r="M373" s="12">
        <v>68.845952380952369</v>
      </c>
    </row>
    <row r="374" spans="2:13" s="12" customFormat="1">
      <c r="B374" s="10"/>
      <c r="F374" s="11"/>
      <c r="G374" s="97"/>
      <c r="H374" s="62"/>
      <c r="I374" s="62"/>
      <c r="J374" s="62"/>
      <c r="K374" s="62"/>
      <c r="L374" s="60">
        <v>43132</v>
      </c>
      <c r="M374" s="12">
        <v>65.317499999999981</v>
      </c>
    </row>
    <row r="375" spans="2:13" s="12" customFormat="1">
      <c r="B375" s="10"/>
      <c r="F375" s="11"/>
      <c r="G375" s="97"/>
      <c r="H375" s="62"/>
      <c r="I375" s="62"/>
      <c r="J375" s="62"/>
      <c r="K375" s="62"/>
      <c r="L375" s="60">
        <v>43160</v>
      </c>
      <c r="M375" s="12">
        <v>66.016666666666666</v>
      </c>
    </row>
    <row r="376" spans="2:13" s="12" customFormat="1">
      <c r="B376" s="10"/>
      <c r="F376" s="11"/>
      <c r="G376" s="97"/>
      <c r="H376" s="62"/>
      <c r="I376" s="62"/>
      <c r="J376" s="62"/>
      <c r="K376" s="62"/>
      <c r="L376" s="60">
        <v>43191</v>
      </c>
      <c r="M376" s="12">
        <v>72.012857142857158</v>
      </c>
    </row>
    <row r="377" spans="2:13" s="12" customFormat="1">
      <c r="B377" s="10"/>
      <c r="F377" s="11"/>
      <c r="G377" s="97"/>
      <c r="H377" s="62"/>
      <c r="I377" s="62"/>
      <c r="J377" s="62"/>
      <c r="K377" s="62"/>
      <c r="L377" s="60">
        <v>43221</v>
      </c>
      <c r="M377" s="12">
        <v>76.874090909090924</v>
      </c>
    </row>
    <row r="378" spans="2:13" s="12" customFormat="1">
      <c r="B378" s="10"/>
      <c r="F378" s="11"/>
      <c r="G378" s="97"/>
      <c r="H378" s="62"/>
      <c r="I378" s="62"/>
      <c r="J378" s="62"/>
      <c r="K378" s="62"/>
      <c r="L378" s="60">
        <v>43252</v>
      </c>
      <c r="M378" s="12">
        <v>74.404761904761898</v>
      </c>
    </row>
    <row r="379" spans="2:13" s="12" customFormat="1">
      <c r="B379" s="10"/>
      <c r="F379" s="11"/>
      <c r="G379" s="97"/>
      <c r="H379" s="62"/>
      <c r="I379" s="62"/>
      <c r="J379" s="62"/>
      <c r="K379" s="62"/>
      <c r="L379" s="60">
        <v>43282</v>
      </c>
      <c r="M379" s="12">
        <v>74.25409090909092</v>
      </c>
    </row>
    <row r="380" spans="2:13" s="12" customFormat="1">
      <c r="B380" s="10"/>
      <c r="F380" s="11"/>
      <c r="G380" s="97"/>
      <c r="H380" s="62"/>
      <c r="I380" s="62"/>
      <c r="J380" s="62"/>
      <c r="K380" s="62"/>
      <c r="L380" s="60">
        <v>43313</v>
      </c>
      <c r="M380" s="12">
        <v>72.52826086956523</v>
      </c>
    </row>
    <row r="381" spans="2:13" s="12" customFormat="1">
      <c r="B381" s="10"/>
      <c r="F381" s="11"/>
      <c r="G381" s="97"/>
      <c r="H381" s="62"/>
      <c r="I381" s="62"/>
      <c r="J381" s="62"/>
      <c r="K381" s="62"/>
      <c r="L381" s="60">
        <v>43344</v>
      </c>
      <c r="M381" s="12">
        <v>78.89100000000002</v>
      </c>
    </row>
    <row r="382" spans="2:13" s="12" customFormat="1">
      <c r="B382" s="10"/>
      <c r="F382" s="11"/>
      <c r="G382" s="97"/>
      <c r="H382" s="62"/>
      <c r="I382" s="62"/>
      <c r="J382" s="62"/>
      <c r="K382" s="62"/>
      <c r="L382" s="60">
        <v>43374</v>
      </c>
      <c r="M382" s="12">
        <v>78.89100000000002</v>
      </c>
    </row>
    <row r="383" spans="2:13" s="12" customFormat="1">
      <c r="B383" s="10"/>
      <c r="F383" s="11"/>
      <c r="G383" s="97"/>
      <c r="H383" s="62"/>
      <c r="I383" s="62"/>
      <c r="J383" s="62"/>
      <c r="K383" s="62"/>
      <c r="L383" s="60">
        <v>43405</v>
      </c>
      <c r="M383" s="12">
        <v>78.89100000000002</v>
      </c>
    </row>
    <row r="384" spans="2:13" s="12" customFormat="1">
      <c r="B384" s="10"/>
      <c r="F384" s="11"/>
      <c r="G384" s="97"/>
      <c r="H384" s="62"/>
      <c r="I384" s="62"/>
      <c r="J384" s="62"/>
      <c r="K384" s="62"/>
      <c r="L384" s="60">
        <v>43435</v>
      </c>
      <c r="M384" s="12">
        <v>78.89100000000002</v>
      </c>
    </row>
    <row r="385" spans="2:13" s="12" customFormat="1">
      <c r="B385" s="10"/>
      <c r="F385" s="11"/>
      <c r="G385" s="97"/>
      <c r="H385" s="62"/>
      <c r="I385" s="62"/>
      <c r="J385" s="62"/>
      <c r="K385" s="62"/>
      <c r="L385" s="60">
        <v>43466</v>
      </c>
      <c r="M385" s="12">
        <v>59.409545454545452</v>
      </c>
    </row>
    <row r="386" spans="2:13" s="12" customFormat="1">
      <c r="B386" s="10"/>
      <c r="F386" s="11"/>
      <c r="G386" s="97"/>
      <c r="H386" s="62"/>
      <c r="I386" s="62"/>
      <c r="J386" s="62"/>
      <c r="K386" s="62"/>
      <c r="L386" s="60">
        <v>43497</v>
      </c>
      <c r="M386" s="12">
        <v>63.960499999999989</v>
      </c>
    </row>
    <row r="387" spans="2:13" s="12" customFormat="1">
      <c r="B387" s="10"/>
      <c r="F387" s="11"/>
      <c r="G387" s="97"/>
      <c r="H387" s="62"/>
      <c r="I387" s="62"/>
      <c r="J387" s="62"/>
      <c r="K387" s="62"/>
      <c r="L387" s="60">
        <v>43525</v>
      </c>
      <c r="M387" s="12">
        <v>66.138571428571424</v>
      </c>
    </row>
    <row r="388" spans="2:13" s="12" customFormat="1">
      <c r="B388" s="10"/>
      <c r="F388" s="11"/>
      <c r="G388" s="97"/>
      <c r="H388" s="62"/>
      <c r="I388" s="62"/>
      <c r="J388" s="62"/>
      <c r="K388" s="62"/>
      <c r="L388" s="60">
        <v>43556</v>
      </c>
      <c r="M388" s="12">
        <v>71.259500000000003</v>
      </c>
    </row>
    <row r="389" spans="2:13" s="12" customFormat="1">
      <c r="B389" s="10"/>
      <c r="F389" s="11"/>
      <c r="G389" s="97"/>
      <c r="H389" s="62"/>
      <c r="I389" s="62"/>
      <c r="J389" s="62"/>
      <c r="K389" s="62"/>
      <c r="L389" s="60">
        <v>43586</v>
      </c>
      <c r="M389" s="12">
        <v>71.172608695652201</v>
      </c>
    </row>
    <row r="390" spans="2:13" s="12" customFormat="1">
      <c r="B390" s="10"/>
      <c r="F390" s="11"/>
      <c r="G390" s="97"/>
      <c r="H390" s="62"/>
      <c r="I390" s="62"/>
      <c r="J390" s="62"/>
      <c r="K390" s="62"/>
      <c r="L390" s="60">
        <v>43617</v>
      </c>
      <c r="M390" s="12">
        <v>63.563750000000006</v>
      </c>
    </row>
    <row r="391" spans="2:13" s="12" customFormat="1">
      <c r="B391" s="10"/>
      <c r="F391" s="11"/>
      <c r="G391" s="97"/>
      <c r="H391" s="62"/>
      <c r="I391" s="62"/>
      <c r="J391" s="62"/>
      <c r="K391" s="62"/>
      <c r="L391" s="60">
        <v>43647</v>
      </c>
      <c r="M391" s="12">
        <v>63.563750000000006</v>
      </c>
    </row>
  </sheetData>
  <phoneticPr fontId="3" type="noConversion"/>
  <conditionalFormatting sqref="G1:G1048576">
    <cfRule type="cellIs" dxfId="0" priority="1" operator="equal">
      <formula>0</formula>
    </cfRule>
  </conditionalFormatting>
  <hyperlinks>
    <hyperlink ref="A1" location="目录!A1" display="序号" xr:uid="{86F796DE-1940-482A-A93B-D8A9761045FD}"/>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79EF-CBF6-4B64-BD5F-3BBBE8EC8C51}">
  <dimension ref="A1:S281"/>
  <sheetViews>
    <sheetView workbookViewId="0">
      <selection activeCell="R65" sqref="R65"/>
    </sheetView>
  </sheetViews>
  <sheetFormatPr defaultRowHeight="12"/>
  <cols>
    <col min="1" max="1" width="7.5" style="30" customWidth="1"/>
    <col min="2" max="2" width="5.375" style="31" customWidth="1"/>
    <col min="3" max="3" width="4.5" style="15" customWidth="1"/>
    <col min="4" max="4" width="4.375" style="15" customWidth="1"/>
    <col min="5" max="5" width="4.625" style="15" customWidth="1"/>
    <col min="6" max="6" width="6.625" style="14" bestFit="1" customWidth="1"/>
    <col min="7" max="7" width="4.75" style="15" customWidth="1"/>
    <col min="8" max="10" width="4.375" style="15" customWidth="1"/>
    <col min="11" max="11" width="4.625" style="15" customWidth="1"/>
    <col min="12" max="12" width="5.5" style="15" customWidth="1"/>
    <col min="13" max="13" width="16.125" style="15" customWidth="1"/>
    <col min="14" max="16" width="9" style="15"/>
    <col min="17" max="17" width="9" style="14"/>
    <col min="18" max="18" width="9" style="15"/>
    <col min="19" max="19" width="9" style="14"/>
    <col min="20" max="16384" width="9" style="15"/>
  </cols>
  <sheetData>
    <row r="1" spans="1:19" s="3" customFormat="1" ht="23.25">
      <c r="A1" s="1" t="s">
        <v>0</v>
      </c>
      <c r="B1" s="2" t="s">
        <v>1</v>
      </c>
      <c r="C1" s="3" t="s">
        <v>2</v>
      </c>
      <c r="D1" s="3" t="s">
        <v>3</v>
      </c>
      <c r="E1" s="3" t="s">
        <v>4</v>
      </c>
      <c r="F1" s="4" t="s">
        <v>5</v>
      </c>
      <c r="G1" s="3" t="s">
        <v>6</v>
      </c>
      <c r="H1" s="3" t="s">
        <v>7</v>
      </c>
      <c r="I1" s="3" t="s">
        <v>8</v>
      </c>
      <c r="J1" s="3" t="s">
        <v>9</v>
      </c>
      <c r="K1" s="3" t="s">
        <v>10</v>
      </c>
      <c r="L1" s="3" t="s">
        <v>11</v>
      </c>
      <c r="M1" s="3" t="s">
        <v>12</v>
      </c>
      <c r="N1" s="5" t="s">
        <v>13</v>
      </c>
      <c r="O1" s="6" t="s">
        <v>14</v>
      </c>
      <c r="P1" s="7" t="s">
        <v>15</v>
      </c>
      <c r="Q1" s="7" t="s">
        <v>16</v>
      </c>
      <c r="R1" s="8" t="s">
        <v>17</v>
      </c>
      <c r="S1" s="9" t="s">
        <v>18</v>
      </c>
    </row>
    <row r="2" spans="1:19" hidden="1">
      <c r="A2" s="10">
        <v>35096</v>
      </c>
      <c r="B2" s="11">
        <v>17.999047619047623</v>
      </c>
      <c r="C2" s="12">
        <v>23.6</v>
      </c>
      <c r="D2" s="12">
        <v>14.6</v>
      </c>
      <c r="E2" s="13">
        <v>34.700000000000003</v>
      </c>
      <c r="K2" s="15">
        <v>1</v>
      </c>
      <c r="N2" s="16"/>
      <c r="O2" s="17"/>
      <c r="P2" s="17"/>
      <c r="Q2" s="18"/>
      <c r="R2" s="17"/>
      <c r="S2" s="19"/>
    </row>
    <row r="3" spans="1:19" hidden="1">
      <c r="A3" s="10">
        <v>35125</v>
      </c>
      <c r="B3" s="11">
        <v>19.851904761904763</v>
      </c>
      <c r="C3" s="12">
        <v>24.6</v>
      </c>
      <c r="D3" s="12">
        <v>12.6</v>
      </c>
      <c r="E3" s="15">
        <v>32.9</v>
      </c>
      <c r="F3" s="14">
        <v>0.10294195460077238</v>
      </c>
      <c r="K3" s="15">
        <v>1</v>
      </c>
      <c r="N3" s="16"/>
      <c r="O3" s="17"/>
      <c r="P3" s="17"/>
      <c r="Q3" s="18"/>
      <c r="R3" s="17"/>
      <c r="S3" s="19"/>
    </row>
    <row r="4" spans="1:19" hidden="1">
      <c r="A4" s="10">
        <v>35156</v>
      </c>
      <c r="B4" s="11">
        <v>20.900500000000001</v>
      </c>
      <c r="C4" s="12">
        <v>24.5</v>
      </c>
      <c r="D4" s="12">
        <v>12.2</v>
      </c>
      <c r="E4" s="15">
        <f>E3</f>
        <v>32.9</v>
      </c>
      <c r="F4" s="14">
        <v>5.2820888004029953E-2</v>
      </c>
      <c r="K4" s="15">
        <v>1</v>
      </c>
      <c r="N4" s="16"/>
      <c r="O4" s="17"/>
      <c r="P4" s="17"/>
      <c r="Q4" s="18"/>
      <c r="R4" s="17"/>
      <c r="S4" s="19"/>
    </row>
    <row r="5" spans="1:19" hidden="1">
      <c r="A5" s="10">
        <v>35186</v>
      </c>
      <c r="B5" s="11">
        <v>19.154761904761902</v>
      </c>
      <c r="C5" s="12">
        <v>23.4</v>
      </c>
      <c r="D5" s="12">
        <v>12.1</v>
      </c>
      <c r="E5" s="15">
        <f>E4</f>
        <v>32.9</v>
      </c>
      <c r="F5" s="14">
        <v>-8.352614029511729E-2</v>
      </c>
      <c r="K5" s="15">
        <v>1</v>
      </c>
      <c r="N5" s="16"/>
      <c r="O5" s="17"/>
      <c r="P5" s="17"/>
      <c r="Q5" s="18"/>
      <c r="R5" s="17"/>
      <c r="S5" s="19"/>
    </row>
    <row r="6" spans="1:19" hidden="1">
      <c r="A6" s="10">
        <v>35217</v>
      </c>
      <c r="B6" s="11">
        <v>18.456499999999998</v>
      </c>
      <c r="C6" s="12">
        <v>22.6</v>
      </c>
      <c r="D6" s="12">
        <v>12.2</v>
      </c>
      <c r="E6" s="15">
        <v>32</v>
      </c>
      <c r="F6" s="14">
        <v>-3.6453697949036634E-2</v>
      </c>
      <c r="K6" s="15">
        <v>1</v>
      </c>
      <c r="N6" s="16"/>
      <c r="O6" s="17"/>
      <c r="P6" s="17"/>
      <c r="Q6" s="18"/>
      <c r="R6" s="17"/>
      <c r="S6" s="19"/>
    </row>
    <row r="7" spans="1:19" hidden="1">
      <c r="A7" s="10">
        <v>35247</v>
      </c>
      <c r="B7" s="11">
        <v>19.570869565217393</v>
      </c>
      <c r="C7" s="12">
        <v>20.9</v>
      </c>
      <c r="D7" s="12">
        <v>12.2</v>
      </c>
      <c r="E7" s="15">
        <f>E6</f>
        <v>32</v>
      </c>
      <c r="F7" s="14">
        <v>6.0378162989591422E-2</v>
      </c>
      <c r="K7" s="15">
        <v>1</v>
      </c>
      <c r="N7" s="16"/>
      <c r="O7" s="17"/>
      <c r="P7" s="17"/>
      <c r="Q7" s="18"/>
      <c r="R7" s="17"/>
      <c r="S7" s="19"/>
    </row>
    <row r="8" spans="1:19" hidden="1">
      <c r="A8" s="10">
        <v>35278</v>
      </c>
      <c r="B8" s="11">
        <v>20.512380952380958</v>
      </c>
      <c r="C8" s="12">
        <v>19.7</v>
      </c>
      <c r="D8" s="12">
        <v>12</v>
      </c>
      <c r="E8" s="15">
        <f>E7</f>
        <v>32</v>
      </c>
      <c r="F8" s="14">
        <v>4.8107795314158208E-2</v>
      </c>
      <c r="K8" s="15">
        <v>1</v>
      </c>
      <c r="N8" s="16"/>
      <c r="O8" s="17"/>
      <c r="P8" s="17"/>
      <c r="Q8" s="18"/>
      <c r="R8" s="17"/>
      <c r="S8" s="19"/>
    </row>
    <row r="9" spans="1:19" hidden="1">
      <c r="A9" s="10">
        <v>35309</v>
      </c>
      <c r="B9" s="11">
        <v>22.630476190476188</v>
      </c>
      <c r="C9" s="12">
        <v>18.3</v>
      </c>
      <c r="D9" s="12">
        <v>11.9</v>
      </c>
      <c r="E9" s="15">
        <v>32.9</v>
      </c>
      <c r="F9" s="14">
        <v>0.10325935555761867</v>
      </c>
      <c r="K9" s="15">
        <v>1</v>
      </c>
      <c r="N9" s="16"/>
      <c r="O9" s="17"/>
      <c r="P9" s="17"/>
      <c r="Q9" s="18"/>
      <c r="R9" s="17"/>
      <c r="S9" s="19"/>
    </row>
    <row r="10" spans="1:19" hidden="1">
      <c r="A10" s="10">
        <v>35065</v>
      </c>
      <c r="B10" s="11">
        <v>22.117674418604661</v>
      </c>
      <c r="C10" s="12">
        <v>16.7</v>
      </c>
      <c r="D10" s="12">
        <v>12.3</v>
      </c>
      <c r="E10" s="15">
        <f>E9</f>
        <v>32.9</v>
      </c>
      <c r="F10" s="14">
        <v>-2.2659787074535087E-2</v>
      </c>
      <c r="K10" s="15">
        <v>1</v>
      </c>
      <c r="N10" s="16"/>
      <c r="O10" s="17"/>
      <c r="P10" s="17"/>
      <c r="Q10" s="18"/>
      <c r="R10" s="17"/>
      <c r="S10" s="19"/>
    </row>
    <row r="11" spans="1:19" hidden="1">
      <c r="A11" s="10">
        <v>35065</v>
      </c>
      <c r="B11" s="11">
        <v>22.117674418604661</v>
      </c>
      <c r="C11" s="12">
        <v>15.6</v>
      </c>
      <c r="D11" s="12">
        <v>12.3</v>
      </c>
      <c r="E11" s="15">
        <f>E10</f>
        <v>32.9</v>
      </c>
      <c r="F11" s="14">
        <v>0</v>
      </c>
      <c r="K11" s="15">
        <v>1</v>
      </c>
      <c r="N11" s="16"/>
      <c r="O11" s="17"/>
      <c r="P11" s="17"/>
      <c r="Q11" s="18"/>
      <c r="R11" s="17"/>
      <c r="S11" s="19"/>
    </row>
    <row r="12" spans="1:19" hidden="1">
      <c r="A12" s="10">
        <v>35065</v>
      </c>
      <c r="B12" s="11">
        <v>22.117674418604661</v>
      </c>
      <c r="C12" s="12">
        <v>16.3</v>
      </c>
      <c r="D12" s="12">
        <v>10.8</v>
      </c>
      <c r="E12" s="15">
        <f>E11</f>
        <v>32.9</v>
      </c>
      <c r="F12" s="14">
        <v>0</v>
      </c>
      <c r="K12" s="15">
        <v>1</v>
      </c>
      <c r="N12" s="16"/>
      <c r="O12" s="17"/>
      <c r="P12" s="17"/>
      <c r="Q12" s="18"/>
      <c r="R12" s="17"/>
      <c r="S12" s="19"/>
    </row>
    <row r="13" spans="1:19" hidden="1">
      <c r="A13" s="10">
        <v>35431</v>
      </c>
      <c r="B13" s="11">
        <v>19.956190476190475</v>
      </c>
      <c r="C13" s="12">
        <v>16.3</v>
      </c>
      <c r="D13" s="12">
        <v>10.8</v>
      </c>
      <c r="E13" s="15">
        <f>E12</f>
        <v>32.9</v>
      </c>
      <c r="F13" s="14">
        <v>-9.7726546720301566E-2</v>
      </c>
      <c r="K13" s="15">
        <v>1</v>
      </c>
      <c r="N13" s="16"/>
      <c r="O13" s="17"/>
      <c r="P13" s="17"/>
      <c r="Q13" s="18"/>
      <c r="R13" s="17"/>
      <c r="S13" s="19"/>
    </row>
    <row r="14" spans="1:19" hidden="1">
      <c r="A14" s="10">
        <v>35462</v>
      </c>
      <c r="B14" s="11">
        <v>20.850526315789473</v>
      </c>
      <c r="C14" s="12">
        <v>14.5</v>
      </c>
      <c r="D14" s="12">
        <v>12.3</v>
      </c>
      <c r="E14" s="15">
        <f>E13</f>
        <v>32.9</v>
      </c>
      <c r="F14" s="14">
        <v>4.4814958078598366E-2</v>
      </c>
      <c r="K14" s="15">
        <v>1</v>
      </c>
      <c r="N14" s="16"/>
      <c r="O14" s="17"/>
      <c r="P14" s="17"/>
      <c r="Q14" s="18"/>
      <c r="R14" s="17"/>
      <c r="S14" s="19"/>
    </row>
    <row r="15" spans="1:19" hidden="1">
      <c r="A15" s="10">
        <v>35490</v>
      </c>
      <c r="B15" s="11">
        <v>19.132999999999999</v>
      </c>
      <c r="C15" s="12">
        <v>14.2</v>
      </c>
      <c r="D15" s="12">
        <v>13.4</v>
      </c>
      <c r="E15" s="15">
        <v>31.5</v>
      </c>
      <c r="F15" s="14">
        <v>-8.2373283521809393E-2</v>
      </c>
      <c r="K15" s="15">
        <v>1</v>
      </c>
      <c r="N15" s="16"/>
      <c r="O15" s="17"/>
      <c r="P15" s="17"/>
      <c r="Q15" s="18"/>
      <c r="R15" s="17"/>
      <c r="S15" s="19"/>
    </row>
    <row r="16" spans="1:19" hidden="1">
      <c r="A16" s="10">
        <v>35521</v>
      </c>
      <c r="B16" s="11">
        <v>17.555909090909086</v>
      </c>
      <c r="C16" s="12">
        <v>13</v>
      </c>
      <c r="D16" s="12">
        <v>13.1</v>
      </c>
      <c r="E16" s="15">
        <f>E15</f>
        <v>31.5</v>
      </c>
      <c r="F16" s="14">
        <v>-8.2427790157890146E-2</v>
      </c>
      <c r="K16" s="15">
        <v>1</v>
      </c>
      <c r="N16" s="16"/>
      <c r="O16" s="17"/>
      <c r="P16" s="17"/>
      <c r="Q16" s="18"/>
      <c r="R16" s="17"/>
      <c r="S16" s="19"/>
    </row>
    <row r="17" spans="1:19" hidden="1">
      <c r="A17" s="10">
        <v>35551</v>
      </c>
      <c r="B17" s="11">
        <v>19.022857142857141</v>
      </c>
      <c r="C17" s="12">
        <v>12.9</v>
      </c>
      <c r="D17" s="12">
        <v>12.5</v>
      </c>
      <c r="E17" s="15">
        <f>E16</f>
        <v>31.5</v>
      </c>
      <c r="F17" s="14">
        <v>8.3558649361409554E-2</v>
      </c>
      <c r="K17" s="15">
        <v>1</v>
      </c>
      <c r="N17" s="16"/>
      <c r="O17" s="17"/>
      <c r="P17" s="17"/>
      <c r="Q17" s="18"/>
      <c r="R17" s="17"/>
      <c r="S17" s="19"/>
    </row>
    <row r="18" spans="1:19" hidden="1">
      <c r="A18" s="10">
        <v>35582</v>
      </c>
      <c r="B18" s="11">
        <v>17.580000000000002</v>
      </c>
      <c r="C18" s="12">
        <v>13.1</v>
      </c>
      <c r="D18" s="12">
        <v>12.4</v>
      </c>
      <c r="E18" s="15">
        <v>32.75</v>
      </c>
      <c r="F18" s="14">
        <v>-7.5848603184139218E-2</v>
      </c>
      <c r="K18" s="15">
        <v>1</v>
      </c>
      <c r="N18" s="16"/>
      <c r="O18" s="17"/>
      <c r="P18" s="17"/>
      <c r="Q18" s="18"/>
      <c r="R18" s="17"/>
      <c r="S18" s="19"/>
    </row>
    <row r="19" spans="1:19" hidden="1">
      <c r="A19" s="10">
        <v>35612</v>
      </c>
      <c r="B19" s="11">
        <v>18.464499999999997</v>
      </c>
      <c r="C19" s="12">
        <v>12.2</v>
      </c>
      <c r="D19" s="12">
        <v>12.3</v>
      </c>
      <c r="E19" s="15">
        <f>E18</f>
        <v>32.75</v>
      </c>
      <c r="F19" s="14">
        <v>5.0312855517633315E-2</v>
      </c>
      <c r="K19" s="15">
        <v>1</v>
      </c>
      <c r="N19" s="16"/>
      <c r="O19" s="17"/>
      <c r="P19" s="17"/>
      <c r="Q19" s="18"/>
      <c r="R19" s="17"/>
      <c r="S19" s="19"/>
    </row>
    <row r="20" spans="1:19" hidden="1">
      <c r="A20" s="10">
        <v>35643</v>
      </c>
      <c r="B20" s="11">
        <v>18.595500000000001</v>
      </c>
      <c r="C20" s="12">
        <v>12.3</v>
      </c>
      <c r="D20" s="12">
        <v>12</v>
      </c>
      <c r="E20" s="15">
        <f>E19</f>
        <v>32.75</v>
      </c>
      <c r="F20" s="14">
        <v>7.094695225974279E-3</v>
      </c>
      <c r="K20" s="15">
        <v>1</v>
      </c>
      <c r="N20" s="16"/>
      <c r="O20" s="17"/>
      <c r="P20" s="17"/>
      <c r="Q20" s="18"/>
      <c r="R20" s="17"/>
      <c r="S20" s="19"/>
    </row>
    <row r="21" spans="1:19" hidden="1">
      <c r="A21" s="10">
        <v>35674</v>
      </c>
      <c r="B21" s="11">
        <v>18.460952380952381</v>
      </c>
      <c r="C21" s="12">
        <v>12.3</v>
      </c>
      <c r="D21" s="12">
        <v>11.8</v>
      </c>
      <c r="E21" s="15">
        <v>32.75</v>
      </c>
      <c r="F21" s="14">
        <v>-7.2354934821661221E-3</v>
      </c>
      <c r="K21" s="15">
        <v>1</v>
      </c>
      <c r="N21" s="16"/>
      <c r="O21" s="17"/>
      <c r="P21" s="17"/>
      <c r="Q21" s="18"/>
      <c r="R21" s="17"/>
      <c r="S21" s="19"/>
    </row>
    <row r="22" spans="1:19" hidden="1">
      <c r="A22" s="10">
        <v>35431</v>
      </c>
      <c r="B22" s="11">
        <v>19.956190476190475</v>
      </c>
      <c r="C22" s="12">
        <v>12.7</v>
      </c>
      <c r="D22" s="12">
        <v>11.6</v>
      </c>
      <c r="E22" s="15">
        <f>E21</f>
        <v>32.75</v>
      </c>
      <c r="F22" s="14">
        <v>8.0994634750309435E-2</v>
      </c>
      <c r="K22" s="15">
        <v>1</v>
      </c>
      <c r="N22" s="16"/>
      <c r="O22" s="17"/>
      <c r="P22" s="17"/>
      <c r="Q22" s="18"/>
      <c r="R22" s="17"/>
      <c r="S22" s="19"/>
    </row>
    <row r="23" spans="1:19" hidden="1">
      <c r="A23" s="10">
        <v>35431</v>
      </c>
      <c r="B23" s="11">
        <v>19.956190476190475</v>
      </c>
      <c r="C23" s="12">
        <v>13.1</v>
      </c>
      <c r="D23" s="12">
        <v>11.7</v>
      </c>
      <c r="E23" s="15">
        <f>E22</f>
        <v>32.75</v>
      </c>
      <c r="F23" s="14">
        <v>0</v>
      </c>
      <c r="K23" s="15">
        <v>1</v>
      </c>
      <c r="N23" s="16"/>
      <c r="O23" s="17"/>
      <c r="P23" s="17"/>
      <c r="Q23" s="18"/>
      <c r="R23" s="17"/>
      <c r="S23" s="19"/>
    </row>
    <row r="24" spans="1:19" hidden="1">
      <c r="A24" s="10">
        <v>35431</v>
      </c>
      <c r="B24" s="11">
        <v>19.956190476190475</v>
      </c>
      <c r="C24" s="12">
        <v>11.7</v>
      </c>
      <c r="D24" s="12">
        <v>10.9</v>
      </c>
      <c r="E24" s="15">
        <f>E23</f>
        <v>32.75</v>
      </c>
      <c r="F24" s="14">
        <v>0</v>
      </c>
      <c r="K24" s="15">
        <v>1</v>
      </c>
      <c r="N24" s="16"/>
      <c r="O24" s="17"/>
      <c r="P24" s="17"/>
      <c r="Q24" s="18"/>
      <c r="R24" s="17"/>
      <c r="S24" s="19"/>
    </row>
    <row r="25" spans="1:19" hidden="1">
      <c r="A25" s="10">
        <v>35796</v>
      </c>
      <c r="B25" s="11">
        <v>12.194117647058821</v>
      </c>
      <c r="C25" s="12">
        <v>11.7</v>
      </c>
      <c r="D25" s="12">
        <v>10.9</v>
      </c>
      <c r="E25" s="15">
        <f>E24</f>
        <v>32.75</v>
      </c>
      <c r="F25" s="14">
        <v>-0.38895563952411172</v>
      </c>
      <c r="K25" s="15">
        <v>1</v>
      </c>
      <c r="N25" s="16"/>
      <c r="O25" s="17"/>
      <c r="P25" s="17"/>
      <c r="Q25" s="18"/>
      <c r="R25" s="17"/>
      <c r="S25" s="19"/>
    </row>
    <row r="26" spans="1:19" hidden="1">
      <c r="A26" s="10">
        <v>35827</v>
      </c>
      <c r="B26" s="11">
        <v>14.0695</v>
      </c>
      <c r="C26" s="12">
        <v>14.2</v>
      </c>
      <c r="D26" s="12">
        <v>3.2</v>
      </c>
      <c r="E26" s="15">
        <f>E25</f>
        <v>32.75</v>
      </c>
      <c r="F26" s="14">
        <v>0.15379401833092166</v>
      </c>
      <c r="K26" s="15">
        <v>1</v>
      </c>
      <c r="N26" s="16"/>
      <c r="O26" s="17"/>
      <c r="P26" s="17"/>
      <c r="Q26" s="18"/>
      <c r="R26" s="17"/>
      <c r="S26" s="19"/>
    </row>
    <row r="27" spans="1:19" hidden="1">
      <c r="A27" s="10">
        <v>35855</v>
      </c>
      <c r="B27" s="11">
        <v>13.10318181818182</v>
      </c>
      <c r="C27" s="12">
        <v>14.2</v>
      </c>
      <c r="D27" s="12">
        <v>3.1</v>
      </c>
      <c r="E27" s="15">
        <v>30.55</v>
      </c>
      <c r="F27" s="14">
        <v>-6.8681771336449704E-2</v>
      </c>
      <c r="L27" s="15">
        <v>1</v>
      </c>
      <c r="N27" s="16"/>
      <c r="O27" s="17"/>
      <c r="P27" s="17"/>
      <c r="Q27" s="18"/>
      <c r="R27" s="17"/>
      <c r="S27" s="19"/>
    </row>
    <row r="28" spans="1:19" hidden="1">
      <c r="A28" s="10">
        <v>35886</v>
      </c>
      <c r="B28" s="11">
        <v>13.526499999999999</v>
      </c>
      <c r="C28" s="12">
        <v>12.82</v>
      </c>
      <c r="D28" s="12">
        <v>2.91</v>
      </c>
      <c r="E28" s="15">
        <f>E27</f>
        <v>30.55</v>
      </c>
      <c r="F28" s="14">
        <v>3.2306518194747724E-2</v>
      </c>
      <c r="L28" s="15">
        <v>1</v>
      </c>
      <c r="N28" s="16"/>
      <c r="O28" s="17"/>
      <c r="P28" s="17"/>
      <c r="Q28" s="18"/>
      <c r="R28" s="17"/>
      <c r="S28" s="19"/>
    </row>
    <row r="29" spans="1:19" hidden="1">
      <c r="A29" s="10">
        <v>35916</v>
      </c>
      <c r="B29" s="11">
        <v>14.363157894736844</v>
      </c>
      <c r="C29" s="12">
        <v>12.37</v>
      </c>
      <c r="D29" s="12">
        <v>2.74</v>
      </c>
      <c r="E29" s="15">
        <f>E28</f>
        <v>30.55</v>
      </c>
      <c r="F29" s="14">
        <v>6.1853243243769285E-2</v>
      </c>
      <c r="L29" s="15">
        <v>1</v>
      </c>
      <c r="N29" s="16"/>
      <c r="O29" s="17"/>
      <c r="P29" s="17"/>
      <c r="Q29" s="18"/>
      <c r="R29" s="17"/>
      <c r="S29" s="19"/>
    </row>
    <row r="30" spans="1:19" hidden="1">
      <c r="A30" s="10">
        <v>35947</v>
      </c>
      <c r="B30" s="11">
        <v>12.206363636363637</v>
      </c>
      <c r="C30" s="12">
        <v>10.1</v>
      </c>
      <c r="D30" s="12">
        <v>3</v>
      </c>
      <c r="E30" s="15">
        <v>31.2</v>
      </c>
      <c r="F30" s="14">
        <v>-0.1501615643425831</v>
      </c>
      <c r="L30" s="15">
        <v>1</v>
      </c>
      <c r="N30" s="16"/>
      <c r="O30" s="17"/>
      <c r="P30" s="17"/>
      <c r="Q30" s="18"/>
      <c r="R30" s="17"/>
      <c r="S30" s="19"/>
    </row>
    <row r="31" spans="1:19" hidden="1">
      <c r="A31" s="10">
        <v>35977</v>
      </c>
      <c r="B31" s="11">
        <v>12.079565217391306</v>
      </c>
      <c r="C31" s="12">
        <v>9.81</v>
      </c>
      <c r="D31" s="12">
        <v>2.82</v>
      </c>
      <c r="E31" s="15">
        <f>E30</f>
        <v>31.2</v>
      </c>
      <c r="F31" s="14">
        <v>-1.0387894605612957E-2</v>
      </c>
      <c r="L31" s="15">
        <v>1</v>
      </c>
      <c r="N31" s="16"/>
      <c r="O31" s="17"/>
      <c r="P31" s="17"/>
      <c r="Q31" s="18"/>
      <c r="R31" s="17"/>
      <c r="S31" s="19"/>
    </row>
    <row r="32" spans="1:19" hidden="1">
      <c r="A32" s="10">
        <v>36008</v>
      </c>
      <c r="B32" s="11">
        <v>11.914000000000003</v>
      </c>
      <c r="C32" s="12">
        <v>8.9</v>
      </c>
      <c r="D32" s="12">
        <v>2.7</v>
      </c>
      <c r="E32" s="15">
        <f>E31</f>
        <v>31.2</v>
      </c>
      <c r="F32" s="14">
        <v>-1.3706223230032566E-2</v>
      </c>
      <c r="L32" s="15">
        <v>1</v>
      </c>
      <c r="N32" s="16"/>
      <c r="O32" s="17"/>
      <c r="P32" s="17"/>
      <c r="Q32" s="18"/>
      <c r="R32" s="17"/>
      <c r="S32" s="19"/>
    </row>
    <row r="33" spans="1:19" hidden="1">
      <c r="A33" s="10">
        <v>36039</v>
      </c>
      <c r="B33" s="11">
        <v>13.343636363636364</v>
      </c>
      <c r="C33" s="12">
        <v>7.3</v>
      </c>
      <c r="D33" s="12">
        <v>3.2</v>
      </c>
      <c r="E33" s="15">
        <v>31.3</v>
      </c>
      <c r="F33" s="14">
        <v>0.11999633738764137</v>
      </c>
      <c r="L33" s="15">
        <v>1</v>
      </c>
      <c r="N33" s="16"/>
      <c r="O33" s="17"/>
      <c r="P33" s="17"/>
      <c r="Q33" s="18"/>
      <c r="R33" s="17"/>
      <c r="S33" s="19"/>
    </row>
    <row r="34" spans="1:19" hidden="1">
      <c r="A34" s="10">
        <v>35796</v>
      </c>
      <c r="B34" s="11">
        <v>12.194117647058821</v>
      </c>
      <c r="C34" s="12">
        <v>6.6</v>
      </c>
      <c r="D34" s="12">
        <v>3.4</v>
      </c>
      <c r="E34" s="15">
        <f>E33</f>
        <v>31.3</v>
      </c>
      <c r="F34" s="14">
        <v>-8.6147335347819709E-2</v>
      </c>
      <c r="L34" s="15">
        <v>1</v>
      </c>
      <c r="N34" s="16"/>
      <c r="O34" s="17"/>
      <c r="P34" s="17"/>
      <c r="Q34" s="18"/>
      <c r="R34" s="17"/>
      <c r="S34" s="19"/>
    </row>
    <row r="35" spans="1:19" hidden="1">
      <c r="A35" s="10">
        <v>35796</v>
      </c>
      <c r="B35" s="11">
        <v>12.194117647058821</v>
      </c>
      <c r="C35" s="12">
        <v>5.5</v>
      </c>
      <c r="D35" s="12">
        <v>3.9</v>
      </c>
      <c r="E35" s="15">
        <f>E34</f>
        <v>31.3</v>
      </c>
      <c r="F35" s="14">
        <v>0</v>
      </c>
      <c r="L35" s="15">
        <v>1</v>
      </c>
      <c r="N35" s="16"/>
      <c r="O35" s="17"/>
      <c r="P35" s="17"/>
      <c r="Q35" s="18"/>
      <c r="R35" s="17"/>
      <c r="S35" s="19"/>
    </row>
    <row r="36" spans="1:19" hidden="1">
      <c r="A36" s="10">
        <v>35796</v>
      </c>
      <c r="B36" s="11">
        <v>12.194117647058821</v>
      </c>
      <c r="C36" s="12">
        <v>5.5</v>
      </c>
      <c r="D36" s="12">
        <v>4.0999999999999996</v>
      </c>
      <c r="E36" s="15">
        <f>E35</f>
        <v>31.3</v>
      </c>
      <c r="F36" s="14">
        <v>0</v>
      </c>
      <c r="L36" s="15">
        <v>1</v>
      </c>
      <c r="N36" s="16"/>
      <c r="O36" s="17"/>
      <c r="P36" s="17"/>
      <c r="Q36" s="18"/>
      <c r="R36" s="17"/>
      <c r="S36" s="19"/>
    </row>
    <row r="37" spans="1:19" hidden="1">
      <c r="A37" s="10">
        <v>36161</v>
      </c>
      <c r="B37" s="11">
        <v>20.843658536585366</v>
      </c>
      <c r="C37" s="12">
        <v>5.5</v>
      </c>
      <c r="D37" s="12">
        <v>4.0999999999999996</v>
      </c>
      <c r="E37" s="15">
        <f>E36</f>
        <v>31.3</v>
      </c>
      <c r="F37" s="14">
        <v>0.70932076759262563</v>
      </c>
      <c r="L37" s="15">
        <v>1</v>
      </c>
      <c r="N37" s="16"/>
      <c r="O37" s="17"/>
      <c r="P37" s="17"/>
      <c r="Q37" s="18"/>
      <c r="R37" s="17"/>
      <c r="S37" s="19"/>
    </row>
    <row r="38" spans="1:19" hidden="1">
      <c r="A38" s="10">
        <v>36192</v>
      </c>
      <c r="B38" s="11">
        <v>10.271578947368422</v>
      </c>
      <c r="C38" s="12">
        <v>7.37</v>
      </c>
      <c r="D38" s="12">
        <v>9.68</v>
      </c>
      <c r="E38" s="15">
        <f>E37</f>
        <v>31.3</v>
      </c>
      <c r="F38" s="14">
        <v>-0.50720844282977184</v>
      </c>
      <c r="L38" s="15">
        <v>1</v>
      </c>
      <c r="N38" s="16"/>
      <c r="O38" s="17"/>
      <c r="P38" s="17"/>
      <c r="Q38" s="18"/>
      <c r="R38" s="17"/>
      <c r="S38" s="19"/>
    </row>
    <row r="39" spans="1:19" hidden="1">
      <c r="A39" s="10">
        <v>36220</v>
      </c>
      <c r="B39" s="11">
        <v>12.511304347826087</v>
      </c>
      <c r="C39" s="12">
        <v>5.38</v>
      </c>
      <c r="D39" s="12">
        <v>10.1</v>
      </c>
      <c r="E39" s="15">
        <v>32.6</v>
      </c>
      <c r="F39" s="14">
        <v>0.21805074097507493</v>
      </c>
      <c r="L39" s="15">
        <v>1</v>
      </c>
      <c r="N39" s="16"/>
      <c r="O39" s="17"/>
      <c r="P39" s="17"/>
      <c r="Q39" s="18"/>
      <c r="R39" s="17"/>
      <c r="S39" s="19"/>
    </row>
    <row r="40" spans="1:19" hidden="1">
      <c r="A40" s="10">
        <v>36251</v>
      </c>
      <c r="B40" s="11">
        <v>15.294499999999996</v>
      </c>
      <c r="C40" s="12">
        <v>5.05</v>
      </c>
      <c r="D40" s="12">
        <v>8.77</v>
      </c>
      <c r="E40" s="15">
        <f>E39</f>
        <v>32.6</v>
      </c>
      <c r="F40" s="14">
        <v>0.22245447595218204</v>
      </c>
      <c r="L40" s="15">
        <v>1</v>
      </c>
      <c r="N40" s="16"/>
      <c r="O40" s="17"/>
      <c r="P40" s="17"/>
      <c r="Q40" s="18"/>
      <c r="R40" s="17"/>
      <c r="S40" s="19"/>
    </row>
    <row r="41" spans="1:19" hidden="1">
      <c r="A41" s="10">
        <v>36281</v>
      </c>
      <c r="B41" s="11">
        <v>15.225263157894739</v>
      </c>
      <c r="C41" s="12">
        <v>4.55</v>
      </c>
      <c r="D41" s="12">
        <v>9.02</v>
      </c>
      <c r="E41" s="15">
        <f>E40</f>
        <v>32.6</v>
      </c>
      <c r="F41" s="14">
        <v>-4.526911118719612E-3</v>
      </c>
      <c r="L41" s="15">
        <v>1</v>
      </c>
      <c r="N41" s="16"/>
      <c r="O41" s="17"/>
      <c r="P41" s="17"/>
      <c r="Q41" s="18"/>
      <c r="R41" s="17"/>
      <c r="S41" s="19"/>
    </row>
    <row r="42" spans="1:19" hidden="1">
      <c r="A42" s="10">
        <v>36312</v>
      </c>
      <c r="B42" s="11">
        <v>15.863181818181818</v>
      </c>
      <c r="C42" s="12">
        <v>3.94</v>
      </c>
      <c r="D42" s="12">
        <v>9.24</v>
      </c>
      <c r="E42" s="15">
        <v>33.700000000000003</v>
      </c>
      <c r="F42" s="14">
        <v>4.1898695193081092E-2</v>
      </c>
      <c r="L42" s="15">
        <v>1</v>
      </c>
      <c r="N42" s="16"/>
      <c r="O42" s="17"/>
      <c r="P42" s="17"/>
      <c r="Q42" s="18"/>
      <c r="R42" s="17"/>
      <c r="S42" s="19"/>
    </row>
    <row r="43" spans="1:19" hidden="1">
      <c r="A43" s="10">
        <v>36342</v>
      </c>
      <c r="B43" s="11">
        <v>19.079999999999998</v>
      </c>
      <c r="C43" s="12">
        <v>3.44</v>
      </c>
      <c r="D43" s="12">
        <v>9.07</v>
      </c>
      <c r="E43" s="15">
        <f>E42</f>
        <v>33.700000000000003</v>
      </c>
      <c r="F43" s="14">
        <v>0.20278518009112001</v>
      </c>
      <c r="L43" s="15">
        <v>1</v>
      </c>
      <c r="N43" s="16"/>
      <c r="O43" s="17"/>
      <c r="P43" s="17"/>
      <c r="Q43" s="18"/>
      <c r="R43" s="17"/>
      <c r="S43" s="19"/>
    </row>
    <row r="44" spans="1:19" hidden="1">
      <c r="A44" s="10">
        <v>36373</v>
      </c>
      <c r="B44" s="11">
        <v>20.219047619047622</v>
      </c>
      <c r="C44" s="12">
        <v>3.71</v>
      </c>
      <c r="D44" s="12">
        <v>9.64</v>
      </c>
      <c r="E44" s="15">
        <f>E43</f>
        <v>33.700000000000003</v>
      </c>
      <c r="F44" s="14">
        <v>5.9698512528701508E-2</v>
      </c>
      <c r="L44" s="15">
        <v>1</v>
      </c>
      <c r="N44" s="16"/>
      <c r="O44" s="17"/>
      <c r="P44" s="17"/>
      <c r="Q44" s="18"/>
      <c r="R44" s="17"/>
      <c r="S44" s="19"/>
    </row>
    <row r="45" spans="1:19" hidden="1">
      <c r="A45" s="10">
        <v>36404</v>
      </c>
      <c r="B45" s="11">
        <v>22.543181818181822</v>
      </c>
      <c r="C45" s="12">
        <v>3.66</v>
      </c>
      <c r="D45" s="12">
        <v>10.46</v>
      </c>
      <c r="E45" s="15">
        <v>32.75</v>
      </c>
      <c r="F45" s="14">
        <v>0.1149477583179892</v>
      </c>
      <c r="L45" s="15">
        <v>1</v>
      </c>
      <c r="N45" s="16"/>
      <c r="O45" s="17"/>
      <c r="P45" s="17"/>
      <c r="Q45" s="18"/>
      <c r="R45" s="17"/>
      <c r="S45" s="19"/>
    </row>
    <row r="46" spans="1:19" hidden="1">
      <c r="A46" s="10">
        <v>36161</v>
      </c>
      <c r="B46" s="11">
        <v>20.843658536585366</v>
      </c>
      <c r="C46" s="12">
        <v>3.58</v>
      </c>
      <c r="D46" s="12">
        <v>10.42</v>
      </c>
      <c r="E46" s="15">
        <f>E45</f>
        <v>32.75</v>
      </c>
      <c r="F46" s="14">
        <v>-7.5389680804762604E-2</v>
      </c>
      <c r="L46" s="15">
        <v>1</v>
      </c>
      <c r="N46" s="16"/>
      <c r="O46" s="17"/>
      <c r="P46" s="17"/>
      <c r="Q46" s="18"/>
      <c r="R46" s="17"/>
      <c r="S46" s="19"/>
    </row>
    <row r="47" spans="1:19" hidden="1">
      <c r="A47" s="10">
        <v>36161</v>
      </c>
      <c r="B47" s="11">
        <v>20.843658536585366</v>
      </c>
      <c r="C47" s="12">
        <v>4.4800000000000004</v>
      </c>
      <c r="D47" s="12">
        <v>10.9</v>
      </c>
      <c r="E47" s="15">
        <f>E46</f>
        <v>32.75</v>
      </c>
      <c r="F47" s="14">
        <v>0</v>
      </c>
      <c r="L47" s="15">
        <v>1</v>
      </c>
      <c r="N47" s="16"/>
      <c r="O47" s="17"/>
      <c r="P47" s="17"/>
      <c r="Q47" s="18"/>
      <c r="R47" s="17"/>
      <c r="S47" s="19"/>
    </row>
    <row r="48" spans="1:19" hidden="1">
      <c r="A48" s="10">
        <v>36161</v>
      </c>
      <c r="B48" s="11">
        <v>20.843658536585366</v>
      </c>
      <c r="C48" s="12">
        <v>4.55</v>
      </c>
      <c r="D48" s="12">
        <v>10.210000000000001</v>
      </c>
      <c r="E48" s="15">
        <f>E47</f>
        <v>32.75</v>
      </c>
      <c r="F48" s="14">
        <v>0</v>
      </c>
      <c r="L48" s="15">
        <v>1</v>
      </c>
      <c r="N48" s="16"/>
      <c r="O48" s="17"/>
      <c r="P48" s="17"/>
      <c r="Q48" s="18"/>
      <c r="R48" s="17"/>
      <c r="S48" s="19"/>
    </row>
    <row r="49" spans="1:19">
      <c r="A49" s="10">
        <v>36526</v>
      </c>
      <c r="B49" s="11">
        <v>28.856024096385539</v>
      </c>
      <c r="C49" s="12">
        <v>4.55</v>
      </c>
      <c r="D49" s="12">
        <v>10.210000000000001</v>
      </c>
      <c r="E49" s="15">
        <f>E48</f>
        <v>32.75</v>
      </c>
      <c r="F49" s="14">
        <v>0.38440303297699141</v>
      </c>
      <c r="I49" s="15">
        <v>1</v>
      </c>
      <c r="L49" s="15">
        <v>1</v>
      </c>
      <c r="M49" s="15" t="s">
        <v>19</v>
      </c>
      <c r="N49" s="16" t="s">
        <v>20</v>
      </c>
      <c r="O49" s="20" t="s">
        <v>21</v>
      </c>
      <c r="P49" s="21">
        <v>7.7741599999999994E-2</v>
      </c>
      <c r="Q49" s="21">
        <f>5/6</f>
        <v>0.83333333333333337</v>
      </c>
      <c r="R49" s="21">
        <v>1.7399999999999999E-2</v>
      </c>
      <c r="S49" s="22">
        <f>19/31</f>
        <v>0.61290322580645162</v>
      </c>
    </row>
    <row r="50" spans="1:19">
      <c r="A50" s="10">
        <v>36557</v>
      </c>
      <c r="B50" s="11">
        <v>27.77571428571429</v>
      </c>
      <c r="C50" s="12">
        <v>2.61</v>
      </c>
      <c r="D50" s="12">
        <v>20.67</v>
      </c>
      <c r="E50" s="15">
        <f>E49</f>
        <v>32.75</v>
      </c>
      <c r="F50" s="14">
        <v>-3.7437930016372745E-2</v>
      </c>
      <c r="I50" s="15">
        <v>1</v>
      </c>
      <c r="L50" s="15">
        <v>1</v>
      </c>
      <c r="M50" s="15" t="s">
        <v>19</v>
      </c>
      <c r="N50" s="16"/>
      <c r="O50" s="20" t="s">
        <v>22</v>
      </c>
      <c r="P50" s="21">
        <v>0.18029999999999999</v>
      </c>
      <c r="Q50" s="21">
        <v>1</v>
      </c>
      <c r="R50" s="21">
        <v>3.5499999999999997E-2</v>
      </c>
      <c r="S50" s="22">
        <f>14/23</f>
        <v>0.60869565217391308</v>
      </c>
    </row>
    <row r="51" spans="1:19">
      <c r="A51" s="10">
        <v>36586</v>
      </c>
      <c r="B51" s="11">
        <v>27.486086956521742</v>
      </c>
      <c r="C51" s="12">
        <v>2.54</v>
      </c>
      <c r="D51" s="12">
        <v>19.63</v>
      </c>
      <c r="E51" s="15">
        <v>32.65</v>
      </c>
      <c r="F51" s="14">
        <v>-1.0427358454702662E-2</v>
      </c>
      <c r="I51" s="15">
        <v>1</v>
      </c>
      <c r="L51" s="15">
        <v>1</v>
      </c>
      <c r="M51" s="15" t="s">
        <v>19</v>
      </c>
      <c r="N51" s="16"/>
      <c r="O51" s="20" t="s">
        <v>23</v>
      </c>
      <c r="P51" s="21">
        <v>0.18051</v>
      </c>
      <c r="Q51" s="21">
        <f>2/3</f>
        <v>0.66666666666666663</v>
      </c>
      <c r="R51" s="21">
        <v>5.0900000000000001E-2</v>
      </c>
      <c r="S51" s="22">
        <f>8/13</f>
        <v>0.61538461538461542</v>
      </c>
    </row>
    <row r="52" spans="1:19">
      <c r="A52" s="10">
        <v>36617</v>
      </c>
      <c r="B52" s="11">
        <v>22.764444444444443</v>
      </c>
      <c r="C52" s="12">
        <v>1.43</v>
      </c>
      <c r="D52" s="12">
        <v>19.72</v>
      </c>
      <c r="E52" s="15">
        <f>E51</f>
        <v>32.65</v>
      </c>
      <c r="F52" s="14">
        <v>-0.1717830013252204</v>
      </c>
      <c r="I52" s="15">
        <v>1</v>
      </c>
      <c r="L52" s="15">
        <v>1</v>
      </c>
      <c r="M52" s="15" t="s">
        <v>19</v>
      </c>
      <c r="N52" s="16"/>
      <c r="O52" s="20" t="s">
        <v>24</v>
      </c>
      <c r="P52" s="21">
        <v>0.2437</v>
      </c>
      <c r="Q52" s="21">
        <f>3/4</f>
        <v>0.75</v>
      </c>
      <c r="R52" s="21">
        <v>1.8700000000000001E-2</v>
      </c>
      <c r="S52" s="22">
        <f>27/46</f>
        <v>0.58695652173913049</v>
      </c>
    </row>
    <row r="53" spans="1:19">
      <c r="A53" s="10">
        <v>36647</v>
      </c>
      <c r="B53" s="11">
        <v>27.737619047619042</v>
      </c>
      <c r="C53" s="12">
        <v>1.39</v>
      </c>
      <c r="D53" s="12">
        <v>21.71</v>
      </c>
      <c r="E53" s="15">
        <f>E52</f>
        <v>32.65</v>
      </c>
      <c r="F53" s="14">
        <v>0.21846237518826328</v>
      </c>
      <c r="I53" s="15">
        <v>1</v>
      </c>
      <c r="L53" s="15">
        <v>1</v>
      </c>
      <c r="M53" s="15" t="s">
        <v>19</v>
      </c>
      <c r="N53" s="16" t="s">
        <v>25</v>
      </c>
      <c r="O53" s="17" t="s">
        <v>21</v>
      </c>
      <c r="P53" s="18">
        <v>-8.1729999999999997E-2</v>
      </c>
      <c r="Q53" s="18">
        <v>0</v>
      </c>
      <c r="R53" s="18">
        <v>-5.3E-3</v>
      </c>
      <c r="S53" s="19">
        <f>8/13</f>
        <v>0.61538461538461542</v>
      </c>
    </row>
    <row r="54" spans="1:19">
      <c r="A54" s="10">
        <v>36678</v>
      </c>
      <c r="B54" s="11">
        <v>29.795454545454547</v>
      </c>
      <c r="C54" s="12">
        <v>2.0699999999999998</v>
      </c>
      <c r="D54" s="12">
        <v>21.46</v>
      </c>
      <c r="E54" s="15">
        <v>34.6</v>
      </c>
      <c r="F54" s="14">
        <v>7.4189334502816617E-2</v>
      </c>
      <c r="I54" s="15">
        <v>1</v>
      </c>
      <c r="L54" s="15">
        <v>1</v>
      </c>
      <c r="M54" s="15" t="s">
        <v>19</v>
      </c>
      <c r="N54" s="16"/>
      <c r="O54" s="20" t="s">
        <v>22</v>
      </c>
      <c r="P54" s="21">
        <v>8.2500000000000004E-2</v>
      </c>
      <c r="Q54" s="21">
        <f>2/3</f>
        <v>0.66666666666666663</v>
      </c>
      <c r="R54" s="23">
        <v>-2.5399999999999999E-2</v>
      </c>
      <c r="S54" s="24">
        <f>8/13</f>
        <v>0.61538461538461542</v>
      </c>
    </row>
    <row r="55" spans="1:19">
      <c r="A55" s="10">
        <v>36708</v>
      </c>
      <c r="B55" s="11">
        <v>28.682380952380949</v>
      </c>
      <c r="C55" s="12">
        <v>2.42</v>
      </c>
      <c r="D55" s="12">
        <v>21.25</v>
      </c>
      <c r="E55" s="15">
        <f>E54</f>
        <v>34.6</v>
      </c>
      <c r="F55" s="14">
        <v>-3.7357161018488405E-2</v>
      </c>
      <c r="I55" s="15">
        <v>1</v>
      </c>
      <c r="L55" s="15">
        <v>1</v>
      </c>
      <c r="M55" s="15" t="s">
        <v>19</v>
      </c>
      <c r="N55" s="16"/>
      <c r="O55" s="20" t="s">
        <v>23</v>
      </c>
      <c r="P55" s="21">
        <f>79.1197%/2</f>
        <v>0.39559849999999996</v>
      </c>
      <c r="Q55" s="21">
        <v>0.5</v>
      </c>
      <c r="R55" s="21">
        <v>2.9700000000000001E-2</v>
      </c>
      <c r="S55" s="22">
        <f>13/20</f>
        <v>0.65</v>
      </c>
    </row>
    <row r="56" spans="1:19" ht="12.75" thickBot="1">
      <c r="A56" s="10">
        <v>36739</v>
      </c>
      <c r="B56" s="11">
        <v>30.196086956521732</v>
      </c>
      <c r="C56" s="12">
        <v>3.34</v>
      </c>
      <c r="D56" s="12">
        <v>21.65</v>
      </c>
      <c r="E56" s="15">
        <f>E55</f>
        <v>34.6</v>
      </c>
      <c r="F56" s="14">
        <v>5.2774768128694305E-2</v>
      </c>
      <c r="J56" s="15">
        <v>1</v>
      </c>
      <c r="L56" s="15">
        <v>1</v>
      </c>
      <c r="M56" s="15" t="s">
        <v>26</v>
      </c>
      <c r="N56" s="25"/>
      <c r="O56" s="26" t="s">
        <v>24</v>
      </c>
      <c r="P56" s="27">
        <v>-0.28960000000000002</v>
      </c>
      <c r="Q56" s="27">
        <f>1/3</f>
        <v>0.33333333333333331</v>
      </c>
      <c r="R56" s="27">
        <v>-2.6800000000000001E-2</v>
      </c>
      <c r="S56" s="28">
        <f>10/25</f>
        <v>0.4</v>
      </c>
    </row>
    <row r="57" spans="1:19">
      <c r="A57" s="10">
        <v>36770</v>
      </c>
      <c r="B57" s="11">
        <v>33.144761904761907</v>
      </c>
      <c r="C57" s="12">
        <v>3.64</v>
      </c>
      <c r="D57" s="12">
        <v>21.73</v>
      </c>
      <c r="E57" s="15">
        <v>35.549999999999997</v>
      </c>
      <c r="F57" s="14">
        <v>9.7650896041128421E-2</v>
      </c>
      <c r="J57" s="15">
        <v>1</v>
      </c>
      <c r="L57" s="15">
        <v>1</v>
      </c>
      <c r="M57" s="15" t="s">
        <v>26</v>
      </c>
      <c r="N57" s="29" t="s">
        <v>27</v>
      </c>
    </row>
    <row r="58" spans="1:19">
      <c r="A58" s="10">
        <v>36800</v>
      </c>
      <c r="B58" s="11">
        <v>33.144761904761907</v>
      </c>
      <c r="C58" s="12">
        <v>3.8</v>
      </c>
      <c r="D58" s="12">
        <v>22.03</v>
      </c>
      <c r="E58" s="15">
        <f>E57</f>
        <v>35.549999999999997</v>
      </c>
      <c r="F58" s="14">
        <v>0</v>
      </c>
      <c r="J58" s="15">
        <v>1</v>
      </c>
      <c r="L58" s="15">
        <v>1</v>
      </c>
      <c r="M58" s="15" t="s">
        <v>26</v>
      </c>
      <c r="N58" s="29" t="s">
        <v>28</v>
      </c>
    </row>
    <row r="59" spans="1:19">
      <c r="A59" s="10">
        <v>36831</v>
      </c>
      <c r="B59" s="11">
        <v>33.144761904761907</v>
      </c>
      <c r="C59" s="12">
        <v>4.6399999999999997</v>
      </c>
      <c r="D59" s="12">
        <v>21.34</v>
      </c>
      <c r="E59" s="15">
        <f>E58</f>
        <v>35.549999999999997</v>
      </c>
      <c r="F59" s="14">
        <v>0</v>
      </c>
      <c r="J59" s="15">
        <v>1</v>
      </c>
      <c r="L59" s="15">
        <v>1</v>
      </c>
      <c r="M59" s="15" t="s">
        <v>26</v>
      </c>
      <c r="N59" s="29" t="s">
        <v>29</v>
      </c>
    </row>
    <row r="60" spans="1:19">
      <c r="A60" s="10">
        <v>36861</v>
      </c>
      <c r="B60" s="11">
        <v>33.144761904761907</v>
      </c>
      <c r="C60" s="12">
        <v>6.85</v>
      </c>
      <c r="D60" s="12">
        <v>20.43</v>
      </c>
      <c r="E60" s="15">
        <v>36.15</v>
      </c>
      <c r="F60" s="14">
        <v>0</v>
      </c>
      <c r="J60" s="15">
        <v>1</v>
      </c>
      <c r="L60" s="15">
        <v>1</v>
      </c>
      <c r="M60" s="15" t="s">
        <v>26</v>
      </c>
      <c r="N60" s="29" t="s">
        <v>30</v>
      </c>
    </row>
    <row r="61" spans="1:19">
      <c r="A61" s="10">
        <v>36892</v>
      </c>
      <c r="B61" s="11">
        <v>20.988953488372086</v>
      </c>
      <c r="C61" s="12">
        <v>6.85</v>
      </c>
      <c r="D61" s="12">
        <v>20.43</v>
      </c>
      <c r="E61" s="15">
        <f>E60</f>
        <v>36.15</v>
      </c>
      <c r="F61" s="14">
        <v>-0.36674900400003763</v>
      </c>
      <c r="J61" s="15">
        <v>1</v>
      </c>
      <c r="L61" s="15">
        <v>1</v>
      </c>
      <c r="M61" s="15" t="s">
        <v>26</v>
      </c>
      <c r="N61" s="29" t="s">
        <v>31</v>
      </c>
    </row>
    <row r="62" spans="1:19">
      <c r="A62" s="10">
        <v>36923</v>
      </c>
      <c r="B62" s="11">
        <v>27.503499999999995</v>
      </c>
      <c r="C62" s="12">
        <v>5.9</v>
      </c>
      <c r="D62" s="12">
        <v>14.5</v>
      </c>
      <c r="E62" s="15">
        <f>E61</f>
        <v>36.15</v>
      </c>
      <c r="F62" s="14">
        <v>0.31037976787346633</v>
      </c>
      <c r="J62" s="15">
        <v>1</v>
      </c>
      <c r="L62" s="15">
        <v>1</v>
      </c>
      <c r="M62" s="15" t="s">
        <v>26</v>
      </c>
    </row>
    <row r="63" spans="1:19">
      <c r="A63" s="10">
        <v>36951</v>
      </c>
      <c r="B63" s="11">
        <v>24.497272727272726</v>
      </c>
      <c r="C63" s="12">
        <v>7.73</v>
      </c>
      <c r="D63" s="12">
        <v>15.96</v>
      </c>
      <c r="E63" s="15">
        <v>36.15</v>
      </c>
      <c r="F63" s="14">
        <v>-0.10930344402447945</v>
      </c>
      <c r="J63" s="15">
        <v>1</v>
      </c>
      <c r="L63" s="15">
        <v>1</v>
      </c>
      <c r="M63" s="15" t="s">
        <v>26</v>
      </c>
    </row>
    <row r="64" spans="1:19">
      <c r="A64" s="10">
        <v>36982</v>
      </c>
      <c r="B64" s="11">
        <v>25.657142857142862</v>
      </c>
      <c r="C64" s="12">
        <v>7.56</v>
      </c>
      <c r="D64" s="12">
        <v>15.85</v>
      </c>
      <c r="E64" s="15">
        <f>E63</f>
        <v>36.15</v>
      </c>
      <c r="F64" s="14">
        <v>4.7346908481728844E-2</v>
      </c>
      <c r="J64" s="15">
        <v>1</v>
      </c>
      <c r="L64" s="15">
        <v>1</v>
      </c>
      <c r="M64" s="15" t="s">
        <v>26</v>
      </c>
    </row>
    <row r="65" spans="1:13" s="15" customFormat="1">
      <c r="A65" s="10">
        <v>37012</v>
      </c>
      <c r="B65" s="11">
        <v>28.313636363636363</v>
      </c>
      <c r="C65" s="12">
        <v>7.6</v>
      </c>
      <c r="D65" s="12">
        <v>15.2</v>
      </c>
      <c r="E65" s="15">
        <f>E64</f>
        <v>36.15</v>
      </c>
      <c r="F65" s="14">
        <v>0.10353816562057072</v>
      </c>
      <c r="J65" s="15">
        <v>1</v>
      </c>
      <c r="L65" s="15">
        <v>1</v>
      </c>
      <c r="M65" s="15" t="s">
        <v>26</v>
      </c>
    </row>
    <row r="66" spans="1:13" s="15" customFormat="1">
      <c r="A66" s="10">
        <v>37043</v>
      </c>
      <c r="B66" s="11">
        <v>27.849047619047621</v>
      </c>
      <c r="C66" s="12">
        <v>8.7200000000000006</v>
      </c>
      <c r="D66" s="12">
        <v>14.6</v>
      </c>
      <c r="E66" s="15">
        <v>37.15</v>
      </c>
      <c r="F66" s="14">
        <v>-1.6408656896696572E-2</v>
      </c>
      <c r="G66" s="15">
        <v>1</v>
      </c>
      <c r="L66" s="15">
        <v>1</v>
      </c>
      <c r="M66" s="15" t="s">
        <v>32</v>
      </c>
    </row>
    <row r="67" spans="1:13" s="15" customFormat="1">
      <c r="A67" s="10">
        <v>37073</v>
      </c>
      <c r="B67" s="11">
        <v>24.613636363636363</v>
      </c>
      <c r="C67" s="12">
        <v>8.59</v>
      </c>
      <c r="D67" s="12">
        <v>13.58</v>
      </c>
      <c r="E67" s="15">
        <f>E66</f>
        <v>37.15</v>
      </c>
      <c r="F67" s="14">
        <v>-0.11617672890179442</v>
      </c>
      <c r="G67" s="15">
        <v>1</v>
      </c>
      <c r="L67" s="15">
        <v>1</v>
      </c>
      <c r="M67" s="15" t="s">
        <v>32</v>
      </c>
    </row>
    <row r="68" spans="1:13" s="15" customFormat="1">
      <c r="A68" s="10">
        <v>37104</v>
      </c>
      <c r="B68" s="11">
        <v>25.68</v>
      </c>
      <c r="C68" s="12">
        <v>7.7</v>
      </c>
      <c r="D68" s="12">
        <v>12.96</v>
      </c>
      <c r="E68" s="15">
        <f>E67</f>
        <v>37.15</v>
      </c>
      <c r="F68" s="14">
        <v>4.3324099722991782E-2</v>
      </c>
      <c r="G68" s="15">
        <v>1</v>
      </c>
      <c r="L68" s="15">
        <v>1</v>
      </c>
      <c r="M68" s="15" t="s">
        <v>32</v>
      </c>
    </row>
    <row r="69" spans="1:13" s="15" customFormat="1">
      <c r="A69" s="10">
        <v>37135</v>
      </c>
      <c r="B69" s="11">
        <v>25.619500000000006</v>
      </c>
      <c r="C69" s="12">
        <v>6.67</v>
      </c>
      <c r="D69" s="12">
        <v>12.28</v>
      </c>
      <c r="E69" s="15">
        <v>36.4</v>
      </c>
      <c r="F69" s="14">
        <v>-2.3559190031150479E-3</v>
      </c>
      <c r="G69" s="15">
        <v>1</v>
      </c>
      <c r="L69" s="15">
        <v>1</v>
      </c>
      <c r="M69" s="15" t="s">
        <v>32</v>
      </c>
    </row>
    <row r="70" spans="1:13" s="15" customFormat="1">
      <c r="A70" s="10">
        <v>37165</v>
      </c>
      <c r="B70" s="11">
        <v>25.619500000000006</v>
      </c>
      <c r="C70" s="12">
        <v>6.53</v>
      </c>
      <c r="D70" s="12">
        <v>11.83</v>
      </c>
      <c r="E70" s="15">
        <f>E69</f>
        <v>36.4</v>
      </c>
      <c r="F70" s="14">
        <v>0</v>
      </c>
      <c r="G70" s="15">
        <v>1</v>
      </c>
      <c r="L70" s="15">
        <v>1</v>
      </c>
      <c r="M70" s="15" t="s">
        <v>32</v>
      </c>
    </row>
    <row r="71" spans="1:13" s="15" customFormat="1">
      <c r="A71" s="10">
        <v>37196</v>
      </c>
      <c r="B71" s="11">
        <v>25.619500000000006</v>
      </c>
      <c r="C71" s="12">
        <v>5.44</v>
      </c>
      <c r="D71" s="12">
        <v>11.35</v>
      </c>
      <c r="E71" s="15">
        <f>E70</f>
        <v>36.4</v>
      </c>
      <c r="F71" s="14">
        <v>0</v>
      </c>
      <c r="H71" s="15">
        <v>1</v>
      </c>
      <c r="L71" s="15">
        <v>1</v>
      </c>
      <c r="M71" s="15" t="s">
        <v>33</v>
      </c>
    </row>
    <row r="72" spans="1:13" s="15" customFormat="1">
      <c r="A72" s="10">
        <v>37226</v>
      </c>
      <c r="B72" s="11">
        <v>25.619500000000006</v>
      </c>
      <c r="C72" s="12">
        <v>6.64</v>
      </c>
      <c r="D72" s="12">
        <v>11.4</v>
      </c>
      <c r="E72" s="15">
        <v>36.85</v>
      </c>
      <c r="F72" s="14">
        <v>0</v>
      </c>
      <c r="H72" s="15">
        <v>1</v>
      </c>
      <c r="L72" s="15">
        <v>1</v>
      </c>
      <c r="M72" s="15" t="s">
        <v>33</v>
      </c>
    </row>
    <row r="73" spans="1:13" s="15" customFormat="1">
      <c r="A73" s="10">
        <v>37257</v>
      </c>
      <c r="B73" s="11">
        <v>24.864999999999988</v>
      </c>
      <c r="C73" s="12">
        <v>6.64</v>
      </c>
      <c r="D73" s="12">
        <v>11.4</v>
      </c>
      <c r="E73" s="15">
        <f>E72</f>
        <v>36.85</v>
      </c>
      <c r="F73" s="14">
        <v>-2.9450223462597513E-2</v>
      </c>
      <c r="H73" s="15">
        <v>1</v>
      </c>
      <c r="L73" s="15">
        <v>1</v>
      </c>
      <c r="M73" s="15" t="s">
        <v>33</v>
      </c>
    </row>
    <row r="74" spans="1:13" s="15" customFormat="1">
      <c r="A74" s="10">
        <v>37288</v>
      </c>
      <c r="B74" s="11">
        <v>20.275499999999997</v>
      </c>
      <c r="C74" s="12">
        <v>3.7</v>
      </c>
      <c r="D74" s="12">
        <v>10.34</v>
      </c>
      <c r="E74" s="15">
        <f>E73</f>
        <v>36.85</v>
      </c>
      <c r="F74" s="14">
        <v>-0.18457671425698741</v>
      </c>
      <c r="H74" s="15">
        <v>1</v>
      </c>
      <c r="L74" s="15">
        <v>1</v>
      </c>
      <c r="M74" s="15" t="s">
        <v>33</v>
      </c>
    </row>
    <row r="75" spans="1:13" s="15" customFormat="1">
      <c r="A75" s="10">
        <v>37316</v>
      </c>
      <c r="B75" s="11">
        <v>23.696666666666665</v>
      </c>
      <c r="C75" s="12">
        <v>3.5</v>
      </c>
      <c r="D75" s="12">
        <v>10.69</v>
      </c>
      <c r="E75" s="15">
        <v>37.15</v>
      </c>
      <c r="F75" s="14">
        <v>0.16873402217783373</v>
      </c>
      <c r="H75" s="15">
        <v>1</v>
      </c>
      <c r="L75" s="15">
        <v>1</v>
      </c>
      <c r="M75" s="15" t="s">
        <v>33</v>
      </c>
    </row>
    <row r="76" spans="1:13" s="15" customFormat="1">
      <c r="A76" s="10">
        <v>37347</v>
      </c>
      <c r="B76" s="11">
        <v>25.728636363636369</v>
      </c>
      <c r="C76" s="12">
        <v>3.43</v>
      </c>
      <c r="D76" s="12">
        <v>11.45</v>
      </c>
      <c r="E76" s="15">
        <f>E75</f>
        <v>37.15</v>
      </c>
      <c r="F76" s="14">
        <v>8.5749178378240476E-2</v>
      </c>
      <c r="H76" s="15">
        <v>1</v>
      </c>
      <c r="L76" s="15">
        <v>1</v>
      </c>
      <c r="M76" s="15" t="s">
        <v>33</v>
      </c>
    </row>
    <row r="77" spans="1:13" s="15" customFormat="1">
      <c r="A77" s="10">
        <v>37377</v>
      </c>
      <c r="B77" s="11">
        <v>25.34545454545454</v>
      </c>
      <c r="C77" s="12">
        <v>4.1900000000000004</v>
      </c>
      <c r="D77" s="12">
        <v>12.33</v>
      </c>
      <c r="E77" s="15">
        <f>E76</f>
        <v>37.15</v>
      </c>
      <c r="F77" s="14">
        <v>-1.4893203540448763E-2</v>
      </c>
      <c r="H77" s="15">
        <v>1</v>
      </c>
      <c r="L77" s="15">
        <v>1</v>
      </c>
      <c r="M77" s="15" t="s">
        <v>33</v>
      </c>
    </row>
    <row r="78" spans="1:13" s="15" customFormat="1">
      <c r="A78" s="10">
        <v>37408</v>
      </c>
      <c r="B78" s="11">
        <v>24.081666666666663</v>
      </c>
      <c r="C78" s="12">
        <v>4.0999999999999996</v>
      </c>
      <c r="D78" s="12">
        <v>13.08</v>
      </c>
      <c r="E78" s="15">
        <v>38.700000000000003</v>
      </c>
      <c r="F78" s="14">
        <v>-4.9862505978000904E-2</v>
      </c>
      <c r="H78" s="15">
        <v>1</v>
      </c>
      <c r="L78" s="15">
        <v>1</v>
      </c>
      <c r="M78" s="15" t="s">
        <v>33</v>
      </c>
    </row>
    <row r="79" spans="1:13" s="15" customFormat="1">
      <c r="A79" s="10">
        <v>37438</v>
      </c>
      <c r="B79" s="11">
        <v>25.736086956521742</v>
      </c>
      <c r="C79" s="12">
        <v>2.27</v>
      </c>
      <c r="D79" s="12">
        <v>13.61</v>
      </c>
      <c r="E79" s="15">
        <f>E78</f>
        <v>38.700000000000003</v>
      </c>
      <c r="F79" s="14">
        <v>6.8700406527306246E-2</v>
      </c>
      <c r="H79" s="15">
        <v>1</v>
      </c>
      <c r="L79" s="15">
        <v>1</v>
      </c>
      <c r="M79" s="15" t="s">
        <v>33</v>
      </c>
    </row>
    <row r="80" spans="1:13" s="15" customFormat="1">
      <c r="A80" s="10">
        <v>37469</v>
      </c>
      <c r="B80" s="11">
        <v>26.651363636363634</v>
      </c>
      <c r="C80" s="12">
        <v>2.9</v>
      </c>
      <c r="D80" s="12">
        <v>14.13</v>
      </c>
      <c r="E80" s="15">
        <f>E79</f>
        <v>38.700000000000003</v>
      </c>
      <c r="F80" s="14">
        <v>3.5563941067970006E-2</v>
      </c>
      <c r="H80" s="15">
        <v>1</v>
      </c>
      <c r="L80" s="15">
        <v>1</v>
      </c>
      <c r="M80" s="15" t="s">
        <v>33</v>
      </c>
    </row>
    <row r="81" spans="1:13" s="15" customFormat="1">
      <c r="A81" s="10">
        <v>37500</v>
      </c>
      <c r="B81" s="11">
        <v>28.399523809523814</v>
      </c>
      <c r="C81" s="12">
        <v>2.42</v>
      </c>
      <c r="D81" s="12">
        <v>14.88</v>
      </c>
      <c r="E81" s="15">
        <v>40.65</v>
      </c>
      <c r="F81" s="14">
        <v>6.5593648303044372E-2</v>
      </c>
      <c r="I81" s="15">
        <v>1</v>
      </c>
      <c r="L81" s="15">
        <v>1</v>
      </c>
      <c r="M81" s="15" t="s">
        <v>32</v>
      </c>
    </row>
    <row r="82" spans="1:13" s="15" customFormat="1">
      <c r="A82" s="10">
        <v>37530</v>
      </c>
      <c r="B82" s="11">
        <v>28.399523809523814</v>
      </c>
      <c r="C82" s="12">
        <v>2.21</v>
      </c>
      <c r="D82" s="12">
        <v>15.67</v>
      </c>
      <c r="E82" s="15">
        <f>E81</f>
        <v>40.65</v>
      </c>
      <c r="F82" s="14">
        <v>0</v>
      </c>
      <c r="I82" s="15">
        <v>1</v>
      </c>
      <c r="L82" s="15">
        <v>1</v>
      </c>
      <c r="M82" s="15" t="s">
        <v>32</v>
      </c>
    </row>
    <row r="83" spans="1:13" s="15" customFormat="1">
      <c r="A83" s="10">
        <v>37561</v>
      </c>
      <c r="B83" s="11">
        <v>28.399523809523814</v>
      </c>
      <c r="C83" s="12">
        <v>2.82</v>
      </c>
      <c r="D83" s="12">
        <v>16.350000000000001</v>
      </c>
      <c r="E83" s="15">
        <f>E82</f>
        <v>40.65</v>
      </c>
      <c r="F83" s="14">
        <v>0</v>
      </c>
      <c r="I83" s="15">
        <v>1</v>
      </c>
      <c r="L83" s="15">
        <v>1</v>
      </c>
      <c r="M83" s="15" t="s">
        <v>32</v>
      </c>
    </row>
    <row r="84" spans="1:13" s="15" customFormat="1">
      <c r="A84" s="10">
        <v>37591</v>
      </c>
      <c r="B84" s="11">
        <v>28.399523809523814</v>
      </c>
      <c r="C84" s="12">
        <v>5.24</v>
      </c>
      <c r="D84" s="12">
        <v>16.68</v>
      </c>
      <c r="E84" s="15">
        <v>41.25</v>
      </c>
      <c r="F84" s="14">
        <v>0</v>
      </c>
      <c r="I84" s="15">
        <v>1</v>
      </c>
      <c r="L84" s="15">
        <v>1</v>
      </c>
      <c r="M84" s="15" t="s">
        <v>32</v>
      </c>
    </row>
    <row r="85" spans="1:13" s="15" customFormat="1">
      <c r="A85" s="10">
        <v>37622</v>
      </c>
      <c r="B85" s="11">
        <v>29.86069767441861</v>
      </c>
      <c r="C85" s="12">
        <v>5.24</v>
      </c>
      <c r="D85" s="12">
        <v>16.68</v>
      </c>
      <c r="E85" s="15">
        <f>E84</f>
        <v>41.25</v>
      </c>
      <c r="F85" s="14">
        <v>5.1450646662067889E-2</v>
      </c>
      <c r="I85" s="15">
        <v>1</v>
      </c>
      <c r="L85" s="15">
        <v>1</v>
      </c>
      <c r="M85" s="15" t="s">
        <v>32</v>
      </c>
    </row>
    <row r="86" spans="1:13" s="15" customFormat="1">
      <c r="A86" s="10">
        <v>37653</v>
      </c>
      <c r="B86" s="11">
        <v>32.771000000000001</v>
      </c>
      <c r="C86" s="12">
        <v>7.59</v>
      </c>
      <c r="D86" s="12">
        <v>31.1</v>
      </c>
      <c r="E86" s="15">
        <f>E85</f>
        <v>41.25</v>
      </c>
      <c r="F86" s="14">
        <v>9.7462636583827145E-2</v>
      </c>
      <c r="I86" s="15">
        <v>1</v>
      </c>
      <c r="L86" s="15">
        <v>1</v>
      </c>
      <c r="M86" s="15" t="s">
        <v>32</v>
      </c>
    </row>
    <row r="87" spans="1:13" s="15" customFormat="1">
      <c r="A87" s="10">
        <v>37681</v>
      </c>
      <c r="B87" s="11">
        <v>30.612380952380949</v>
      </c>
      <c r="C87" s="12">
        <v>8.27</v>
      </c>
      <c r="D87" s="12">
        <v>30.16</v>
      </c>
      <c r="E87" s="15">
        <v>41.05</v>
      </c>
      <c r="F87" s="14">
        <v>-6.5869794867994602E-2</v>
      </c>
      <c r="I87" s="15">
        <v>1</v>
      </c>
      <c r="L87" s="15">
        <v>1</v>
      </c>
      <c r="M87" s="15" t="s">
        <v>32</v>
      </c>
    </row>
    <row r="88" spans="1:13" s="15" customFormat="1">
      <c r="A88" s="10">
        <v>37712</v>
      </c>
      <c r="B88" s="11">
        <v>25.067727272727279</v>
      </c>
      <c r="C88" s="12">
        <v>9.92</v>
      </c>
      <c r="D88" s="12">
        <v>28.18</v>
      </c>
      <c r="E88" s="15">
        <f>E87</f>
        <v>41.05</v>
      </c>
      <c r="F88" s="14">
        <v>-0.18112454853735971</v>
      </c>
      <c r="I88" s="15">
        <v>1</v>
      </c>
      <c r="L88" s="15">
        <v>1</v>
      </c>
      <c r="M88" s="15" t="s">
        <v>32</v>
      </c>
    </row>
    <row r="89" spans="1:13" s="15" customFormat="1">
      <c r="A89" s="10">
        <v>37742</v>
      </c>
      <c r="B89" s="11">
        <v>25.857727272727274</v>
      </c>
      <c r="C89" s="12">
        <v>10.34</v>
      </c>
      <c r="D89" s="12">
        <v>27.29</v>
      </c>
      <c r="E89" s="15">
        <f>E88</f>
        <v>41.05</v>
      </c>
      <c r="F89" s="14">
        <v>3.151462401856775E-2</v>
      </c>
      <c r="I89" s="15">
        <v>1</v>
      </c>
      <c r="L89" s="15">
        <v>1</v>
      </c>
      <c r="M89" s="15" t="s">
        <v>32</v>
      </c>
    </row>
    <row r="90" spans="1:13" s="15" customFormat="1">
      <c r="A90" s="10">
        <v>37773</v>
      </c>
      <c r="B90" s="11">
        <v>27.65285714285714</v>
      </c>
      <c r="C90" s="12">
        <v>10.35</v>
      </c>
      <c r="D90" s="12">
        <v>27.32</v>
      </c>
      <c r="E90" s="15">
        <v>41.65</v>
      </c>
      <c r="F90" s="14">
        <v>6.9423343018364614E-2</v>
      </c>
      <c r="I90" s="15">
        <v>1</v>
      </c>
      <c r="L90" s="15">
        <v>1</v>
      </c>
      <c r="M90" s="15" t="s">
        <v>32</v>
      </c>
    </row>
    <row r="91" spans="1:13" s="15" customFormat="1">
      <c r="A91" s="10">
        <v>37803</v>
      </c>
      <c r="B91" s="11">
        <v>28.348695652173909</v>
      </c>
      <c r="C91" s="12">
        <v>11.18</v>
      </c>
      <c r="D91" s="12">
        <v>27.61</v>
      </c>
      <c r="E91" s="15">
        <f>E90</f>
        <v>41.65</v>
      </c>
      <c r="F91" s="14">
        <v>2.5163349512927535E-2</v>
      </c>
      <c r="I91" s="15">
        <v>1</v>
      </c>
      <c r="L91" s="15">
        <v>1</v>
      </c>
      <c r="M91" s="15" t="s">
        <v>32</v>
      </c>
    </row>
    <row r="92" spans="1:13" s="15" customFormat="1">
      <c r="A92" s="10">
        <v>37834</v>
      </c>
      <c r="B92" s="11">
        <v>29.888095238095236</v>
      </c>
      <c r="C92" s="12">
        <v>11.37</v>
      </c>
      <c r="D92" s="12">
        <v>27.66</v>
      </c>
      <c r="E92" s="15">
        <f>E91</f>
        <v>41.65</v>
      </c>
      <c r="F92" s="14">
        <v>5.4302307408040429E-2</v>
      </c>
      <c r="I92" s="15">
        <v>1</v>
      </c>
      <c r="L92" s="15">
        <v>1</v>
      </c>
      <c r="M92" s="15" t="s">
        <v>32</v>
      </c>
    </row>
    <row r="93" spans="1:13" s="15" customFormat="1">
      <c r="A93" s="10">
        <v>37865</v>
      </c>
      <c r="B93" s="11">
        <v>27.112272727272728</v>
      </c>
      <c r="C93" s="12">
        <v>11.65</v>
      </c>
      <c r="D93" s="12">
        <v>27.46</v>
      </c>
      <c r="E93" s="15">
        <v>41.9</v>
      </c>
      <c r="F93" s="14">
        <v>-9.2873851234402394E-2</v>
      </c>
      <c r="I93" s="15">
        <v>1</v>
      </c>
      <c r="L93" s="15">
        <v>1</v>
      </c>
      <c r="M93" s="15" t="s">
        <v>32</v>
      </c>
    </row>
    <row r="94" spans="1:13" s="15" customFormat="1">
      <c r="A94" s="10">
        <v>37895</v>
      </c>
      <c r="B94" s="11">
        <v>27.112272727272728</v>
      </c>
      <c r="C94" s="12">
        <v>11.5</v>
      </c>
      <c r="D94" s="12">
        <v>27.86</v>
      </c>
      <c r="E94" s="15">
        <f>E93</f>
        <v>41.9</v>
      </c>
      <c r="F94" s="14">
        <v>0</v>
      </c>
      <c r="I94" s="15">
        <v>1</v>
      </c>
      <c r="L94" s="15">
        <v>1</v>
      </c>
      <c r="M94" s="15" t="s">
        <v>32</v>
      </c>
    </row>
    <row r="95" spans="1:13" s="15" customFormat="1">
      <c r="A95" s="10">
        <v>37926</v>
      </c>
      <c r="B95" s="11">
        <v>27.112272727272728</v>
      </c>
      <c r="C95" s="12">
        <v>11.82</v>
      </c>
      <c r="D95" s="12">
        <v>27.69</v>
      </c>
      <c r="E95" s="15">
        <f>E94</f>
        <v>41.9</v>
      </c>
      <c r="F95" s="14">
        <v>0</v>
      </c>
      <c r="I95" s="15">
        <v>1</v>
      </c>
      <c r="L95" s="15">
        <v>1</v>
      </c>
      <c r="M95" s="15" t="s">
        <v>32</v>
      </c>
    </row>
    <row r="96" spans="1:13" s="15" customFormat="1">
      <c r="A96" s="10">
        <v>37956</v>
      </c>
      <c r="B96" s="11">
        <v>27.112272727272728</v>
      </c>
      <c r="C96" s="12">
        <v>11.74</v>
      </c>
      <c r="D96" s="12">
        <v>28.29</v>
      </c>
      <c r="E96" s="15">
        <v>42.6</v>
      </c>
      <c r="F96" s="14">
        <v>0</v>
      </c>
      <c r="I96" s="15">
        <v>1</v>
      </c>
      <c r="L96" s="15">
        <v>1</v>
      </c>
      <c r="M96" s="15" t="s">
        <v>32</v>
      </c>
    </row>
    <row r="97" spans="1:13" s="15" customFormat="1">
      <c r="A97" s="10">
        <v>37987</v>
      </c>
      <c r="B97" s="11">
        <v>40.936666666666667</v>
      </c>
      <c r="C97" s="12">
        <v>11.74</v>
      </c>
      <c r="D97" s="12">
        <v>28.29</v>
      </c>
      <c r="E97" s="15">
        <f>E96</f>
        <v>42.6</v>
      </c>
      <c r="F97" s="14">
        <v>0.5098943227097199</v>
      </c>
      <c r="I97" s="15">
        <v>1</v>
      </c>
      <c r="L97" s="15">
        <v>1</v>
      </c>
      <c r="M97" s="15" t="s">
        <v>32</v>
      </c>
    </row>
    <row r="98" spans="1:13" s="15" customFormat="1">
      <c r="A98" s="10">
        <v>38018</v>
      </c>
      <c r="B98" s="11">
        <v>30.858500000000003</v>
      </c>
      <c r="C98" s="12">
        <v>15.73</v>
      </c>
      <c r="D98" s="12">
        <v>28.57</v>
      </c>
      <c r="E98" s="15">
        <f>E97</f>
        <v>42.6</v>
      </c>
      <c r="F98" s="14">
        <v>-0.24618923540428295</v>
      </c>
      <c r="I98" s="15">
        <v>1</v>
      </c>
      <c r="L98" s="15">
        <v>1</v>
      </c>
      <c r="M98" s="15" t="s">
        <v>32</v>
      </c>
    </row>
    <row r="99" spans="1:13" s="15" customFormat="1">
      <c r="A99" s="10">
        <v>38047</v>
      </c>
      <c r="B99" s="11">
        <v>33.634347826086952</v>
      </c>
      <c r="C99" s="12">
        <v>17.829999999999998</v>
      </c>
      <c r="D99" s="12">
        <v>32.99</v>
      </c>
      <c r="E99" s="15">
        <v>41.5</v>
      </c>
      <c r="F99" s="14">
        <v>8.9954075087478325E-2</v>
      </c>
      <c r="I99" s="15">
        <v>1</v>
      </c>
      <c r="L99" s="15">
        <v>1</v>
      </c>
      <c r="M99" s="15" t="s">
        <v>32</v>
      </c>
    </row>
    <row r="100" spans="1:13" s="15" customFormat="1">
      <c r="A100" s="10">
        <v>38078</v>
      </c>
      <c r="B100" s="11">
        <v>33.590909090909086</v>
      </c>
      <c r="C100" s="12">
        <v>18.87</v>
      </c>
      <c r="D100" s="12">
        <v>34.03</v>
      </c>
      <c r="E100" s="15">
        <f>E99</f>
        <v>41.5</v>
      </c>
      <c r="F100" s="14">
        <v>-1.2914992555370652E-3</v>
      </c>
      <c r="J100" s="15">
        <v>1</v>
      </c>
      <c r="L100" s="15">
        <v>1</v>
      </c>
      <c r="M100" s="15" t="s">
        <v>26</v>
      </c>
    </row>
    <row r="101" spans="1:13" s="15" customFormat="1">
      <c r="A101" s="10">
        <v>38108</v>
      </c>
      <c r="B101" s="11">
        <v>37.567619047619054</v>
      </c>
      <c r="C101" s="12">
        <v>19.77</v>
      </c>
      <c r="D101" s="12">
        <v>33.659999999999997</v>
      </c>
      <c r="E101" s="15">
        <f>E100</f>
        <v>41.5</v>
      </c>
      <c r="F101" s="14">
        <v>0.11838649397512757</v>
      </c>
      <c r="J101" s="15">
        <v>1</v>
      </c>
      <c r="L101" s="15">
        <v>1</v>
      </c>
      <c r="M101" s="15" t="s">
        <v>26</v>
      </c>
    </row>
    <row r="102" spans="1:13" s="15" customFormat="1">
      <c r="A102" s="10">
        <v>38139</v>
      </c>
      <c r="B102" s="11">
        <v>35.183636363636367</v>
      </c>
      <c r="C102" s="12">
        <v>19.86</v>
      </c>
      <c r="D102" s="12">
        <v>33.549999999999997</v>
      </c>
      <c r="E102" s="15">
        <v>42.75</v>
      </c>
      <c r="F102" s="14">
        <v>-6.3458444916640988E-2</v>
      </c>
      <c r="J102" s="15">
        <v>1</v>
      </c>
      <c r="L102" s="15">
        <v>1</v>
      </c>
      <c r="M102" s="15" t="s">
        <v>26</v>
      </c>
    </row>
    <row r="103" spans="1:13" s="15" customFormat="1">
      <c r="A103" s="10">
        <v>38169</v>
      </c>
      <c r="B103" s="11">
        <v>38.221363636363634</v>
      </c>
      <c r="C103" s="12">
        <v>19.78</v>
      </c>
      <c r="D103" s="12">
        <v>32.94</v>
      </c>
      <c r="E103" s="15">
        <f>E102</f>
        <v>42.75</v>
      </c>
      <c r="F103" s="14">
        <v>8.6339207276109553E-2</v>
      </c>
      <c r="J103" s="15">
        <v>1</v>
      </c>
      <c r="L103" s="15">
        <v>1</v>
      </c>
      <c r="M103" s="15" t="s">
        <v>26</v>
      </c>
    </row>
    <row r="104" spans="1:13" s="15" customFormat="1">
      <c r="A104" s="10">
        <v>38200</v>
      </c>
      <c r="B104" s="11">
        <v>42.744090909090907</v>
      </c>
      <c r="C104" s="12">
        <v>20.46</v>
      </c>
      <c r="D104" s="12">
        <v>32.630000000000003</v>
      </c>
      <c r="E104" s="15">
        <f>E103</f>
        <v>42.75</v>
      </c>
      <c r="F104" s="14">
        <v>0.11832982506213807</v>
      </c>
      <c r="J104" s="15">
        <v>1</v>
      </c>
      <c r="L104" s="15">
        <v>1</v>
      </c>
      <c r="M104" s="15" t="s">
        <v>26</v>
      </c>
    </row>
    <row r="105" spans="1:13" s="15" customFormat="1">
      <c r="A105" s="10">
        <v>38231</v>
      </c>
      <c r="B105" s="11">
        <v>43.196818181818173</v>
      </c>
      <c r="C105" s="12">
        <v>21.53</v>
      </c>
      <c r="D105" s="12">
        <v>32.75</v>
      </c>
      <c r="E105" s="15">
        <v>42.4</v>
      </c>
      <c r="F105" s="14">
        <v>1.0591575656390351E-2</v>
      </c>
      <c r="J105" s="15">
        <v>1</v>
      </c>
      <c r="L105" s="15">
        <v>1</v>
      </c>
      <c r="M105" s="15" t="s">
        <v>26</v>
      </c>
    </row>
    <row r="106" spans="1:13" s="15" customFormat="1">
      <c r="A106" s="10">
        <v>38261</v>
      </c>
      <c r="B106" s="11">
        <v>43.196818181818173</v>
      </c>
      <c r="C106" s="12">
        <v>22.22</v>
      </c>
      <c r="D106" s="12">
        <v>32.479999999999997</v>
      </c>
      <c r="E106" s="15">
        <f>E105</f>
        <v>42.4</v>
      </c>
      <c r="F106" s="14">
        <v>0</v>
      </c>
      <c r="J106" s="15">
        <v>1</v>
      </c>
      <c r="L106" s="15">
        <v>1</v>
      </c>
      <c r="M106" s="15" t="s">
        <v>26</v>
      </c>
    </row>
    <row r="107" spans="1:13" s="15" customFormat="1">
      <c r="A107" s="10">
        <v>38292</v>
      </c>
      <c r="B107" s="11">
        <v>43.196818181818173</v>
      </c>
      <c r="C107" s="12">
        <v>23.03</v>
      </c>
      <c r="D107" s="12">
        <v>32.200000000000003</v>
      </c>
      <c r="E107" s="15">
        <f>E106</f>
        <v>42.4</v>
      </c>
      <c r="F107" s="14">
        <v>0</v>
      </c>
      <c r="J107" s="15">
        <v>1</v>
      </c>
      <c r="L107" s="15">
        <v>1</v>
      </c>
      <c r="M107" s="15" t="s">
        <v>26</v>
      </c>
    </row>
    <row r="108" spans="1:13" s="15" customFormat="1">
      <c r="A108" s="10">
        <v>38322</v>
      </c>
      <c r="B108" s="11">
        <v>43.196818181818173</v>
      </c>
      <c r="C108" s="12">
        <v>24.65</v>
      </c>
      <c r="D108" s="12">
        <v>31.38</v>
      </c>
      <c r="E108" s="15">
        <v>43</v>
      </c>
      <c r="F108" s="14">
        <v>0</v>
      </c>
      <c r="G108" s="15">
        <v>1</v>
      </c>
      <c r="L108" s="15">
        <v>1</v>
      </c>
      <c r="M108" s="15" t="s">
        <v>32</v>
      </c>
    </row>
    <row r="109" spans="1:13" s="15" customFormat="1">
      <c r="A109" s="10">
        <v>38353</v>
      </c>
      <c r="B109" s="11">
        <v>53.914047619047629</v>
      </c>
      <c r="C109" s="12">
        <v>24.65</v>
      </c>
      <c r="D109" s="12">
        <v>31.38</v>
      </c>
      <c r="E109" s="15">
        <f>E108</f>
        <v>43</v>
      </c>
      <c r="F109" s="14">
        <v>0.24810228827780678</v>
      </c>
      <c r="G109" s="15">
        <v>1</v>
      </c>
      <c r="L109" s="15">
        <v>1</v>
      </c>
      <c r="M109" s="15" t="s">
        <v>32</v>
      </c>
    </row>
    <row r="110" spans="1:13" s="15" customFormat="1">
      <c r="A110" s="10">
        <v>38384</v>
      </c>
      <c r="B110" s="11">
        <v>45.474999999999994</v>
      </c>
      <c r="C110" s="12">
        <v>22.22</v>
      </c>
      <c r="D110" s="12">
        <v>27.05</v>
      </c>
      <c r="E110" s="15">
        <f>E109</f>
        <v>43</v>
      </c>
      <c r="F110" s="14">
        <v>-0.15652780660575283</v>
      </c>
      <c r="G110" s="15">
        <v>1</v>
      </c>
      <c r="L110" s="15">
        <v>1</v>
      </c>
      <c r="M110" s="15" t="s">
        <v>32</v>
      </c>
    </row>
    <row r="111" spans="1:13" s="15" customFormat="1">
      <c r="A111" s="10">
        <v>38412</v>
      </c>
      <c r="B111" s="11">
        <v>53.104545454545466</v>
      </c>
      <c r="C111" s="12">
        <v>20.34</v>
      </c>
      <c r="D111" s="12">
        <v>25.78</v>
      </c>
      <c r="E111" s="15">
        <v>42.35</v>
      </c>
      <c r="F111" s="14">
        <v>0.16777450147433703</v>
      </c>
      <c r="G111" s="15">
        <v>1</v>
      </c>
      <c r="L111" s="15">
        <v>1</v>
      </c>
      <c r="M111" s="15" t="s">
        <v>32</v>
      </c>
    </row>
    <row r="112" spans="1:13" s="15" customFormat="1">
      <c r="A112" s="10">
        <v>38443</v>
      </c>
      <c r="B112" s="11">
        <v>51.883809523809511</v>
      </c>
      <c r="C112" s="12">
        <v>19.5</v>
      </c>
      <c r="D112" s="12">
        <v>26.04</v>
      </c>
      <c r="E112" s="15">
        <f>E111</f>
        <v>42.35</v>
      </c>
      <c r="F112" s="14">
        <v>-2.2987409463486319E-2</v>
      </c>
      <c r="G112" s="15">
        <v>1</v>
      </c>
      <c r="L112" s="15">
        <v>1</v>
      </c>
      <c r="M112" s="15" t="s">
        <v>32</v>
      </c>
    </row>
    <row r="113" spans="1:13" s="15" customFormat="1">
      <c r="A113" s="10">
        <v>38473</v>
      </c>
      <c r="B113" s="11">
        <v>48.645454545454548</v>
      </c>
      <c r="C113" s="12">
        <v>19.36</v>
      </c>
      <c r="D113" s="12">
        <v>26.96</v>
      </c>
      <c r="E113" s="15">
        <f>E112</f>
        <v>42.35</v>
      </c>
      <c r="F113" s="14">
        <v>-6.241552052705146E-2</v>
      </c>
      <c r="G113" s="15">
        <v>1</v>
      </c>
      <c r="L113" s="15">
        <v>1</v>
      </c>
      <c r="M113" s="15" t="s">
        <v>32</v>
      </c>
    </row>
    <row r="114" spans="1:13" s="15" customFormat="1">
      <c r="A114" s="10">
        <v>38504</v>
      </c>
      <c r="B114" s="11">
        <v>54.354545454545452</v>
      </c>
      <c r="C114" s="12">
        <v>19.47</v>
      </c>
      <c r="D114" s="12">
        <v>27.53</v>
      </c>
      <c r="E114" s="15">
        <v>43.65</v>
      </c>
      <c r="F114" s="14">
        <v>0.11736124088955324</v>
      </c>
      <c r="G114" s="15">
        <v>1</v>
      </c>
      <c r="L114" s="15">
        <v>1</v>
      </c>
      <c r="M114" s="15" t="s">
        <v>32</v>
      </c>
    </row>
    <row r="115" spans="1:13" s="15" customFormat="1">
      <c r="A115" s="10">
        <v>38534</v>
      </c>
      <c r="B115" s="11">
        <v>57.519999999999996</v>
      </c>
      <c r="C115" s="12">
        <v>19.09</v>
      </c>
      <c r="D115" s="12">
        <v>27.8</v>
      </c>
      <c r="E115" s="15">
        <f>E114</f>
        <v>43.65</v>
      </c>
      <c r="F115" s="14">
        <v>5.8237163405251646E-2</v>
      </c>
      <c r="G115" s="15">
        <v>1</v>
      </c>
      <c r="L115" s="15">
        <v>1</v>
      </c>
      <c r="M115" s="15" t="s">
        <v>32</v>
      </c>
    </row>
    <row r="116" spans="1:13" s="15" customFormat="1">
      <c r="A116" s="10">
        <v>38565</v>
      </c>
      <c r="B116" s="11">
        <v>63.983478260869568</v>
      </c>
      <c r="C116" s="12">
        <v>18.940000000000001</v>
      </c>
      <c r="D116" s="12">
        <v>27.65</v>
      </c>
      <c r="E116" s="15">
        <f>E115</f>
        <v>43.65</v>
      </c>
      <c r="F116" s="14">
        <v>0.11236923262986043</v>
      </c>
      <c r="G116" s="15">
        <v>1</v>
      </c>
      <c r="L116" s="15">
        <v>1</v>
      </c>
      <c r="M116" s="15" t="s">
        <v>32</v>
      </c>
    </row>
    <row r="117" spans="1:13" s="15" customFormat="1">
      <c r="A117" s="10">
        <v>38596</v>
      </c>
      <c r="B117" s="11">
        <v>62.908181818181816</v>
      </c>
      <c r="C117" s="12">
        <v>18.78</v>
      </c>
      <c r="D117" s="12">
        <v>27.37</v>
      </c>
      <c r="E117" s="15">
        <v>43.85</v>
      </c>
      <c r="F117" s="14">
        <v>-1.680584538251606E-2</v>
      </c>
      <c r="G117" s="15">
        <v>1</v>
      </c>
      <c r="L117" s="15">
        <v>1</v>
      </c>
      <c r="M117" s="15" t="s">
        <v>32</v>
      </c>
    </row>
    <row r="118" spans="1:13" s="15" customFormat="1">
      <c r="A118" s="10">
        <v>38626</v>
      </c>
      <c r="B118" s="11">
        <v>62.908181818181816</v>
      </c>
      <c r="C118" s="12">
        <v>19.32</v>
      </c>
      <c r="D118" s="12">
        <v>27.06</v>
      </c>
      <c r="E118" s="15">
        <f>E117</f>
        <v>43.85</v>
      </c>
      <c r="F118" s="14">
        <v>0</v>
      </c>
      <c r="G118" s="15">
        <v>1</v>
      </c>
      <c r="L118" s="15">
        <v>1</v>
      </c>
      <c r="M118" s="15" t="s">
        <v>32</v>
      </c>
    </row>
    <row r="119" spans="1:13" s="15" customFormat="1">
      <c r="A119" s="10">
        <v>38657</v>
      </c>
      <c r="B119" s="11">
        <v>62.908181818181816</v>
      </c>
      <c r="C119" s="12">
        <v>17.8</v>
      </c>
      <c r="D119" s="12">
        <v>27</v>
      </c>
      <c r="E119" s="15">
        <f>E118</f>
        <v>43.85</v>
      </c>
      <c r="F119" s="14">
        <v>0</v>
      </c>
      <c r="G119" s="15">
        <v>1</v>
      </c>
      <c r="L119" s="15">
        <v>1</v>
      </c>
      <c r="M119" s="15" t="s">
        <v>32</v>
      </c>
    </row>
    <row r="120" spans="1:13" s="15" customFormat="1">
      <c r="A120" s="10">
        <v>38687</v>
      </c>
      <c r="B120" s="11">
        <v>62.908181818181816</v>
      </c>
      <c r="C120" s="12">
        <v>17.940000000000001</v>
      </c>
      <c r="D120" s="12">
        <v>27</v>
      </c>
      <c r="E120" s="15">
        <v>43.9</v>
      </c>
      <c r="F120" s="14">
        <v>0</v>
      </c>
      <c r="G120" s="15">
        <v>1</v>
      </c>
      <c r="L120" s="15">
        <v>1</v>
      </c>
      <c r="M120" s="15" t="s">
        <v>32</v>
      </c>
    </row>
    <row r="121" spans="1:13" s="15" customFormat="1">
      <c r="A121" s="10">
        <v>38718</v>
      </c>
      <c r="B121" s="11">
        <v>60.407023809523814</v>
      </c>
      <c r="C121" s="12">
        <v>17.940000000000001</v>
      </c>
      <c r="D121" s="12">
        <v>27</v>
      </c>
      <c r="E121" s="15">
        <f>E120</f>
        <v>43.9</v>
      </c>
      <c r="F121" s="14">
        <v>-3.9758866595236975E-2</v>
      </c>
      <c r="H121" s="15">
        <v>1</v>
      </c>
      <c r="L121" s="15">
        <v>1</v>
      </c>
      <c r="M121" s="15" t="s">
        <v>33</v>
      </c>
    </row>
    <row r="122" spans="1:13" s="15" customFormat="1">
      <c r="A122" s="10">
        <v>38749</v>
      </c>
      <c r="B122" s="11">
        <v>60.21</v>
      </c>
      <c r="C122" s="12">
        <v>17.39</v>
      </c>
      <c r="D122" s="12">
        <v>24.82</v>
      </c>
      <c r="E122" s="15">
        <f>E121</f>
        <v>43.9</v>
      </c>
      <c r="F122" s="14">
        <v>-3.261604315171529E-3</v>
      </c>
      <c r="H122" s="15">
        <v>1</v>
      </c>
      <c r="L122" s="15">
        <v>1</v>
      </c>
      <c r="M122" s="15" t="s">
        <v>33</v>
      </c>
    </row>
    <row r="123" spans="1:13" s="15" customFormat="1">
      <c r="A123" s="10">
        <v>38777</v>
      </c>
      <c r="B123" s="11">
        <v>62.064782608695651</v>
      </c>
      <c r="C123" s="12">
        <v>17.71</v>
      </c>
      <c r="D123" s="12">
        <v>25.34</v>
      </c>
      <c r="E123" s="15">
        <v>43.5</v>
      </c>
      <c r="F123" s="14">
        <v>3.0805225190095431E-2</v>
      </c>
      <c r="H123" s="15">
        <v>1</v>
      </c>
      <c r="L123" s="15">
        <v>1</v>
      </c>
      <c r="M123" s="15" t="s">
        <v>33</v>
      </c>
    </row>
    <row r="124" spans="1:13" s="15" customFormat="1">
      <c r="A124" s="10">
        <v>38808</v>
      </c>
      <c r="B124" s="11">
        <v>70.260000000000005</v>
      </c>
      <c r="C124" s="12">
        <v>17.170000000000002</v>
      </c>
      <c r="D124" s="12">
        <v>25.48</v>
      </c>
      <c r="E124" s="15">
        <f>E123</f>
        <v>43.5</v>
      </c>
      <c r="F124" s="14">
        <v>0.13204295651808429</v>
      </c>
      <c r="H124" s="15">
        <v>1</v>
      </c>
      <c r="L124" s="15">
        <v>1</v>
      </c>
      <c r="M124" s="15" t="s">
        <v>33</v>
      </c>
    </row>
    <row r="125" spans="1:13" s="15" customFormat="1">
      <c r="A125" s="10">
        <v>38838</v>
      </c>
      <c r="B125" s="11">
        <v>69.776956521739137</v>
      </c>
      <c r="C125" s="12">
        <v>15.64</v>
      </c>
      <c r="D125" s="12">
        <v>25.79</v>
      </c>
      <c r="E125" s="15">
        <f>E124</f>
        <v>43.5</v>
      </c>
      <c r="F125" s="14">
        <v>-6.8750850876867498E-3</v>
      </c>
      <c r="H125" s="15">
        <v>1</v>
      </c>
      <c r="L125" s="15">
        <v>1</v>
      </c>
      <c r="M125" s="15" t="s">
        <v>33</v>
      </c>
    </row>
    <row r="126" spans="1:13" s="15" customFormat="1">
      <c r="A126" s="10">
        <v>38869</v>
      </c>
      <c r="B126" s="11">
        <v>68.555909090909083</v>
      </c>
      <c r="C126" s="12">
        <v>16.02</v>
      </c>
      <c r="D126" s="12">
        <v>26.75</v>
      </c>
      <c r="E126" s="15">
        <v>44.8</v>
      </c>
      <c r="F126" s="14">
        <v>-1.749929334406608E-2</v>
      </c>
      <c r="I126" s="15">
        <v>1</v>
      </c>
      <c r="L126" s="15">
        <v>1</v>
      </c>
      <c r="M126" s="15" t="s">
        <v>34</v>
      </c>
    </row>
    <row r="127" spans="1:13" s="15" customFormat="1">
      <c r="A127" s="10">
        <v>38899</v>
      </c>
      <c r="B127" s="11">
        <v>73.674285714285702</v>
      </c>
      <c r="C127" s="12">
        <v>17</v>
      </c>
      <c r="D127" s="12">
        <v>26.42</v>
      </c>
      <c r="E127" s="15">
        <f>E126</f>
        <v>44.8</v>
      </c>
      <c r="F127" s="14">
        <v>7.4659889880380081E-2</v>
      </c>
      <c r="I127" s="15">
        <v>1</v>
      </c>
      <c r="K127" s="15">
        <v>1</v>
      </c>
      <c r="M127" s="15" t="s">
        <v>34</v>
      </c>
    </row>
    <row r="128" spans="1:13" s="15" customFormat="1">
      <c r="A128" s="10">
        <v>38930</v>
      </c>
      <c r="B128" s="11">
        <v>73.230434782608697</v>
      </c>
      <c r="C128" s="12">
        <v>17.34</v>
      </c>
      <c r="D128" s="12">
        <v>26.15</v>
      </c>
      <c r="E128" s="15">
        <f>E127</f>
        <v>44.8</v>
      </c>
      <c r="F128" s="14">
        <v>-6.0245026792427048E-3</v>
      </c>
      <c r="I128" s="15">
        <v>1</v>
      </c>
      <c r="K128" s="15">
        <v>1</v>
      </c>
      <c r="M128" s="15" t="s">
        <v>34</v>
      </c>
    </row>
    <row r="129" spans="1:13" s="15" customFormat="1">
      <c r="A129" s="10">
        <v>38961</v>
      </c>
      <c r="B129" s="11">
        <v>61.958571428571432</v>
      </c>
      <c r="C129" s="12">
        <v>17.62</v>
      </c>
      <c r="D129" s="12">
        <v>26.34</v>
      </c>
      <c r="E129" s="15">
        <v>44.4</v>
      </c>
      <c r="F129" s="14">
        <v>-0.15392320675821236</v>
      </c>
      <c r="I129" s="15">
        <v>1</v>
      </c>
      <c r="K129" s="15">
        <v>1</v>
      </c>
      <c r="M129" s="15" t="s">
        <v>34</v>
      </c>
    </row>
    <row r="130" spans="1:13" s="15" customFormat="1">
      <c r="A130" s="10">
        <v>38991</v>
      </c>
      <c r="B130" s="11">
        <v>61.958571428571432</v>
      </c>
      <c r="C130" s="12">
        <v>17.25</v>
      </c>
      <c r="D130" s="12">
        <v>26.1</v>
      </c>
      <c r="E130" s="15">
        <f>E129</f>
        <v>44.4</v>
      </c>
      <c r="F130" s="14">
        <v>0</v>
      </c>
      <c r="I130" s="15">
        <v>1</v>
      </c>
      <c r="K130" s="15">
        <v>1</v>
      </c>
      <c r="M130" s="15" t="s">
        <v>34</v>
      </c>
    </row>
    <row r="131" spans="1:13" s="15" customFormat="1">
      <c r="A131" s="10">
        <v>39022</v>
      </c>
      <c r="B131" s="11">
        <v>61.958571428571432</v>
      </c>
      <c r="C131" s="12">
        <v>18.079999999999998</v>
      </c>
      <c r="D131" s="12">
        <v>25.96</v>
      </c>
      <c r="E131" s="15">
        <f>E130</f>
        <v>44.4</v>
      </c>
      <c r="F131" s="14">
        <v>0</v>
      </c>
      <c r="I131" s="15">
        <v>1</v>
      </c>
      <c r="K131" s="15">
        <v>1</v>
      </c>
      <c r="M131" s="15" t="s">
        <v>34</v>
      </c>
    </row>
    <row r="132" spans="1:13" s="15" customFormat="1">
      <c r="A132" s="10">
        <v>39052</v>
      </c>
      <c r="B132" s="11">
        <v>61.958571428571432</v>
      </c>
      <c r="C132" s="12">
        <v>18.34</v>
      </c>
      <c r="D132" s="12">
        <v>25.26</v>
      </c>
      <c r="E132" s="15">
        <v>45.1</v>
      </c>
      <c r="F132" s="14">
        <v>0</v>
      </c>
      <c r="I132" s="15">
        <v>1</v>
      </c>
      <c r="K132" s="15">
        <v>1</v>
      </c>
      <c r="M132" s="15" t="s">
        <v>34</v>
      </c>
    </row>
    <row r="133" spans="1:13" s="15" customFormat="1">
      <c r="A133" s="10">
        <v>39083</v>
      </c>
      <c r="B133" s="11">
        <v>79.636190476190478</v>
      </c>
      <c r="C133" s="12">
        <v>18.34</v>
      </c>
      <c r="D133" s="12">
        <v>25.26</v>
      </c>
      <c r="E133" s="15">
        <f>E132</f>
        <v>45.1</v>
      </c>
      <c r="F133" s="14">
        <v>0.28531353515790125</v>
      </c>
      <c r="I133" s="15">
        <v>1</v>
      </c>
      <c r="K133" s="15">
        <v>1</v>
      </c>
      <c r="M133" s="15" t="s">
        <v>34</v>
      </c>
    </row>
    <row r="134" spans="1:13" s="15" customFormat="1">
      <c r="A134" s="10">
        <v>39114</v>
      </c>
      <c r="B134" s="11">
        <v>57.555789473684207</v>
      </c>
      <c r="C134" s="12">
        <v>18.440000000000001</v>
      </c>
      <c r="D134" s="12">
        <v>27.7</v>
      </c>
      <c r="E134" s="15">
        <f>E133</f>
        <v>45.1</v>
      </c>
      <c r="F134" s="14">
        <v>-0.27726591227524677</v>
      </c>
      <c r="I134" s="15">
        <v>1</v>
      </c>
      <c r="K134" s="15">
        <v>1</v>
      </c>
      <c r="M134" s="15" t="s">
        <v>34</v>
      </c>
    </row>
    <row r="135" spans="1:13" s="15" customFormat="1">
      <c r="A135" s="10">
        <v>39142</v>
      </c>
      <c r="B135" s="11">
        <v>62.050454545454549</v>
      </c>
      <c r="C135" s="12">
        <v>18.440000000000001</v>
      </c>
      <c r="D135" s="12">
        <v>27.7</v>
      </c>
      <c r="E135" s="15">
        <v>44.1</v>
      </c>
      <c r="F135" s="14">
        <v>7.8092318998167931E-2</v>
      </c>
      <c r="I135" s="15">
        <v>1</v>
      </c>
      <c r="K135" s="15">
        <v>1</v>
      </c>
      <c r="M135" s="15" t="s">
        <v>34</v>
      </c>
    </row>
    <row r="136" spans="1:13" s="15" customFormat="1">
      <c r="A136" s="10">
        <v>39173</v>
      </c>
      <c r="B136" s="11">
        <v>67.485789473684207</v>
      </c>
      <c r="C136" s="12">
        <v>18.440000000000001</v>
      </c>
      <c r="D136" s="12">
        <v>27.7</v>
      </c>
      <c r="E136" s="15">
        <f>E135</f>
        <v>44.1</v>
      </c>
      <c r="F136" s="14">
        <v>8.7595408737063396E-2</v>
      </c>
      <c r="I136" s="15">
        <v>1</v>
      </c>
      <c r="K136" s="15">
        <v>1</v>
      </c>
      <c r="M136" s="15" t="s">
        <v>34</v>
      </c>
    </row>
    <row r="137" spans="1:13" s="15" customFormat="1">
      <c r="A137" s="10">
        <v>39203</v>
      </c>
      <c r="B137" s="11">
        <v>67.212272727272747</v>
      </c>
      <c r="C137" s="12">
        <v>20.09</v>
      </c>
      <c r="D137" s="12">
        <v>27.41</v>
      </c>
      <c r="E137" s="15">
        <f>E136</f>
        <v>44.1</v>
      </c>
      <c r="F137" s="14">
        <v>-4.0529532001417623E-3</v>
      </c>
      <c r="I137" s="15">
        <v>1</v>
      </c>
      <c r="K137" s="15">
        <v>1</v>
      </c>
      <c r="M137" s="15" t="s">
        <v>34</v>
      </c>
    </row>
    <row r="138" spans="1:13" s="15" customFormat="1">
      <c r="A138" s="10">
        <v>39234</v>
      </c>
      <c r="B138" s="11">
        <v>71.045714285714283</v>
      </c>
      <c r="C138" s="12">
        <v>20.09</v>
      </c>
      <c r="D138" s="12">
        <v>27.41</v>
      </c>
      <c r="E138" s="15">
        <v>45.2</v>
      </c>
      <c r="F138" s="14">
        <v>5.7034845019993563E-2</v>
      </c>
      <c r="I138" s="15">
        <v>1</v>
      </c>
      <c r="K138" s="15">
        <v>1</v>
      </c>
      <c r="M138" s="15" t="s">
        <v>34</v>
      </c>
    </row>
    <row r="139" spans="1:13" s="15" customFormat="1">
      <c r="A139" s="10">
        <v>39264</v>
      </c>
      <c r="B139" s="11">
        <v>76.929999999999978</v>
      </c>
      <c r="C139" s="12">
        <v>20.09</v>
      </c>
      <c r="D139" s="12">
        <v>27.41</v>
      </c>
      <c r="E139" s="15">
        <f>E138</f>
        <v>45.2</v>
      </c>
      <c r="F139" s="14">
        <v>8.2823936298560108E-2</v>
      </c>
      <c r="I139" s="15">
        <v>1</v>
      </c>
      <c r="K139" s="15">
        <v>1</v>
      </c>
      <c r="M139" s="15" t="s">
        <v>34</v>
      </c>
    </row>
    <row r="140" spans="1:13" s="15" customFormat="1">
      <c r="A140" s="10">
        <v>39295</v>
      </c>
      <c r="B140" s="11">
        <v>70.760869565217391</v>
      </c>
      <c r="C140" s="12">
        <v>20.079999999999998</v>
      </c>
      <c r="D140" s="12">
        <v>27.43</v>
      </c>
      <c r="E140" s="15">
        <f>E139</f>
        <v>45.2</v>
      </c>
      <c r="F140" s="14">
        <v>-8.0191478419115891E-2</v>
      </c>
      <c r="I140" s="15">
        <v>1</v>
      </c>
      <c r="K140" s="15">
        <v>1</v>
      </c>
      <c r="M140" s="15" t="s">
        <v>34</v>
      </c>
    </row>
    <row r="141" spans="1:13" s="15" customFormat="1">
      <c r="A141" s="10">
        <v>39326</v>
      </c>
      <c r="B141" s="11">
        <v>77.173157894736832</v>
      </c>
      <c r="C141" s="12">
        <v>20.079999999999998</v>
      </c>
      <c r="D141" s="12">
        <v>27.43</v>
      </c>
      <c r="E141" s="15">
        <v>45.1</v>
      </c>
      <c r="F141" s="14">
        <v>9.0619128466326915E-2</v>
      </c>
      <c r="I141" s="15">
        <v>1</v>
      </c>
      <c r="K141" s="15">
        <v>1</v>
      </c>
      <c r="M141" s="15" t="s">
        <v>34</v>
      </c>
    </row>
    <row r="142" spans="1:13" s="15" customFormat="1">
      <c r="A142" s="10">
        <v>39356</v>
      </c>
      <c r="B142" s="11">
        <v>77.173157894736832</v>
      </c>
      <c r="C142" s="12">
        <v>20.079999999999998</v>
      </c>
      <c r="D142" s="12">
        <v>27.43</v>
      </c>
      <c r="E142" s="15">
        <f>E141</f>
        <v>45.1</v>
      </c>
      <c r="F142" s="14">
        <v>0</v>
      </c>
      <c r="I142" s="15">
        <v>1</v>
      </c>
      <c r="K142" s="15">
        <v>1</v>
      </c>
      <c r="M142" s="15" t="s">
        <v>34</v>
      </c>
    </row>
    <row r="143" spans="1:13" s="15" customFormat="1">
      <c r="A143" s="10">
        <v>39387</v>
      </c>
      <c r="B143" s="11">
        <v>77.173157894736832</v>
      </c>
      <c r="C143" s="12">
        <v>21.8</v>
      </c>
      <c r="D143" s="12">
        <v>27.56</v>
      </c>
      <c r="E143" s="15">
        <f>E142</f>
        <v>45.1</v>
      </c>
      <c r="F143" s="14">
        <v>0</v>
      </c>
      <c r="I143" s="15">
        <v>1</v>
      </c>
      <c r="K143" s="15">
        <v>1</v>
      </c>
      <c r="M143" s="15" t="s">
        <v>34</v>
      </c>
    </row>
    <row r="144" spans="1:13" s="15" customFormat="1">
      <c r="A144" s="10">
        <v>39417</v>
      </c>
      <c r="B144" s="11">
        <v>77.173157894736832</v>
      </c>
      <c r="C144" s="12">
        <v>21.8</v>
      </c>
      <c r="D144" s="12">
        <v>27.56</v>
      </c>
      <c r="E144" s="15">
        <v>45.5</v>
      </c>
      <c r="F144" s="14">
        <v>0</v>
      </c>
      <c r="I144" s="15">
        <v>1</v>
      </c>
      <c r="K144" s="15">
        <v>1</v>
      </c>
      <c r="M144" s="15" t="s">
        <v>34</v>
      </c>
    </row>
    <row r="145" spans="1:13" s="15" customFormat="1">
      <c r="A145" s="10">
        <v>39448</v>
      </c>
      <c r="B145" s="11">
        <v>64.206588235294163</v>
      </c>
      <c r="C145" s="12">
        <v>21.8</v>
      </c>
      <c r="D145" s="12">
        <v>27.56</v>
      </c>
      <c r="E145" s="15">
        <f>E144</f>
        <v>45.5</v>
      </c>
      <c r="F145" s="14">
        <v>-0.16801916641961057</v>
      </c>
      <c r="I145" s="15">
        <v>1</v>
      </c>
      <c r="K145" s="15">
        <v>1</v>
      </c>
      <c r="M145" s="15" t="s">
        <v>34</v>
      </c>
    </row>
    <row r="146" spans="1:13" s="15" customFormat="1">
      <c r="A146" s="10">
        <v>39479</v>
      </c>
      <c r="B146" s="11">
        <v>94.986500000000007</v>
      </c>
      <c r="C146" s="12">
        <v>21.18</v>
      </c>
      <c r="D146" s="12">
        <v>27.41</v>
      </c>
      <c r="E146" s="15">
        <f>E145</f>
        <v>45.5</v>
      </c>
      <c r="F146" s="14">
        <v>0.47938868285460812</v>
      </c>
      <c r="I146" s="15">
        <v>1</v>
      </c>
      <c r="K146" s="15">
        <v>1</v>
      </c>
      <c r="M146" s="15" t="s">
        <v>34</v>
      </c>
    </row>
    <row r="147" spans="1:13" s="15" customFormat="1">
      <c r="A147" s="10">
        <v>39508</v>
      </c>
      <c r="B147" s="11">
        <v>103.63550000000002</v>
      </c>
      <c r="C147" s="12">
        <v>21.18</v>
      </c>
      <c r="D147" s="12">
        <v>27.41</v>
      </c>
      <c r="E147" s="15">
        <v>43.36</v>
      </c>
      <c r="F147" s="14">
        <v>9.1055044664241969E-2</v>
      </c>
      <c r="I147" s="15">
        <v>1</v>
      </c>
      <c r="K147" s="15">
        <v>1</v>
      </c>
      <c r="M147" s="15" t="s">
        <v>34</v>
      </c>
    </row>
    <row r="148" spans="1:13" s="15" customFormat="1">
      <c r="A148" s="10">
        <v>39539</v>
      </c>
      <c r="B148" s="11">
        <v>109.07136363636363</v>
      </c>
      <c r="C148" s="12">
        <v>21.18</v>
      </c>
      <c r="D148" s="12">
        <v>27.41</v>
      </c>
      <c r="E148" s="15">
        <f>E147</f>
        <v>43.36</v>
      </c>
      <c r="F148" s="14">
        <v>5.2451752887414216E-2</v>
      </c>
      <c r="I148" s="15">
        <v>1</v>
      </c>
      <c r="K148" s="15">
        <v>1</v>
      </c>
      <c r="M148" s="15" t="s">
        <v>34</v>
      </c>
    </row>
    <row r="149" spans="1:13" s="15" customFormat="1">
      <c r="A149" s="10">
        <v>39569</v>
      </c>
      <c r="B149" s="11">
        <v>122.79714285714284</v>
      </c>
      <c r="C149" s="12">
        <v>26.07</v>
      </c>
      <c r="D149" s="12">
        <v>29.25</v>
      </c>
      <c r="E149" s="15">
        <f>E148</f>
        <v>43.36</v>
      </c>
      <c r="F149" s="14">
        <v>0.12584218958277638</v>
      </c>
      <c r="I149" s="15">
        <v>1</v>
      </c>
      <c r="K149" s="15">
        <v>1</v>
      </c>
      <c r="M149" s="15" t="s">
        <v>34</v>
      </c>
    </row>
    <row r="150" spans="1:13" s="15" customFormat="1">
      <c r="A150" s="10">
        <v>39600</v>
      </c>
      <c r="B150" s="11">
        <v>132.32238095238097</v>
      </c>
      <c r="C150" s="12">
        <v>26.07</v>
      </c>
      <c r="D150" s="12">
        <v>29.25</v>
      </c>
      <c r="E150" s="15">
        <v>44.42</v>
      </c>
      <c r="F150" s="14">
        <v>7.7568890233215004E-2</v>
      </c>
      <c r="J150" s="15">
        <v>1</v>
      </c>
      <c r="K150" s="15">
        <v>1</v>
      </c>
      <c r="M150" s="15" t="s">
        <v>35</v>
      </c>
    </row>
    <row r="151" spans="1:13" s="15" customFormat="1">
      <c r="A151" s="10">
        <v>39630</v>
      </c>
      <c r="B151" s="11">
        <v>132.71818181818182</v>
      </c>
      <c r="C151" s="12">
        <v>26.07</v>
      </c>
      <c r="D151" s="12">
        <v>29.25</v>
      </c>
      <c r="E151" s="15">
        <f>E150</f>
        <v>44.42</v>
      </c>
      <c r="F151" s="14">
        <v>2.9911860937816837E-3</v>
      </c>
      <c r="J151" s="15">
        <v>1</v>
      </c>
      <c r="K151" s="15">
        <v>1</v>
      </c>
      <c r="M151" s="15" t="s">
        <v>35</v>
      </c>
    </row>
    <row r="152" spans="1:13" s="15" customFormat="1">
      <c r="A152" s="10">
        <v>39661</v>
      </c>
      <c r="B152" s="11">
        <v>113.24333333333331</v>
      </c>
      <c r="C152" s="12">
        <v>28.54</v>
      </c>
      <c r="D152" s="12">
        <v>28.97</v>
      </c>
      <c r="E152" s="15">
        <f>E151</f>
        <v>44.42</v>
      </c>
      <c r="F152" s="14">
        <v>-0.14673836107495963</v>
      </c>
      <c r="J152" s="15">
        <v>1</v>
      </c>
      <c r="K152" s="15">
        <v>1</v>
      </c>
      <c r="M152" s="15" t="s">
        <v>35</v>
      </c>
    </row>
    <row r="153" spans="1:13" s="15" customFormat="1">
      <c r="A153" s="10">
        <v>39692</v>
      </c>
      <c r="B153" s="11">
        <v>97.234761904761925</v>
      </c>
      <c r="C153" s="12">
        <v>28.54</v>
      </c>
      <c r="D153" s="12">
        <v>28.97</v>
      </c>
      <c r="E153" s="15">
        <v>43.1</v>
      </c>
      <c r="F153" s="14">
        <v>-0.14136436077389147</v>
      </c>
      <c r="G153" s="15">
        <v>1</v>
      </c>
      <c r="K153" s="15">
        <v>1</v>
      </c>
      <c r="M153" s="15" t="s">
        <v>36</v>
      </c>
    </row>
    <row r="154" spans="1:13" s="15" customFormat="1">
      <c r="A154" s="10">
        <v>39722</v>
      </c>
      <c r="B154" s="11">
        <v>97.234761904761925</v>
      </c>
      <c r="C154" s="12">
        <v>28.54</v>
      </c>
      <c r="D154" s="12">
        <v>28.97</v>
      </c>
      <c r="E154" s="15">
        <f>E153</f>
        <v>43.1</v>
      </c>
      <c r="F154" s="14">
        <v>0</v>
      </c>
      <c r="G154" s="15">
        <v>1</v>
      </c>
      <c r="K154" s="15">
        <v>1</v>
      </c>
      <c r="M154" s="15" t="s">
        <v>36</v>
      </c>
    </row>
    <row r="155" spans="1:13" s="15" customFormat="1">
      <c r="A155" s="10">
        <v>39753</v>
      </c>
      <c r="B155" s="11">
        <v>97.234761904761925</v>
      </c>
      <c r="C155" s="12">
        <v>25.01</v>
      </c>
      <c r="D155" s="12">
        <v>24.14</v>
      </c>
      <c r="E155" s="15">
        <f>E154</f>
        <v>43.1</v>
      </c>
      <c r="F155" s="14">
        <v>0</v>
      </c>
      <c r="G155" s="15">
        <v>1</v>
      </c>
      <c r="K155" s="15">
        <v>1</v>
      </c>
      <c r="M155" s="15" t="s">
        <v>36</v>
      </c>
    </row>
    <row r="156" spans="1:13" s="15" customFormat="1">
      <c r="A156" s="10">
        <v>39783</v>
      </c>
      <c r="B156" s="11">
        <v>97.234761904761925</v>
      </c>
      <c r="C156" s="12">
        <v>25.01</v>
      </c>
      <c r="D156" s="12">
        <v>24.14</v>
      </c>
      <c r="E156" s="15">
        <v>38.520000000000003</v>
      </c>
      <c r="F156" s="14">
        <v>0</v>
      </c>
      <c r="G156" s="15">
        <v>1</v>
      </c>
      <c r="K156" s="15">
        <v>1</v>
      </c>
      <c r="M156" s="15" t="s">
        <v>36</v>
      </c>
    </row>
    <row r="157" spans="1:13" s="15" customFormat="1">
      <c r="A157" s="10">
        <v>39814</v>
      </c>
      <c r="B157" s="11">
        <v>67.15476190476187</v>
      </c>
      <c r="C157" s="12">
        <v>25.01</v>
      </c>
      <c r="D157" s="12">
        <v>24.14</v>
      </c>
      <c r="E157" s="15">
        <f>E156</f>
        <v>38.520000000000003</v>
      </c>
      <c r="F157" s="14">
        <v>-0.30935438531193582</v>
      </c>
      <c r="G157" s="15">
        <v>1</v>
      </c>
      <c r="K157" s="15">
        <v>1</v>
      </c>
      <c r="M157" s="15" t="s">
        <v>36</v>
      </c>
    </row>
    <row r="158" spans="1:13" s="15" customFormat="1">
      <c r="A158" s="10">
        <v>39845</v>
      </c>
      <c r="B158" s="11">
        <v>43.324736842105253</v>
      </c>
      <c r="C158" s="12">
        <v>11.7</v>
      </c>
      <c r="D158" s="12">
        <v>-3.12</v>
      </c>
      <c r="E158" s="15">
        <f>E157</f>
        <v>38.520000000000003</v>
      </c>
      <c r="F158" s="14">
        <v>-0.35485234980733149</v>
      </c>
      <c r="H158" s="15">
        <v>1</v>
      </c>
      <c r="K158" s="15">
        <v>1</v>
      </c>
      <c r="M158" s="15" t="s">
        <v>37</v>
      </c>
    </row>
    <row r="159" spans="1:13" s="15" customFormat="1">
      <c r="A159" s="10">
        <v>39873</v>
      </c>
      <c r="B159" s="11">
        <v>46.540454545454544</v>
      </c>
      <c r="C159" s="12">
        <v>11.7</v>
      </c>
      <c r="D159" s="12">
        <v>-3.12</v>
      </c>
      <c r="E159" s="15">
        <v>36.28</v>
      </c>
      <c r="F159" s="14">
        <v>7.4223594596057429E-2</v>
      </c>
      <c r="H159" s="15">
        <v>1</v>
      </c>
      <c r="K159" s="15">
        <v>1</v>
      </c>
      <c r="M159" s="15" t="s">
        <v>37</v>
      </c>
    </row>
    <row r="160" spans="1:13" s="15" customFormat="1">
      <c r="A160" s="10">
        <v>39904</v>
      </c>
      <c r="B160" s="11">
        <v>50.181904761904761</v>
      </c>
      <c r="C160" s="12">
        <v>11.7</v>
      </c>
      <c r="D160" s="12">
        <v>-3.12</v>
      </c>
      <c r="E160" s="15">
        <f>E159</f>
        <v>36.28</v>
      </c>
      <c r="F160" s="14">
        <v>7.8242686970187103E-2</v>
      </c>
      <c r="H160" s="15">
        <v>1</v>
      </c>
      <c r="L160" s="15">
        <v>1</v>
      </c>
      <c r="M160" s="15" t="s">
        <v>33</v>
      </c>
    </row>
    <row r="161" spans="1:13" s="15" customFormat="1">
      <c r="A161" s="10">
        <v>39934</v>
      </c>
      <c r="B161" s="11">
        <v>57.302499999999995</v>
      </c>
      <c r="C161" s="12">
        <v>4.24</v>
      </c>
      <c r="D161" s="12">
        <v>-0.81</v>
      </c>
      <c r="E161" s="15">
        <f>E160</f>
        <v>36.28</v>
      </c>
      <c r="F161" s="14">
        <v>0.14189567478316967</v>
      </c>
      <c r="H161" s="15">
        <v>1</v>
      </c>
      <c r="L161" s="15">
        <v>1</v>
      </c>
      <c r="M161" s="15" t="s">
        <v>33</v>
      </c>
    </row>
    <row r="162" spans="1:13" s="15" customFormat="1">
      <c r="A162" s="10">
        <v>39965</v>
      </c>
      <c r="B162" s="11">
        <v>68.609545454545454</v>
      </c>
      <c r="C162" s="12">
        <v>4.24</v>
      </c>
      <c r="D162" s="12">
        <v>-0.81</v>
      </c>
      <c r="E162" s="15">
        <v>37.79</v>
      </c>
      <c r="F162" s="14">
        <v>0.19732202704149837</v>
      </c>
      <c r="H162" s="15">
        <v>1</v>
      </c>
      <c r="L162" s="15">
        <v>1</v>
      </c>
      <c r="M162" s="15" t="s">
        <v>33</v>
      </c>
    </row>
    <row r="163" spans="1:13" s="15" customFormat="1">
      <c r="A163" s="10">
        <v>39995</v>
      </c>
      <c r="B163" s="11">
        <v>64.435454545454533</v>
      </c>
      <c r="C163" s="12">
        <v>4.24</v>
      </c>
      <c r="D163" s="12">
        <v>-0.81</v>
      </c>
      <c r="E163" s="15">
        <f>E162</f>
        <v>37.79</v>
      </c>
      <c r="F163" s="14">
        <v>-6.0838340808660463E-2</v>
      </c>
      <c r="H163" s="15">
        <v>1</v>
      </c>
      <c r="L163" s="15">
        <v>1</v>
      </c>
      <c r="M163" s="15" t="s">
        <v>33</v>
      </c>
    </row>
    <row r="164" spans="1:13" s="15" customFormat="1">
      <c r="A164" s="10">
        <v>40026</v>
      </c>
      <c r="B164" s="11">
        <v>72.508571428571415</v>
      </c>
      <c r="C164" s="12">
        <v>-0.76</v>
      </c>
      <c r="D164" s="12">
        <v>1.56</v>
      </c>
      <c r="E164" s="15">
        <f>E163</f>
        <v>37.79</v>
      </c>
      <c r="F164" s="14">
        <v>0.12528998111469658</v>
      </c>
      <c r="H164" s="15">
        <v>1</v>
      </c>
      <c r="L164" s="15">
        <v>1</v>
      </c>
      <c r="M164" s="15" t="s">
        <v>33</v>
      </c>
    </row>
    <row r="165" spans="1:13" s="15" customFormat="1">
      <c r="A165" s="10">
        <v>40057</v>
      </c>
      <c r="B165" s="11">
        <v>67.646190476190469</v>
      </c>
      <c r="C165" s="12">
        <v>-0.76</v>
      </c>
      <c r="D165" s="12">
        <v>1.56</v>
      </c>
      <c r="E165" s="15">
        <v>39.1</v>
      </c>
      <c r="F165" s="14">
        <v>-6.7059395276748757E-2</v>
      </c>
      <c r="I165" s="15">
        <v>1</v>
      </c>
      <c r="L165" s="15">
        <v>1</v>
      </c>
      <c r="M165" s="15" t="s">
        <v>19</v>
      </c>
    </row>
    <row r="166" spans="1:13" s="15" customFormat="1">
      <c r="A166" s="10">
        <v>40087</v>
      </c>
      <c r="B166" s="11">
        <v>67.646190476190469</v>
      </c>
      <c r="C166" s="12">
        <v>-0.76</v>
      </c>
      <c r="D166" s="12">
        <v>1.56</v>
      </c>
      <c r="E166" s="15">
        <f>E165</f>
        <v>39.1</v>
      </c>
      <c r="F166" s="14">
        <v>0</v>
      </c>
      <c r="I166" s="15">
        <v>1</v>
      </c>
      <c r="L166" s="15">
        <v>1</v>
      </c>
      <c r="M166" s="15" t="s">
        <v>19</v>
      </c>
    </row>
    <row r="167" spans="1:13" s="15" customFormat="1">
      <c r="A167" s="10">
        <v>40118</v>
      </c>
      <c r="B167" s="11">
        <v>67.646190476190469</v>
      </c>
      <c r="C167" s="12">
        <v>0.24</v>
      </c>
      <c r="D167" s="12">
        <v>7.1</v>
      </c>
      <c r="E167" s="15">
        <f>E166</f>
        <v>39.1</v>
      </c>
      <c r="F167" s="14">
        <v>0</v>
      </c>
      <c r="I167" s="15">
        <v>1</v>
      </c>
      <c r="L167" s="15">
        <v>1</v>
      </c>
      <c r="M167" s="15" t="s">
        <v>19</v>
      </c>
    </row>
    <row r="168" spans="1:13" s="15" customFormat="1">
      <c r="A168" s="10">
        <v>40148</v>
      </c>
      <c r="B168" s="11">
        <v>67.646190476190469</v>
      </c>
      <c r="C168" s="12">
        <v>0.24</v>
      </c>
      <c r="D168" s="12">
        <v>7.1</v>
      </c>
      <c r="E168" s="15">
        <v>41.54</v>
      </c>
      <c r="F168" s="14">
        <v>0</v>
      </c>
      <c r="I168" s="15">
        <v>1</v>
      </c>
      <c r="L168" s="15">
        <v>1</v>
      </c>
      <c r="M168" s="15" t="s">
        <v>19</v>
      </c>
    </row>
    <row r="169" spans="1:13" s="15" customFormat="1">
      <c r="A169" s="10">
        <v>40179</v>
      </c>
      <c r="B169" s="11">
        <v>84.165542168674691</v>
      </c>
      <c r="C169" s="12">
        <v>0.24</v>
      </c>
      <c r="D169" s="12">
        <v>7.1</v>
      </c>
      <c r="E169" s="15">
        <f>E168</f>
        <v>41.54</v>
      </c>
      <c r="F169" s="14">
        <v>0.24420224666307799</v>
      </c>
      <c r="I169" s="15">
        <v>1</v>
      </c>
      <c r="L169" s="15">
        <v>1</v>
      </c>
      <c r="M169" s="15" t="s">
        <v>19</v>
      </c>
    </row>
    <row r="170" spans="1:13" s="15" customFormat="1">
      <c r="A170" s="10">
        <v>40210</v>
      </c>
      <c r="B170" s="11">
        <v>73.752105263157887</v>
      </c>
      <c r="C170" s="12">
        <v>5.19</v>
      </c>
      <c r="D170" s="12">
        <v>39.69</v>
      </c>
      <c r="E170" s="15">
        <f>E169</f>
        <v>41.54</v>
      </c>
      <c r="F170" s="14">
        <v>-0.12372565585863415</v>
      </c>
      <c r="J170" s="15">
        <v>1</v>
      </c>
      <c r="L170" s="15">
        <v>1</v>
      </c>
      <c r="M170" s="15" t="s">
        <v>26</v>
      </c>
    </row>
    <row r="171" spans="1:13" s="15" customFormat="1">
      <c r="A171" s="10">
        <v>40238</v>
      </c>
      <c r="B171" s="11">
        <v>78.827391304347842</v>
      </c>
      <c r="C171" s="12">
        <v>5.19</v>
      </c>
      <c r="D171" s="12">
        <v>39.69</v>
      </c>
      <c r="E171" s="15">
        <v>42.01</v>
      </c>
      <c r="F171" s="14">
        <v>6.8815473444190145E-2</v>
      </c>
      <c r="J171" s="15">
        <v>1</v>
      </c>
      <c r="L171" s="15">
        <v>1</v>
      </c>
      <c r="M171" s="15" t="s">
        <v>26</v>
      </c>
    </row>
    <row r="172" spans="1:13" s="15" customFormat="1">
      <c r="A172" s="10">
        <v>40269</v>
      </c>
      <c r="B172" s="11">
        <v>84.817619047619033</v>
      </c>
      <c r="C172" s="12">
        <v>5.19</v>
      </c>
      <c r="D172" s="12">
        <v>39.69</v>
      </c>
      <c r="E172" s="15">
        <f>E171</f>
        <v>42.01</v>
      </c>
      <c r="F172" s="14">
        <v>7.5991703444089342E-2</v>
      </c>
      <c r="J172" s="15">
        <v>1</v>
      </c>
      <c r="L172" s="15">
        <v>1</v>
      </c>
      <c r="M172" s="15" t="s">
        <v>26</v>
      </c>
    </row>
    <row r="173" spans="1:13" s="15" customFormat="1">
      <c r="A173" s="10">
        <v>40299</v>
      </c>
      <c r="B173" s="11">
        <v>75.945499999999996</v>
      </c>
      <c r="C173" s="12">
        <v>9.49</v>
      </c>
      <c r="D173" s="12">
        <v>38.17</v>
      </c>
      <c r="E173" s="15">
        <f>E172</f>
        <v>42.01</v>
      </c>
      <c r="F173" s="14">
        <v>-0.10460231196348457</v>
      </c>
      <c r="J173" s="15">
        <v>1</v>
      </c>
      <c r="L173" s="15">
        <v>1</v>
      </c>
      <c r="M173" s="15" t="s">
        <v>26</v>
      </c>
    </row>
    <row r="174" spans="1:13" s="15" customFormat="1">
      <c r="A174" s="10">
        <v>40330</v>
      </c>
      <c r="B174" s="11">
        <v>74.760909090909095</v>
      </c>
      <c r="C174" s="12">
        <v>9.49</v>
      </c>
      <c r="D174" s="12">
        <v>38.17</v>
      </c>
      <c r="E174" s="15">
        <v>43.64</v>
      </c>
      <c r="F174" s="14">
        <f>B174/B173-1</f>
        <v>-1.5597907829837165E-2</v>
      </c>
      <c r="J174" s="15">
        <v>1</v>
      </c>
      <c r="L174" s="15">
        <v>1</v>
      </c>
      <c r="M174" s="15" t="s">
        <v>26</v>
      </c>
    </row>
    <row r="175" spans="1:13" s="15" customFormat="1">
      <c r="A175" s="10">
        <v>40360</v>
      </c>
      <c r="B175" s="11">
        <v>75.58</v>
      </c>
      <c r="C175" s="12">
        <v>9.49</v>
      </c>
      <c r="D175" s="12">
        <v>38.17</v>
      </c>
      <c r="E175" s="15">
        <f>E174</f>
        <v>43.64</v>
      </c>
      <c r="F175" s="14">
        <f>B175/B174-1</f>
        <v>1.0956138964213213E-2</v>
      </c>
      <c r="J175" s="15">
        <v>1</v>
      </c>
      <c r="L175" s="15">
        <v>1</v>
      </c>
      <c r="M175" s="15" t="s">
        <v>26</v>
      </c>
    </row>
    <row r="176" spans="1:13" s="15" customFormat="1">
      <c r="A176" s="10">
        <v>40391</v>
      </c>
      <c r="B176" s="11">
        <v>77.039545454545447</v>
      </c>
      <c r="C176" s="12">
        <v>9.0299999999999994</v>
      </c>
      <c r="D176" s="12">
        <v>33.369999999999997</v>
      </c>
      <c r="E176" s="15">
        <f>E175</f>
        <v>43.64</v>
      </c>
      <c r="F176" s="14">
        <v>1.9311265606581696E-2</v>
      </c>
      <c r="J176" s="15">
        <v>1</v>
      </c>
      <c r="L176" s="15">
        <v>1</v>
      </c>
      <c r="M176" s="15" t="s">
        <v>26</v>
      </c>
    </row>
    <row r="177" spans="1:13" s="15" customFormat="1">
      <c r="A177" s="10">
        <v>40422</v>
      </c>
      <c r="B177" s="11">
        <v>77.840476190476195</v>
      </c>
      <c r="C177" s="12">
        <v>9.0299999999999994</v>
      </c>
      <c r="D177" s="12">
        <v>33.369999999999997</v>
      </c>
      <c r="E177" s="15">
        <v>43.64</v>
      </c>
      <c r="F177" s="14">
        <v>1.0396358535154082E-2</v>
      </c>
      <c r="J177" s="15">
        <v>1</v>
      </c>
      <c r="L177" s="15">
        <v>1</v>
      </c>
      <c r="M177" s="15" t="s">
        <v>26</v>
      </c>
    </row>
    <row r="178" spans="1:13" s="15" customFormat="1">
      <c r="A178" s="10">
        <v>40452</v>
      </c>
      <c r="B178" s="11">
        <v>77.840476190476195</v>
      </c>
      <c r="C178" s="12">
        <v>9.0299999999999994</v>
      </c>
      <c r="D178" s="12">
        <v>33.369999999999997</v>
      </c>
      <c r="E178" s="15">
        <f>E177</f>
        <v>43.64</v>
      </c>
      <c r="F178" s="14">
        <v>0</v>
      </c>
      <c r="J178" s="15">
        <v>1</v>
      </c>
      <c r="L178" s="15">
        <v>1</v>
      </c>
      <c r="M178" s="15" t="s">
        <v>26</v>
      </c>
    </row>
    <row r="179" spans="1:13" s="15" customFormat="1">
      <c r="A179" s="10">
        <v>40483</v>
      </c>
      <c r="B179" s="11">
        <v>77.840476190476195</v>
      </c>
      <c r="C179" s="12">
        <v>11.22</v>
      </c>
      <c r="D179" s="12">
        <v>31.78</v>
      </c>
      <c r="E179" s="15">
        <f>E178</f>
        <v>43.64</v>
      </c>
      <c r="F179" s="14">
        <v>0</v>
      </c>
      <c r="J179" s="15">
        <v>1</v>
      </c>
      <c r="L179" s="15">
        <v>1</v>
      </c>
      <c r="M179" s="15" t="s">
        <v>26</v>
      </c>
    </row>
    <row r="180" spans="1:13" s="15" customFormat="1">
      <c r="A180" s="10">
        <v>40513</v>
      </c>
      <c r="B180" s="11">
        <v>77.840476190476195</v>
      </c>
      <c r="C180" s="12">
        <v>11.22</v>
      </c>
      <c r="D180" s="12">
        <v>31.78</v>
      </c>
      <c r="E180" s="15">
        <v>43.8</v>
      </c>
      <c r="F180" s="14">
        <v>0</v>
      </c>
      <c r="J180" s="15">
        <v>1</v>
      </c>
      <c r="L180" s="15">
        <v>1</v>
      </c>
      <c r="M180" s="15" t="s">
        <v>26</v>
      </c>
    </row>
    <row r="181" spans="1:13" s="15" customFormat="1">
      <c r="A181" s="10">
        <v>40544</v>
      </c>
      <c r="B181" s="11">
        <v>106.2751219512195</v>
      </c>
      <c r="C181" s="12">
        <v>11.22</v>
      </c>
      <c r="D181" s="12">
        <v>31.78</v>
      </c>
      <c r="E181" s="15">
        <f>E180</f>
        <v>43.8</v>
      </c>
      <c r="F181" s="14">
        <v>0.36529383108042057</v>
      </c>
      <c r="J181" s="15">
        <v>1</v>
      </c>
      <c r="L181" s="15">
        <v>1</v>
      </c>
      <c r="M181" s="15" t="s">
        <v>26</v>
      </c>
    </row>
    <row r="182" spans="1:13" s="15" customFormat="1">
      <c r="A182" s="10">
        <v>40575</v>
      </c>
      <c r="B182" s="11">
        <v>103.71631578947368</v>
      </c>
      <c r="C182" s="12">
        <v>22.04</v>
      </c>
      <c r="D182" s="12">
        <v>31</v>
      </c>
      <c r="E182" s="15">
        <f>E181</f>
        <v>43.8</v>
      </c>
      <c r="F182" s="14">
        <v>-2.4077188666227212E-2</v>
      </c>
      <c r="J182" s="15">
        <v>1</v>
      </c>
      <c r="L182" s="15">
        <v>1</v>
      </c>
      <c r="M182" s="15" t="s">
        <v>26</v>
      </c>
    </row>
    <row r="183" spans="1:13" s="15" customFormat="1">
      <c r="A183" s="10">
        <v>40603</v>
      </c>
      <c r="B183" s="11">
        <v>114.64347826086956</v>
      </c>
      <c r="C183" s="12">
        <v>23.15</v>
      </c>
      <c r="D183" s="12">
        <v>30.59</v>
      </c>
      <c r="E183" s="15">
        <v>43.12</v>
      </c>
      <c r="F183" s="14">
        <v>0.10535625362528434</v>
      </c>
      <c r="J183" s="15">
        <v>1</v>
      </c>
      <c r="L183" s="15">
        <v>1</v>
      </c>
      <c r="M183" s="15" t="s">
        <v>26</v>
      </c>
    </row>
    <row r="184" spans="1:13" s="15" customFormat="1">
      <c r="A184" s="10">
        <v>40634</v>
      </c>
      <c r="B184" s="11">
        <v>123.25888888888888</v>
      </c>
      <c r="C184" s="12">
        <v>23.16</v>
      </c>
      <c r="D184" s="12">
        <v>29.47</v>
      </c>
      <c r="E184" s="15">
        <f>E183</f>
        <v>43.12</v>
      </c>
      <c r="F184" s="14">
        <v>7.5149592098166185E-2</v>
      </c>
      <c r="J184" s="15">
        <v>1</v>
      </c>
      <c r="L184" s="15">
        <v>1</v>
      </c>
      <c r="M184" s="15" t="s">
        <v>26</v>
      </c>
    </row>
    <row r="185" spans="1:13" s="15" customFormat="1">
      <c r="A185" s="10">
        <v>40664</v>
      </c>
      <c r="B185" s="11">
        <v>114.9890476190476</v>
      </c>
      <c r="C185" s="12">
        <v>22.62</v>
      </c>
      <c r="D185" s="12">
        <v>29.44</v>
      </c>
      <c r="E185" s="15">
        <f>E184</f>
        <v>43.12</v>
      </c>
      <c r="F185" s="14">
        <v>-6.7093264789171436E-2</v>
      </c>
      <c r="J185" s="15">
        <v>1</v>
      </c>
      <c r="L185" s="15">
        <v>1</v>
      </c>
      <c r="M185" s="15" t="s">
        <v>26</v>
      </c>
    </row>
    <row r="186" spans="1:13" s="15" customFormat="1">
      <c r="A186" s="10">
        <v>40695</v>
      </c>
      <c r="B186" s="11">
        <v>113.83318181818184</v>
      </c>
      <c r="C186" s="12">
        <v>21.74</v>
      </c>
      <c r="D186" s="12">
        <v>29.71</v>
      </c>
      <c r="E186" s="15">
        <v>43.76</v>
      </c>
      <c r="F186" s="14">
        <v>-1.0051964293982807E-2</v>
      </c>
      <c r="J186" s="15">
        <v>1</v>
      </c>
      <c r="L186" s="15">
        <v>1</v>
      </c>
      <c r="M186" s="15" t="s">
        <v>26</v>
      </c>
    </row>
    <row r="187" spans="1:13" s="15" customFormat="1">
      <c r="A187" s="10">
        <v>40725</v>
      </c>
      <c r="B187" s="11">
        <v>116.97349999999999</v>
      </c>
      <c r="C187" s="12">
        <v>22.51</v>
      </c>
      <c r="D187" s="12">
        <v>29.77</v>
      </c>
      <c r="E187" s="15">
        <f>E186</f>
        <v>43.76</v>
      </c>
      <c r="F187" s="14">
        <v>2.758701928260221E-2</v>
      </c>
      <c r="J187" s="15">
        <v>1</v>
      </c>
      <c r="K187" s="15">
        <v>1</v>
      </c>
      <c r="M187" s="15" t="s">
        <v>35</v>
      </c>
    </row>
    <row r="188" spans="1:13" s="15" customFormat="1">
      <c r="A188" s="10">
        <v>40756</v>
      </c>
      <c r="B188" s="11">
        <v>110.21954545454547</v>
      </c>
      <c r="C188" s="12">
        <v>23.38</v>
      </c>
      <c r="D188" s="12">
        <v>29.88</v>
      </c>
      <c r="E188" s="15">
        <f>E187</f>
        <v>43.76</v>
      </c>
      <c r="F188" s="14">
        <v>-5.7739184904739282E-2</v>
      </c>
      <c r="J188" s="15">
        <v>1</v>
      </c>
      <c r="K188" s="15">
        <v>1</v>
      </c>
      <c r="M188" s="15" t="s">
        <v>35</v>
      </c>
    </row>
    <row r="189" spans="1:13" s="15" customFormat="1">
      <c r="A189" s="10">
        <v>40787</v>
      </c>
      <c r="B189" s="11">
        <v>112.83380952380955</v>
      </c>
      <c r="C189" s="12">
        <v>24.15</v>
      </c>
      <c r="D189" s="12">
        <v>29.58</v>
      </c>
      <c r="E189" s="15">
        <v>42.95</v>
      </c>
      <c r="F189" s="14">
        <v>2.3718697609238504E-2</v>
      </c>
      <c r="G189" s="15">
        <v>1</v>
      </c>
      <c r="K189" s="15">
        <v>1</v>
      </c>
      <c r="M189" s="15" t="s">
        <v>36</v>
      </c>
    </row>
    <row r="190" spans="1:13" s="15" customFormat="1">
      <c r="A190" s="10">
        <v>40817</v>
      </c>
      <c r="B190" s="11">
        <v>112.83380952380955</v>
      </c>
      <c r="C190" s="12">
        <v>24.17</v>
      </c>
      <c r="D190" s="12">
        <v>29.08</v>
      </c>
      <c r="E190" s="15">
        <f>E189</f>
        <v>42.95</v>
      </c>
      <c r="F190" s="14">
        <v>0</v>
      </c>
      <c r="G190" s="15">
        <v>1</v>
      </c>
      <c r="K190" s="15">
        <v>1</v>
      </c>
      <c r="M190" s="15" t="s">
        <v>36</v>
      </c>
    </row>
    <row r="191" spans="1:13" s="15" customFormat="1">
      <c r="A191" s="10">
        <v>40848</v>
      </c>
      <c r="B191" s="11">
        <v>112.83380952380955</v>
      </c>
      <c r="C191" s="12">
        <v>22.79</v>
      </c>
      <c r="D191" s="12">
        <v>28.16</v>
      </c>
      <c r="E191" s="15">
        <f>E190</f>
        <v>42.95</v>
      </c>
      <c r="F191" s="14">
        <v>0</v>
      </c>
      <c r="G191" s="15">
        <v>1</v>
      </c>
      <c r="K191" s="15">
        <v>1</v>
      </c>
      <c r="M191" s="15" t="s">
        <v>36</v>
      </c>
    </row>
    <row r="192" spans="1:13" s="15" customFormat="1">
      <c r="A192" s="10">
        <v>40878</v>
      </c>
      <c r="B192" s="11">
        <v>112.83380952380955</v>
      </c>
      <c r="C192" s="12">
        <v>20.78</v>
      </c>
      <c r="D192" s="12">
        <v>27.23</v>
      </c>
      <c r="E192" s="15">
        <v>42.39</v>
      </c>
      <c r="F192" s="14">
        <v>0</v>
      </c>
      <c r="G192" s="15">
        <v>1</v>
      </c>
      <c r="K192" s="15">
        <v>1</v>
      </c>
      <c r="M192" s="15" t="s">
        <v>36</v>
      </c>
    </row>
    <row r="193" spans="1:13" s="15" customFormat="1">
      <c r="A193" s="10">
        <v>40909</v>
      </c>
      <c r="B193" s="11">
        <v>110.27595238095236</v>
      </c>
      <c r="C193" s="12">
        <v>20.78</v>
      </c>
      <c r="D193" s="12">
        <v>27.23</v>
      </c>
      <c r="E193" s="15">
        <f>E192</f>
        <v>42.39</v>
      </c>
      <c r="F193" s="14">
        <v>-2.2669243852104781E-2</v>
      </c>
      <c r="G193" s="15">
        <v>1</v>
      </c>
      <c r="K193" s="15">
        <v>1</v>
      </c>
      <c r="M193" s="15" t="s">
        <v>36</v>
      </c>
    </row>
    <row r="194" spans="1:13" s="15" customFormat="1">
      <c r="A194" s="10">
        <v>40940</v>
      </c>
      <c r="B194" s="11">
        <v>119.327</v>
      </c>
      <c r="C194" s="12">
        <v>18.3</v>
      </c>
      <c r="D194" s="12">
        <v>13.4</v>
      </c>
      <c r="E194" s="15">
        <f>E193</f>
        <v>42.39</v>
      </c>
      <c r="F194" s="14">
        <v>8.2076349590529452E-2</v>
      </c>
      <c r="G194" s="15">
        <v>1</v>
      </c>
      <c r="K194" s="15">
        <v>1</v>
      </c>
      <c r="M194" s="15" t="s">
        <v>36</v>
      </c>
    </row>
    <row r="195" spans="1:13" s="15" customFormat="1">
      <c r="A195" s="10">
        <v>40969</v>
      </c>
      <c r="B195" s="11">
        <v>125.44545454545454</v>
      </c>
      <c r="C195" s="12">
        <v>16.420000000000002</v>
      </c>
      <c r="D195" s="12">
        <v>14.11</v>
      </c>
      <c r="E195" s="15">
        <v>40.4</v>
      </c>
      <c r="F195" s="14">
        <v>5.1274686746960452E-2</v>
      </c>
      <c r="G195" s="15">
        <v>1</v>
      </c>
      <c r="K195" s="15">
        <v>1</v>
      </c>
      <c r="M195" s="15" t="s">
        <v>36</v>
      </c>
    </row>
    <row r="196" spans="1:13" s="15" customFormat="1">
      <c r="A196" s="10">
        <v>41000</v>
      </c>
      <c r="B196" s="11">
        <v>119.75</v>
      </c>
      <c r="C196" s="12">
        <v>15.8</v>
      </c>
      <c r="D196" s="12">
        <v>12.7</v>
      </c>
      <c r="E196" s="15">
        <f>E195</f>
        <v>40.4</v>
      </c>
      <c r="F196" s="14">
        <v>-4.5401840713095054E-2</v>
      </c>
      <c r="G196" s="15">
        <v>1</v>
      </c>
      <c r="K196" s="15">
        <v>1</v>
      </c>
      <c r="M196" s="15" t="s">
        <v>36</v>
      </c>
    </row>
    <row r="197" spans="1:13" s="15" customFormat="1">
      <c r="A197" s="10">
        <v>41030</v>
      </c>
      <c r="B197" s="11">
        <v>110.33952380952381</v>
      </c>
      <c r="C197" s="12">
        <v>14.3</v>
      </c>
      <c r="D197" s="12">
        <v>11.9</v>
      </c>
      <c r="E197" s="15">
        <f>E196</f>
        <v>40.4</v>
      </c>
      <c r="F197" s="14">
        <v>-7.858435232130434E-2</v>
      </c>
      <c r="G197" s="15">
        <v>1</v>
      </c>
      <c r="K197" s="15">
        <v>1</v>
      </c>
      <c r="M197" s="15" t="s">
        <v>36</v>
      </c>
    </row>
    <row r="198" spans="1:13" s="15" customFormat="1">
      <c r="A198" s="10">
        <v>41061</v>
      </c>
      <c r="B198" s="11">
        <v>95.155714285714296</v>
      </c>
      <c r="C198" s="12">
        <v>12.9</v>
      </c>
      <c r="D198" s="12">
        <v>11.3</v>
      </c>
      <c r="E198" s="15">
        <v>40.9</v>
      </c>
      <c r="F198" s="14">
        <v>-0.13760988809432351</v>
      </c>
      <c r="G198" s="15">
        <v>1</v>
      </c>
      <c r="K198" s="15">
        <v>1</v>
      </c>
      <c r="M198" s="15" t="s">
        <v>36</v>
      </c>
    </row>
    <row r="199" spans="1:13" s="15" customFormat="1">
      <c r="A199" s="10">
        <v>41091</v>
      </c>
      <c r="B199" s="11">
        <v>102.61857142857141</v>
      </c>
      <c r="C199" s="12">
        <v>12.5</v>
      </c>
      <c r="D199" s="12">
        <v>10.6</v>
      </c>
      <c r="E199" s="15">
        <f>E198</f>
        <v>40.9</v>
      </c>
      <c r="F199" s="14">
        <v>7.8427840081670475E-2</v>
      </c>
      <c r="G199" s="15">
        <v>1</v>
      </c>
      <c r="K199" s="15">
        <v>1</v>
      </c>
      <c r="M199" s="15" t="s">
        <v>36</v>
      </c>
    </row>
    <row r="200" spans="1:13" s="15" customFormat="1">
      <c r="A200" s="10">
        <v>41122</v>
      </c>
      <c r="B200" s="11">
        <v>113.35608695652174</v>
      </c>
      <c r="C200" s="12">
        <v>11.26</v>
      </c>
      <c r="D200" s="12">
        <v>10.220000000000001</v>
      </c>
      <c r="E200" s="15">
        <f>E199</f>
        <v>40.9</v>
      </c>
      <c r="F200" s="14">
        <v>0.10463520762832168</v>
      </c>
      <c r="G200" s="15">
        <v>1</v>
      </c>
      <c r="K200" s="15">
        <v>1</v>
      </c>
      <c r="M200" s="15" t="s">
        <v>36</v>
      </c>
    </row>
    <row r="201" spans="1:13" s="15" customFormat="1">
      <c r="A201" s="10">
        <v>41153</v>
      </c>
      <c r="B201" s="11">
        <v>112.86368421052633</v>
      </c>
      <c r="C201" s="12">
        <v>10.050000000000001</v>
      </c>
      <c r="D201" s="12">
        <v>10.17</v>
      </c>
      <c r="E201" s="15">
        <v>39.700000000000003</v>
      </c>
      <c r="F201" s="14">
        <v>-4.343858007239354E-3</v>
      </c>
      <c r="G201" s="15">
        <v>1</v>
      </c>
      <c r="K201" s="15">
        <v>1</v>
      </c>
      <c r="M201" s="15" t="s">
        <v>36</v>
      </c>
    </row>
    <row r="202" spans="1:13" s="15" customFormat="1">
      <c r="A202" s="10">
        <v>41183</v>
      </c>
      <c r="B202" s="11">
        <v>112.86368421052633</v>
      </c>
      <c r="C202" s="12">
        <v>8.32</v>
      </c>
      <c r="D202" s="12">
        <v>10.27</v>
      </c>
      <c r="E202" s="15">
        <f>E201</f>
        <v>39.700000000000003</v>
      </c>
      <c r="F202" s="14">
        <v>0</v>
      </c>
      <c r="H202" s="15">
        <v>1</v>
      </c>
      <c r="K202" s="15">
        <v>1</v>
      </c>
      <c r="M202" s="15" t="s">
        <v>37</v>
      </c>
    </row>
    <row r="203" spans="1:13" s="15" customFormat="1">
      <c r="A203" s="10">
        <v>41214</v>
      </c>
      <c r="B203" s="11">
        <v>112.86368421052633</v>
      </c>
      <c r="C203" s="12">
        <v>7.86</v>
      </c>
      <c r="D203" s="12">
        <v>10.84</v>
      </c>
      <c r="E203" s="15">
        <f>E202</f>
        <v>39.700000000000003</v>
      </c>
      <c r="F203" s="14">
        <v>0</v>
      </c>
      <c r="H203" s="15">
        <v>1</v>
      </c>
      <c r="K203" s="15">
        <v>1</v>
      </c>
      <c r="M203" s="15" t="s">
        <v>37</v>
      </c>
    </row>
    <row r="204" spans="1:13" s="15" customFormat="1">
      <c r="A204" s="10">
        <v>41244</v>
      </c>
      <c r="B204" s="11">
        <v>112.86368421052633</v>
      </c>
      <c r="C204" s="12">
        <v>7.19</v>
      </c>
      <c r="D204" s="12">
        <v>11.04</v>
      </c>
      <c r="E204" s="15">
        <v>40</v>
      </c>
      <c r="F204" s="14">
        <v>0</v>
      </c>
      <c r="H204" s="15">
        <v>1</v>
      </c>
      <c r="K204" s="15">
        <v>1</v>
      </c>
      <c r="M204" s="15" t="s">
        <v>37</v>
      </c>
    </row>
    <row r="205" spans="1:13" s="15" customFormat="1">
      <c r="A205" s="10">
        <v>41275</v>
      </c>
      <c r="B205" s="11">
        <v>110.14882352941174</v>
      </c>
      <c r="C205" s="12">
        <v>7.19</v>
      </c>
      <c r="D205" s="12">
        <v>11.04</v>
      </c>
      <c r="E205" s="15">
        <f>E204</f>
        <v>40</v>
      </c>
      <c r="F205" s="14">
        <v>-2.4054333332327871E-2</v>
      </c>
      <c r="H205" s="15">
        <v>1</v>
      </c>
      <c r="K205" s="15">
        <v>1</v>
      </c>
      <c r="M205" s="15" t="s">
        <v>37</v>
      </c>
    </row>
    <row r="206" spans="1:13" s="15" customFormat="1">
      <c r="A206" s="10">
        <v>41306</v>
      </c>
      <c r="B206" s="11">
        <v>116.05052631578945</v>
      </c>
      <c r="C206" s="12">
        <v>7.51</v>
      </c>
      <c r="D206" s="12">
        <v>13.11</v>
      </c>
      <c r="E206" s="15">
        <f>E205</f>
        <v>40</v>
      </c>
      <c r="F206" s="14">
        <v>5.3579353798561824E-2</v>
      </c>
      <c r="H206" s="15">
        <v>1</v>
      </c>
      <c r="K206" s="15">
        <v>1</v>
      </c>
      <c r="M206" s="15" t="s">
        <v>37</v>
      </c>
    </row>
    <row r="207" spans="1:13" s="15" customFormat="1">
      <c r="A207" s="10">
        <v>41334</v>
      </c>
      <c r="B207" s="11">
        <v>108.47349999999999</v>
      </c>
      <c r="C207" s="12">
        <v>8.82</v>
      </c>
      <c r="D207" s="12">
        <v>11.9</v>
      </c>
      <c r="E207" s="15">
        <v>39.299999999999997</v>
      </c>
      <c r="F207" s="14">
        <v>-6.5290753573760907E-2</v>
      </c>
      <c r="H207" s="15">
        <v>1</v>
      </c>
      <c r="K207" s="15">
        <v>1</v>
      </c>
      <c r="M207" s="15" t="s">
        <v>37</v>
      </c>
    </row>
    <row r="208" spans="1:13" s="15" customFormat="1">
      <c r="A208" s="10">
        <v>41365</v>
      </c>
      <c r="B208" s="11">
        <v>102.24818181818182</v>
      </c>
      <c r="C208" s="12">
        <v>8</v>
      </c>
      <c r="D208" s="12">
        <v>11.9</v>
      </c>
      <c r="E208" s="15">
        <f>E207</f>
        <v>39.299999999999997</v>
      </c>
      <c r="F208" s="14">
        <v>-5.7390221407239261E-2</v>
      </c>
      <c r="H208" s="15">
        <v>1</v>
      </c>
      <c r="K208" s="15">
        <v>1</v>
      </c>
      <c r="M208" s="15" t="s">
        <v>37</v>
      </c>
    </row>
    <row r="209" spans="1:13" s="15" customFormat="1">
      <c r="A209" s="10">
        <v>41395</v>
      </c>
      <c r="B209" s="11">
        <v>102.55863636363634</v>
      </c>
      <c r="C209" s="12">
        <v>7.1</v>
      </c>
      <c r="D209" s="12">
        <v>11.9</v>
      </c>
      <c r="E209" s="15">
        <f>E208</f>
        <v>39.299999999999997</v>
      </c>
      <c r="F209" s="14">
        <v>3.0362842637785548E-3</v>
      </c>
      <c r="H209" s="15">
        <v>1</v>
      </c>
      <c r="K209" s="15">
        <v>1</v>
      </c>
      <c r="M209" s="15" t="s">
        <v>37</v>
      </c>
    </row>
    <row r="210" spans="1:13" s="15" customFormat="1">
      <c r="A210" s="10">
        <v>41426</v>
      </c>
      <c r="B210" s="11">
        <v>102.9195</v>
      </c>
      <c r="C210" s="12">
        <v>7.2</v>
      </c>
      <c r="D210" s="12">
        <v>11.4</v>
      </c>
      <c r="E210" s="15">
        <v>40.6</v>
      </c>
      <c r="F210" s="14">
        <v>3.5186079803573023E-3</v>
      </c>
      <c r="H210" s="15">
        <v>1</v>
      </c>
      <c r="K210" s="15">
        <v>1</v>
      </c>
      <c r="M210" s="15" t="s">
        <v>37</v>
      </c>
    </row>
    <row r="211" spans="1:13" s="15" customFormat="1">
      <c r="A211" s="10">
        <v>41456</v>
      </c>
      <c r="B211" s="11">
        <v>107.93318181818178</v>
      </c>
      <c r="C211" s="12">
        <v>6.1</v>
      </c>
      <c r="D211" s="12">
        <v>10.97</v>
      </c>
      <c r="E211" s="15">
        <f>E210</f>
        <v>40.6</v>
      </c>
      <c r="F211" s="14">
        <v>4.8714595564317564E-2</v>
      </c>
      <c r="H211" s="15">
        <v>1</v>
      </c>
      <c r="K211" s="15">
        <v>1</v>
      </c>
      <c r="M211" s="15" t="s">
        <v>37</v>
      </c>
    </row>
    <row r="212" spans="1:13" s="15" customFormat="1">
      <c r="A212" s="10">
        <v>41487</v>
      </c>
      <c r="B212" s="11">
        <v>111.28045454545453</v>
      </c>
      <c r="C212" s="12">
        <v>5.73</v>
      </c>
      <c r="D212" s="12">
        <v>10.88</v>
      </c>
      <c r="E212" s="15">
        <f>E211</f>
        <v>40.6</v>
      </c>
      <c r="F212" s="14">
        <v>3.1012452990697437E-2</v>
      </c>
      <c r="H212" s="15">
        <v>1</v>
      </c>
      <c r="K212" s="15">
        <v>1</v>
      </c>
      <c r="M212" s="15" t="s">
        <v>37</v>
      </c>
    </row>
    <row r="213" spans="1:13" s="15" customFormat="1">
      <c r="A213" s="10">
        <v>41518</v>
      </c>
      <c r="B213" s="11">
        <v>111.59649999999999</v>
      </c>
      <c r="C213" s="12">
        <v>6.03</v>
      </c>
      <c r="D213" s="12">
        <v>11.01</v>
      </c>
      <c r="E213" s="15">
        <v>39.799999999999997</v>
      </c>
      <c r="F213" s="14">
        <v>2.8400805499617654E-3</v>
      </c>
      <c r="I213" s="15">
        <v>1</v>
      </c>
      <c r="K213" s="15">
        <v>1</v>
      </c>
      <c r="M213" s="15" t="s">
        <v>34</v>
      </c>
    </row>
    <row r="214" spans="1:13" s="15" customFormat="1">
      <c r="A214" s="10">
        <v>41548</v>
      </c>
      <c r="B214" s="11">
        <v>111.59649999999999</v>
      </c>
      <c r="C214" s="12">
        <v>6.23</v>
      </c>
      <c r="D214" s="12">
        <v>11.14</v>
      </c>
      <c r="E214" s="15">
        <f>E213</f>
        <v>39.799999999999997</v>
      </c>
      <c r="F214" s="14">
        <v>0</v>
      </c>
      <c r="I214" s="15">
        <v>1</v>
      </c>
      <c r="K214" s="15">
        <v>1</v>
      </c>
      <c r="M214" s="15" t="s">
        <v>34</v>
      </c>
    </row>
    <row r="215" spans="1:13" s="15" customFormat="1">
      <c r="A215" s="10">
        <v>41579</v>
      </c>
      <c r="B215" s="11">
        <v>111.59649999999999</v>
      </c>
      <c r="C215" s="12">
        <v>6.56</v>
      </c>
      <c r="D215" s="12">
        <v>11.16</v>
      </c>
      <c r="E215" s="15">
        <f>E214</f>
        <v>39.799999999999997</v>
      </c>
      <c r="F215" s="14">
        <v>0</v>
      </c>
      <c r="I215" s="15">
        <v>1</v>
      </c>
      <c r="K215" s="15">
        <v>1</v>
      </c>
      <c r="M215" s="15" t="s">
        <v>34</v>
      </c>
    </row>
    <row r="216" spans="1:13" s="15" customFormat="1">
      <c r="A216" s="10">
        <v>41609</v>
      </c>
      <c r="B216" s="11">
        <v>111.59649999999999</v>
      </c>
      <c r="C216" s="12">
        <v>6.83</v>
      </c>
      <c r="D216" s="12">
        <v>11.24</v>
      </c>
      <c r="E216" s="15">
        <v>41.2</v>
      </c>
      <c r="F216" s="14">
        <v>0</v>
      </c>
      <c r="J216" s="15">
        <v>1</v>
      </c>
      <c r="K216" s="15">
        <v>1</v>
      </c>
      <c r="M216" s="15" t="s">
        <v>35</v>
      </c>
    </row>
    <row r="217" spans="1:13" s="15" customFormat="1">
      <c r="A217" s="10">
        <v>41640</v>
      </c>
      <c r="B217" s="11">
        <v>84.535581395348828</v>
      </c>
      <c r="C217" s="12">
        <v>6.83</v>
      </c>
      <c r="D217" s="12">
        <v>11.24</v>
      </c>
      <c r="E217" s="15">
        <f>E216</f>
        <v>41.2</v>
      </c>
      <c r="F217" s="14">
        <v>-0.24248895444437024</v>
      </c>
      <c r="J217" s="15">
        <v>1</v>
      </c>
      <c r="K217" s="15">
        <v>1</v>
      </c>
      <c r="M217" s="15" t="s">
        <v>35</v>
      </c>
    </row>
    <row r="218" spans="1:13" s="15" customFormat="1">
      <c r="A218" s="10">
        <v>41671</v>
      </c>
      <c r="B218" s="11">
        <v>108.90052631578948</v>
      </c>
      <c r="C218" s="12">
        <v>10.19</v>
      </c>
      <c r="D218" s="12">
        <v>7.96</v>
      </c>
      <c r="E218" s="15">
        <f>E217</f>
        <v>41.2</v>
      </c>
      <c r="F218" s="14">
        <v>0.28822117880153608</v>
      </c>
      <c r="J218" s="15">
        <v>1</v>
      </c>
      <c r="K218" s="15">
        <v>1</v>
      </c>
      <c r="M218" s="15" t="s">
        <v>35</v>
      </c>
    </row>
    <row r="219" spans="1:13" s="15" customFormat="1">
      <c r="A219" s="10">
        <v>41699</v>
      </c>
      <c r="B219" s="11">
        <v>107.48095238095237</v>
      </c>
      <c r="C219" s="12">
        <v>10.7</v>
      </c>
      <c r="D219" s="12">
        <v>8</v>
      </c>
      <c r="E219" s="15">
        <v>39.200000000000003</v>
      </c>
      <c r="F219" s="14">
        <v>-1.3035510321783295E-2</v>
      </c>
      <c r="J219" s="15">
        <v>1</v>
      </c>
      <c r="K219" s="15">
        <v>1</v>
      </c>
      <c r="M219" s="15" t="s">
        <v>35</v>
      </c>
    </row>
    <row r="220" spans="1:13" s="15" customFormat="1">
      <c r="A220" s="10">
        <v>41730</v>
      </c>
      <c r="B220" s="11">
        <v>107.7552380952381</v>
      </c>
      <c r="C220" s="12">
        <v>12</v>
      </c>
      <c r="D220" s="12">
        <v>8.4</v>
      </c>
      <c r="E220" s="15">
        <f>E219</f>
        <v>39.200000000000003</v>
      </c>
      <c r="F220" s="14">
        <v>2.5519471888708622E-3</v>
      </c>
      <c r="J220" s="15">
        <v>1</v>
      </c>
      <c r="K220" s="15">
        <v>1</v>
      </c>
      <c r="M220" s="15" t="s">
        <v>35</v>
      </c>
    </row>
    <row r="221" spans="1:13" s="15" customFormat="1">
      <c r="A221" s="10">
        <v>41760</v>
      </c>
      <c r="B221" s="11">
        <v>109.53909090909092</v>
      </c>
      <c r="C221" s="12">
        <v>12.5</v>
      </c>
      <c r="D221" s="12">
        <v>8.1</v>
      </c>
      <c r="E221" s="15">
        <f>E220</f>
        <v>39.200000000000003</v>
      </c>
      <c r="F221" s="14">
        <v>1.6554673771647099E-2</v>
      </c>
      <c r="J221" s="15">
        <v>1</v>
      </c>
      <c r="K221" s="15">
        <v>1</v>
      </c>
      <c r="M221" s="15" t="s">
        <v>35</v>
      </c>
    </row>
    <row r="222" spans="1:13" s="15" customFormat="1">
      <c r="A222" s="10">
        <v>41791</v>
      </c>
      <c r="B222" s="11">
        <v>111.7952380952381</v>
      </c>
      <c r="C222" s="12">
        <v>12.6</v>
      </c>
      <c r="D222" s="12">
        <v>8.6</v>
      </c>
      <c r="E222" s="15">
        <v>40.6</v>
      </c>
      <c r="F222" s="14">
        <v>2.0596730969947741E-2</v>
      </c>
      <c r="J222" s="15">
        <v>1</v>
      </c>
      <c r="K222" s="15">
        <v>1</v>
      </c>
      <c r="M222" s="15" t="s">
        <v>35</v>
      </c>
    </row>
    <row r="223" spans="1:13" s="15" customFormat="1">
      <c r="A223" s="10">
        <v>41821</v>
      </c>
      <c r="B223" s="11">
        <v>106.76818181818182</v>
      </c>
      <c r="C223" s="12">
        <v>14.6</v>
      </c>
      <c r="D223" s="12">
        <v>8.8000000000000007</v>
      </c>
      <c r="E223" s="15">
        <f>E222</f>
        <v>40.6</v>
      </c>
      <c r="F223" s="14">
        <v>-4.4966640464361718E-2</v>
      </c>
      <c r="J223" s="15">
        <v>1</v>
      </c>
      <c r="K223" s="15">
        <v>1</v>
      </c>
      <c r="M223" s="15" t="s">
        <v>35</v>
      </c>
    </row>
    <row r="224" spans="1:13" s="15" customFormat="1">
      <c r="A224" s="10">
        <v>41852</v>
      </c>
      <c r="B224" s="11">
        <v>101.60809523809523</v>
      </c>
      <c r="C224" s="12">
        <v>15.6</v>
      </c>
      <c r="D224" s="12">
        <v>8.3000000000000007</v>
      </c>
      <c r="E224" s="15">
        <f>E223</f>
        <v>40.6</v>
      </c>
      <c r="F224" s="14">
        <v>-4.8329815982759983E-2</v>
      </c>
      <c r="G224" s="15">
        <v>1</v>
      </c>
      <c r="K224" s="15">
        <v>1</v>
      </c>
      <c r="M224" s="15" t="s">
        <v>36</v>
      </c>
    </row>
    <row r="225" spans="1:13" s="15" customFormat="1">
      <c r="A225" s="10">
        <v>41883</v>
      </c>
      <c r="B225" s="11">
        <v>97.091428571428565</v>
      </c>
      <c r="C225" s="12">
        <v>15.1</v>
      </c>
      <c r="D225" s="12">
        <v>7.9</v>
      </c>
      <c r="E225" s="15">
        <v>40.6</v>
      </c>
      <c r="F225" s="14">
        <v>-4.445183876425296E-2</v>
      </c>
      <c r="G225" s="15">
        <v>1</v>
      </c>
      <c r="K225" s="15">
        <v>1</v>
      </c>
      <c r="M225" s="15" t="s">
        <v>36</v>
      </c>
    </row>
    <row r="226" spans="1:13" s="15" customFormat="1">
      <c r="A226" s="10">
        <v>41913</v>
      </c>
      <c r="B226" s="11">
        <v>97.091428571428565</v>
      </c>
      <c r="C226" s="12">
        <v>14.4</v>
      </c>
      <c r="D226" s="12">
        <v>7.7</v>
      </c>
      <c r="E226" s="15">
        <f>E225</f>
        <v>40.6</v>
      </c>
      <c r="F226" s="14">
        <v>0</v>
      </c>
      <c r="G226" s="15">
        <v>1</v>
      </c>
      <c r="K226" s="15">
        <v>1</v>
      </c>
      <c r="M226" s="15" t="s">
        <v>36</v>
      </c>
    </row>
    <row r="227" spans="1:13" s="15" customFormat="1">
      <c r="A227" s="10">
        <v>41944</v>
      </c>
      <c r="B227" s="11">
        <v>97.091428571428565</v>
      </c>
      <c r="C227" s="12">
        <v>13.6</v>
      </c>
      <c r="D227" s="12">
        <v>7.2</v>
      </c>
      <c r="E227" s="15">
        <f>E226</f>
        <v>40.6</v>
      </c>
      <c r="F227" s="14">
        <v>0</v>
      </c>
      <c r="G227" s="15">
        <v>1</v>
      </c>
      <c r="K227" s="15">
        <v>1</v>
      </c>
      <c r="M227" s="15" t="s">
        <v>36</v>
      </c>
    </row>
    <row r="228" spans="1:13" s="15" customFormat="1">
      <c r="A228" s="10">
        <v>41974</v>
      </c>
      <c r="B228" s="11">
        <v>97.091428571428565</v>
      </c>
      <c r="C228" s="12">
        <v>12.6</v>
      </c>
      <c r="D228" s="12">
        <v>7</v>
      </c>
      <c r="E228" s="15">
        <v>40.4</v>
      </c>
      <c r="F228" s="14">
        <v>0</v>
      </c>
      <c r="G228" s="15">
        <v>1</v>
      </c>
      <c r="K228" s="15">
        <v>1</v>
      </c>
      <c r="M228" s="15" t="s">
        <v>36</v>
      </c>
    </row>
    <row r="229" spans="1:13" s="15" customFormat="1">
      <c r="A229" s="10">
        <v>42005</v>
      </c>
      <c r="B229" s="11">
        <v>44.670465116279075</v>
      </c>
      <c r="C229" s="12">
        <v>12.6</v>
      </c>
      <c r="D229" s="12">
        <v>7</v>
      </c>
      <c r="E229" s="15">
        <f>E228</f>
        <v>40.4</v>
      </c>
      <c r="F229" s="14">
        <v>-0.53991340148614919</v>
      </c>
      <c r="G229" s="15">
        <v>1</v>
      </c>
      <c r="K229" s="15">
        <v>1</v>
      </c>
      <c r="M229" s="15" t="s">
        <v>36</v>
      </c>
    </row>
    <row r="230" spans="1:13" s="15" customFormat="1">
      <c r="A230" s="10">
        <v>42036</v>
      </c>
      <c r="B230" s="11">
        <v>58.095500000000015</v>
      </c>
      <c r="C230" s="12">
        <v>8.5</v>
      </c>
      <c r="D230" s="12">
        <v>2.9</v>
      </c>
      <c r="E230" s="15">
        <f>E229</f>
        <v>40.4</v>
      </c>
      <c r="F230" s="14">
        <v>0.30053492500637757</v>
      </c>
      <c r="G230" s="15">
        <v>1</v>
      </c>
      <c r="K230" s="15">
        <v>1</v>
      </c>
      <c r="M230" s="15" t="s">
        <v>36</v>
      </c>
    </row>
    <row r="231" spans="1:13" s="15" customFormat="1">
      <c r="A231" s="10">
        <v>42064</v>
      </c>
      <c r="B231" s="11">
        <v>55.885454545454543</v>
      </c>
      <c r="C231" s="12">
        <v>7.7</v>
      </c>
      <c r="D231" s="12">
        <v>2</v>
      </c>
      <c r="E231" s="15">
        <v>39</v>
      </c>
      <c r="F231" s="14">
        <v>-3.8041594521872946E-2</v>
      </c>
      <c r="G231" s="15">
        <v>1</v>
      </c>
      <c r="K231" s="15">
        <v>1</v>
      </c>
      <c r="M231" s="15" t="s">
        <v>36</v>
      </c>
    </row>
    <row r="232" spans="1:13" s="15" customFormat="1">
      <c r="A232" s="10">
        <v>42095</v>
      </c>
      <c r="B232" s="11">
        <v>59.351818181818174</v>
      </c>
      <c r="C232" s="12">
        <v>7</v>
      </c>
      <c r="D232" s="12">
        <v>1.6</v>
      </c>
      <c r="E232" s="15">
        <f>E231</f>
        <v>39</v>
      </c>
      <c r="F232" s="14">
        <v>6.2026222468035241E-2</v>
      </c>
      <c r="G232" s="15">
        <v>1</v>
      </c>
      <c r="K232" s="15">
        <v>1</v>
      </c>
      <c r="M232" s="15" t="s">
        <v>36</v>
      </c>
    </row>
    <row r="233" spans="1:13" s="15" customFormat="1">
      <c r="A233" s="10">
        <v>42125</v>
      </c>
      <c r="B233" s="11">
        <v>64.096190476190472</v>
      </c>
      <c r="C233" s="12">
        <v>7.1</v>
      </c>
      <c r="D233" s="12">
        <v>1.3</v>
      </c>
      <c r="E233" s="15">
        <f>E232</f>
        <v>39</v>
      </c>
      <c r="F233" s="14">
        <v>7.9936427218428197E-2</v>
      </c>
      <c r="G233" s="15">
        <v>1</v>
      </c>
      <c r="K233" s="15">
        <v>1</v>
      </c>
      <c r="M233" s="15" t="s">
        <v>36</v>
      </c>
    </row>
    <row r="234" spans="1:13" s="15" customFormat="1">
      <c r="A234" s="10">
        <v>42156</v>
      </c>
      <c r="B234" s="11">
        <v>61.477727272727286</v>
      </c>
      <c r="C234" s="12">
        <v>7.4</v>
      </c>
      <c r="D234" s="12">
        <v>1.4</v>
      </c>
      <c r="E234" s="15">
        <v>39.200000000000003</v>
      </c>
      <c r="F234" s="14">
        <v>-4.0852087838759377E-2</v>
      </c>
      <c r="G234" s="15">
        <v>1</v>
      </c>
      <c r="K234" s="15">
        <v>1</v>
      </c>
      <c r="M234" s="15" t="s">
        <v>36</v>
      </c>
    </row>
    <row r="235" spans="1:13" s="15" customFormat="1">
      <c r="A235" s="10">
        <v>42186</v>
      </c>
      <c r="B235" s="11">
        <v>56.561304347826088</v>
      </c>
      <c r="C235" s="12">
        <v>6.8</v>
      </c>
      <c r="D235" s="12">
        <v>1.3</v>
      </c>
      <c r="E235" s="15">
        <f>E234</f>
        <v>39.200000000000003</v>
      </c>
      <c r="F235" s="14">
        <v>-7.9970798254967668E-2</v>
      </c>
      <c r="G235" s="15">
        <v>1</v>
      </c>
      <c r="K235" s="15">
        <v>1</v>
      </c>
      <c r="M235" s="15" t="s">
        <v>36</v>
      </c>
    </row>
    <row r="236" spans="1:13" s="15" customFormat="1">
      <c r="A236" s="10">
        <v>42217</v>
      </c>
      <c r="B236" s="11">
        <v>46.58428571428572</v>
      </c>
      <c r="C236" s="12">
        <v>5.7</v>
      </c>
      <c r="D236" s="12">
        <v>1.3</v>
      </c>
      <c r="E236" s="15">
        <f>E235</f>
        <v>39.200000000000003</v>
      </c>
      <c r="F236" s="14">
        <v>-0.17639300841059602</v>
      </c>
      <c r="G236" s="15">
        <v>1</v>
      </c>
      <c r="K236" s="15">
        <v>1</v>
      </c>
      <c r="M236" s="15" t="s">
        <v>36</v>
      </c>
    </row>
    <row r="237" spans="1:13" s="15" customFormat="1">
      <c r="A237" s="10">
        <v>42248</v>
      </c>
      <c r="B237" s="11">
        <v>47.62318181818182</v>
      </c>
      <c r="C237" s="12">
        <v>4.9000000000000004</v>
      </c>
      <c r="D237" s="12">
        <v>1.2</v>
      </c>
      <c r="E237" s="15">
        <v>37.200000000000003</v>
      </c>
      <c r="F237" s="14">
        <v>2.2301428216972896E-2</v>
      </c>
      <c r="G237" s="15">
        <v>1</v>
      </c>
      <c r="K237" s="15">
        <v>1</v>
      </c>
      <c r="M237" s="15" t="s">
        <v>36</v>
      </c>
    </row>
    <row r="238" spans="1:13" s="15" customFormat="1">
      <c r="A238" s="10">
        <v>42278</v>
      </c>
      <c r="B238" s="11">
        <v>47.62318181818182</v>
      </c>
      <c r="C238" s="12">
        <v>4.5</v>
      </c>
      <c r="D238" s="12">
        <v>1</v>
      </c>
      <c r="E238" s="15">
        <f>E237</f>
        <v>37.200000000000003</v>
      </c>
      <c r="F238" s="14">
        <v>0</v>
      </c>
      <c r="G238" s="15">
        <v>1</v>
      </c>
      <c r="K238" s="15">
        <v>1</v>
      </c>
      <c r="M238" s="15" t="s">
        <v>36</v>
      </c>
    </row>
    <row r="239" spans="1:13" s="15" customFormat="1">
      <c r="A239" s="10">
        <v>42309</v>
      </c>
      <c r="B239" s="11">
        <v>47.62318181818182</v>
      </c>
      <c r="C239" s="12">
        <v>4.5999999999999996</v>
      </c>
      <c r="D239" s="12">
        <v>1</v>
      </c>
      <c r="E239" s="15">
        <f>E238</f>
        <v>37.200000000000003</v>
      </c>
      <c r="F239" s="14">
        <v>0</v>
      </c>
      <c r="G239" s="15">
        <v>1</v>
      </c>
      <c r="K239" s="15">
        <v>1</v>
      </c>
      <c r="M239" s="15" t="s">
        <v>36</v>
      </c>
    </row>
    <row r="240" spans="1:13" s="15" customFormat="1">
      <c r="A240" s="10">
        <v>42339</v>
      </c>
      <c r="B240" s="11">
        <v>47.62318181818182</v>
      </c>
      <c r="C240" s="12">
        <v>3.3</v>
      </c>
      <c r="D240" s="12">
        <v>0.8</v>
      </c>
      <c r="E240" s="15">
        <v>36.9</v>
      </c>
      <c r="F240" s="14">
        <v>0</v>
      </c>
      <c r="G240" s="15">
        <v>1</v>
      </c>
      <c r="K240" s="15">
        <v>1</v>
      </c>
      <c r="M240" s="15" t="s">
        <v>36</v>
      </c>
    </row>
    <row r="241" spans="1:13" s="15" customFormat="1">
      <c r="A241" s="10">
        <v>42370</v>
      </c>
      <c r="B241" s="11">
        <v>44.72821428571428</v>
      </c>
      <c r="C241" s="12">
        <v>3.3</v>
      </c>
      <c r="D241" s="12">
        <v>0.8</v>
      </c>
      <c r="E241" s="15">
        <f>E240</f>
        <v>36.9</v>
      </c>
      <c r="F241" s="14">
        <v>-6.0789040587840071E-2</v>
      </c>
      <c r="G241" s="15">
        <v>1</v>
      </c>
      <c r="K241" s="15">
        <v>1</v>
      </c>
      <c r="M241" s="15" t="s">
        <v>36</v>
      </c>
    </row>
    <row r="242" spans="1:13" s="15" customFormat="1">
      <c r="A242" s="10">
        <v>42401</v>
      </c>
      <c r="B242" s="11">
        <v>32.1815</v>
      </c>
      <c r="C242" s="12">
        <v>0.7</v>
      </c>
      <c r="D242" s="12">
        <v>1</v>
      </c>
      <c r="E242" s="15">
        <f>E241</f>
        <v>36.9</v>
      </c>
      <c r="F242" s="14">
        <v>-0.28051006475618612</v>
      </c>
      <c r="H242" s="15">
        <v>1</v>
      </c>
      <c r="K242" s="15">
        <v>1</v>
      </c>
      <c r="M242" s="15" t="s">
        <v>37</v>
      </c>
    </row>
    <row r="243" spans="1:13" s="15" customFormat="1">
      <c r="A243" s="10">
        <v>42430</v>
      </c>
      <c r="B243" s="11">
        <v>38.210454545454553</v>
      </c>
      <c r="C243" s="12">
        <v>0</v>
      </c>
      <c r="D243" s="12">
        <v>2.4</v>
      </c>
      <c r="E243" s="15">
        <v>35.200000000000003</v>
      </c>
      <c r="F243" s="14">
        <v>0.18734224773408803</v>
      </c>
      <c r="H243" s="15">
        <v>1</v>
      </c>
      <c r="K243" s="15">
        <v>1</v>
      </c>
      <c r="M243" s="15" t="s">
        <v>37</v>
      </c>
    </row>
    <row r="244" spans="1:13" s="15" customFormat="1">
      <c r="A244" s="10">
        <v>42461</v>
      </c>
      <c r="B244" s="11">
        <v>41.583333333333336</v>
      </c>
      <c r="C244" s="12">
        <v>-1.2</v>
      </c>
      <c r="D244" s="12">
        <v>2.2999999999999998</v>
      </c>
      <c r="E244" s="15">
        <f>E243</f>
        <v>35.200000000000003</v>
      </c>
      <c r="F244" s="14">
        <v>8.8271098263603687E-2</v>
      </c>
      <c r="H244" s="15">
        <v>1</v>
      </c>
      <c r="L244" s="15">
        <v>1</v>
      </c>
      <c r="M244" s="15" t="s">
        <v>38</v>
      </c>
    </row>
    <row r="245" spans="1:13" s="15" customFormat="1">
      <c r="A245" s="10">
        <v>42491</v>
      </c>
      <c r="B245" s="11">
        <v>46.742380952380941</v>
      </c>
      <c r="C245" s="12">
        <v>-1.1000000000000001</v>
      </c>
      <c r="D245" s="12">
        <v>2.9</v>
      </c>
      <c r="E245" s="15">
        <f>E244</f>
        <v>35.200000000000003</v>
      </c>
      <c r="F245" s="14">
        <v>0.12406527340395046</v>
      </c>
      <c r="H245" s="15">
        <v>1</v>
      </c>
      <c r="L245" s="15">
        <v>1</v>
      </c>
      <c r="M245" s="15" t="s">
        <v>38</v>
      </c>
    </row>
    <row r="246" spans="1:13" s="15" customFormat="1">
      <c r="A246" s="10">
        <v>42522</v>
      </c>
      <c r="B246" s="11">
        <v>48.247272727272723</v>
      </c>
      <c r="C246" s="12">
        <v>-1.9</v>
      </c>
      <c r="D246" s="12">
        <v>3.1</v>
      </c>
      <c r="E246" s="15">
        <v>36.799999999999997</v>
      </c>
      <c r="F246" s="14">
        <v>3.2195445422964264E-2</v>
      </c>
      <c r="H246" s="15">
        <v>1</v>
      </c>
      <c r="L246" s="15">
        <v>1</v>
      </c>
      <c r="M246" s="15" t="s">
        <v>38</v>
      </c>
    </row>
    <row r="247" spans="1:13" s="15" customFormat="1">
      <c r="A247" s="10">
        <v>42552</v>
      </c>
      <c r="B247" s="11">
        <v>44.951904761904771</v>
      </c>
      <c r="C247" s="12">
        <v>-1.8</v>
      </c>
      <c r="D247" s="12">
        <v>3.3</v>
      </c>
      <c r="E247" s="15">
        <f>E246</f>
        <v>36.799999999999997</v>
      </c>
      <c r="F247" s="14">
        <v>-6.8301642333146395E-2</v>
      </c>
      <c r="H247" s="15">
        <v>1</v>
      </c>
      <c r="L247" s="15">
        <v>1</v>
      </c>
      <c r="M247" s="15" t="s">
        <v>38</v>
      </c>
    </row>
    <row r="248" spans="1:13" s="15" customFormat="1">
      <c r="A248" s="10">
        <v>42583</v>
      </c>
      <c r="B248" s="11">
        <v>45.843043478260874</v>
      </c>
      <c r="C248" s="12">
        <v>-1.6</v>
      </c>
      <c r="D248" s="12">
        <v>3.6</v>
      </c>
      <c r="E248" s="15">
        <f>E247</f>
        <v>36.799999999999997</v>
      </c>
      <c r="F248" s="14">
        <v>1.9824270430278013E-2</v>
      </c>
      <c r="I248" s="15">
        <v>1</v>
      </c>
      <c r="L248" s="15">
        <v>1</v>
      </c>
      <c r="M248" s="15" t="s">
        <v>19</v>
      </c>
    </row>
    <row r="249" spans="1:13" s="15" customFormat="1">
      <c r="A249" s="10">
        <v>42614</v>
      </c>
      <c r="B249" s="11">
        <v>46.567727272727275</v>
      </c>
      <c r="C249" s="12">
        <v>-0.8</v>
      </c>
      <c r="D249" s="12">
        <v>3.7</v>
      </c>
      <c r="E249" s="15">
        <v>37.700000000000003</v>
      </c>
      <c r="F249" s="14">
        <v>1.5807933755751957E-2</v>
      </c>
      <c r="I249" s="15">
        <v>1</v>
      </c>
      <c r="L249" s="15">
        <v>1</v>
      </c>
      <c r="M249" s="15" t="s">
        <v>19</v>
      </c>
    </row>
    <row r="250" spans="1:13" s="15" customFormat="1">
      <c r="A250" s="10">
        <v>42644</v>
      </c>
      <c r="B250" s="11">
        <v>46.567727272727275</v>
      </c>
      <c r="C250" s="12">
        <v>-0.3</v>
      </c>
      <c r="D250" s="12">
        <v>3.9</v>
      </c>
      <c r="E250" s="15">
        <f>E249</f>
        <v>37.700000000000003</v>
      </c>
      <c r="F250" s="14">
        <v>0</v>
      </c>
      <c r="I250" s="15">
        <v>1</v>
      </c>
      <c r="L250" s="15">
        <v>1</v>
      </c>
      <c r="M250" s="15" t="s">
        <v>19</v>
      </c>
    </row>
    <row r="251" spans="1:13" s="15" customFormat="1">
      <c r="A251" s="10">
        <v>42675</v>
      </c>
      <c r="B251" s="11">
        <v>46.567727272727275</v>
      </c>
      <c r="C251" s="12">
        <v>0.5</v>
      </c>
      <c r="D251" s="12">
        <v>4.4000000000000004</v>
      </c>
      <c r="E251" s="15">
        <f>E250</f>
        <v>37.700000000000003</v>
      </c>
      <c r="F251" s="14">
        <v>0</v>
      </c>
      <c r="I251" s="15">
        <v>1</v>
      </c>
      <c r="L251" s="15">
        <v>1</v>
      </c>
      <c r="M251" s="15" t="s">
        <v>19</v>
      </c>
    </row>
    <row r="252" spans="1:13" s="15" customFormat="1">
      <c r="A252" s="10">
        <v>42705</v>
      </c>
      <c r="B252" s="11">
        <v>46.567727272727275</v>
      </c>
      <c r="C252" s="12">
        <v>3.2</v>
      </c>
      <c r="D252" s="12">
        <v>4.9000000000000004</v>
      </c>
      <c r="E252" s="15">
        <v>40.1</v>
      </c>
      <c r="F252" s="14">
        <v>0</v>
      </c>
      <c r="I252" s="15">
        <v>1</v>
      </c>
      <c r="L252" s="15">
        <v>1</v>
      </c>
      <c r="M252" s="15" t="s">
        <v>19</v>
      </c>
    </row>
    <row r="253" spans="1:13" s="15" customFormat="1">
      <c r="A253" s="10">
        <v>42736</v>
      </c>
      <c r="B253" s="11">
        <v>59.749411764705869</v>
      </c>
      <c r="C253" s="12">
        <v>3.2</v>
      </c>
      <c r="D253" s="12">
        <v>4.9000000000000004</v>
      </c>
      <c r="E253" s="15">
        <f>E252</f>
        <v>40.1</v>
      </c>
      <c r="F253" s="14">
        <v>0.28306480182679095</v>
      </c>
      <c r="I253" s="15">
        <v>1</v>
      </c>
      <c r="L253" s="15">
        <v>1</v>
      </c>
      <c r="M253" s="15" t="s">
        <v>19</v>
      </c>
    </row>
    <row r="254" spans="1:13" s="15" customFormat="1">
      <c r="A254" s="10">
        <v>42767</v>
      </c>
      <c r="B254" s="11">
        <v>54.869500000000002</v>
      </c>
      <c r="C254" s="12">
        <v>6.1</v>
      </c>
      <c r="D254" s="12">
        <v>13.7</v>
      </c>
      <c r="E254" s="15">
        <f>E253</f>
        <v>40.1</v>
      </c>
      <c r="F254" s="14">
        <v>-8.1672967491680737E-2</v>
      </c>
      <c r="J254" s="15">
        <v>1</v>
      </c>
      <c r="L254" s="15">
        <v>1</v>
      </c>
      <c r="M254" s="15" t="s">
        <v>26</v>
      </c>
    </row>
    <row r="255" spans="1:13" s="15" customFormat="1">
      <c r="A255" s="10">
        <v>42795</v>
      </c>
      <c r="B255" s="11">
        <v>51.589130434782604</v>
      </c>
      <c r="C255" s="12">
        <v>8.1999999999999993</v>
      </c>
      <c r="D255" s="12">
        <v>14</v>
      </c>
      <c r="E255" s="15">
        <v>38.700000000000003</v>
      </c>
      <c r="F255" s="14">
        <v>-5.978493635293558E-2</v>
      </c>
      <c r="J255" s="15">
        <v>1</v>
      </c>
      <c r="L255" s="15">
        <v>1</v>
      </c>
      <c r="M255" s="15" t="s">
        <v>26</v>
      </c>
    </row>
    <row r="256" spans="1:13" s="15" customFormat="1">
      <c r="A256" s="10">
        <v>42826</v>
      </c>
      <c r="B256" s="11">
        <v>52.2921052631579</v>
      </c>
      <c r="C256" s="12">
        <v>10.4</v>
      </c>
      <c r="D256" s="12">
        <v>13.5</v>
      </c>
      <c r="E256" s="15">
        <f>E255</f>
        <v>38.700000000000003</v>
      </c>
      <c r="F256" s="14">
        <v>1.3626413596251163E-2</v>
      </c>
      <c r="J256" s="15">
        <v>1</v>
      </c>
      <c r="L256" s="15">
        <v>1</v>
      </c>
      <c r="M256" s="15" t="s">
        <v>26</v>
      </c>
    </row>
    <row r="257" spans="1:13" s="15" customFormat="1">
      <c r="A257" s="10">
        <v>42856</v>
      </c>
      <c r="B257" s="11">
        <v>50.326521739130442</v>
      </c>
      <c r="C257" s="12">
        <v>9.3000000000000007</v>
      </c>
      <c r="D257" s="12">
        <v>13.5</v>
      </c>
      <c r="E257" s="15">
        <f>E256</f>
        <v>38.700000000000003</v>
      </c>
      <c r="F257" s="14">
        <v>-3.7588532994335178E-2</v>
      </c>
      <c r="G257" s="15">
        <v>1</v>
      </c>
      <c r="L257" s="15">
        <v>1</v>
      </c>
      <c r="M257" s="15" t="s">
        <v>32</v>
      </c>
    </row>
    <row r="258" spans="1:13" s="15" customFormat="1">
      <c r="A258" s="10">
        <v>42887</v>
      </c>
      <c r="B258" s="11">
        <v>46.368181818181824</v>
      </c>
      <c r="C258" s="12">
        <v>8.6</v>
      </c>
      <c r="D258" s="12">
        <v>13.6</v>
      </c>
      <c r="E258" s="15">
        <v>41.1</v>
      </c>
      <c r="F258" s="14">
        <v>-7.8653159093068914E-2</v>
      </c>
      <c r="G258" s="15">
        <v>1</v>
      </c>
      <c r="L258" s="15">
        <v>1</v>
      </c>
      <c r="M258" s="15" t="s">
        <v>32</v>
      </c>
    </row>
    <row r="259" spans="1:13" s="15" customFormat="1">
      <c r="A259" s="10">
        <v>42917</v>
      </c>
      <c r="B259" s="11">
        <v>48.478571428571428</v>
      </c>
      <c r="C259" s="12">
        <v>8</v>
      </c>
      <c r="D259" s="12">
        <v>13.1</v>
      </c>
      <c r="E259" s="15">
        <f>E258</f>
        <v>41.1</v>
      </c>
      <c r="F259" s="14">
        <v>4.5513745151035456E-2</v>
      </c>
      <c r="G259" s="15">
        <v>1</v>
      </c>
      <c r="L259" s="15">
        <v>1</v>
      </c>
      <c r="M259" s="15" t="s">
        <v>32</v>
      </c>
    </row>
    <row r="260" spans="1:13" s="15" customFormat="1">
      <c r="A260" s="10">
        <v>42948</v>
      </c>
      <c r="B260" s="11">
        <v>51.704347826086966</v>
      </c>
      <c r="C260" s="12">
        <v>7.9</v>
      </c>
      <c r="D260" s="12">
        <v>12.7</v>
      </c>
      <c r="E260" s="15">
        <f>E259</f>
        <v>41.1</v>
      </c>
      <c r="F260" s="14">
        <v>6.6540252785056042E-2</v>
      </c>
      <c r="G260" s="15">
        <v>1</v>
      </c>
      <c r="L260" s="15">
        <v>1</v>
      </c>
      <c r="M260" s="15" t="s">
        <v>32</v>
      </c>
    </row>
    <row r="261" spans="1:13" s="15" customFormat="1">
      <c r="A261" s="10">
        <v>42979</v>
      </c>
      <c r="B261" s="11">
        <v>56.152857142857137</v>
      </c>
      <c r="C261" s="12">
        <v>7.8</v>
      </c>
      <c r="D261" s="12">
        <v>12.5</v>
      </c>
      <c r="E261" s="15">
        <v>41.3</v>
      </c>
      <c r="F261" s="14">
        <v>8.6037432127240132E-2</v>
      </c>
      <c r="G261" s="15">
        <v>1</v>
      </c>
      <c r="L261" s="15">
        <v>1</v>
      </c>
      <c r="M261" s="15" t="s">
        <v>32</v>
      </c>
    </row>
    <row r="262" spans="1:13" s="15" customFormat="1">
      <c r="A262" s="10">
        <v>43009</v>
      </c>
      <c r="B262" s="11">
        <v>56.152857142857137</v>
      </c>
      <c r="C262" s="12">
        <v>9</v>
      </c>
      <c r="D262" s="12">
        <v>12.4</v>
      </c>
      <c r="E262" s="15">
        <f>E261</f>
        <v>41.3</v>
      </c>
      <c r="F262" s="14">
        <v>0</v>
      </c>
      <c r="G262" s="15">
        <v>1</v>
      </c>
      <c r="L262" s="15">
        <v>1</v>
      </c>
      <c r="M262" s="15" t="s">
        <v>32</v>
      </c>
    </row>
    <row r="263" spans="1:13" s="15" customFormat="1">
      <c r="A263" s="10">
        <v>43040</v>
      </c>
      <c r="B263" s="11">
        <v>56.152857142857137</v>
      </c>
      <c r="C263" s="12">
        <v>9</v>
      </c>
      <c r="D263" s="12">
        <v>11.4</v>
      </c>
      <c r="E263" s="15">
        <f>E262</f>
        <v>41.3</v>
      </c>
      <c r="F263" s="14">
        <v>0</v>
      </c>
      <c r="G263" s="15">
        <v>1</v>
      </c>
      <c r="L263" s="15">
        <v>1</v>
      </c>
      <c r="M263" s="15" t="s">
        <v>32</v>
      </c>
    </row>
    <row r="264" spans="1:13" s="15" customFormat="1">
      <c r="A264" s="10">
        <v>43070</v>
      </c>
      <c r="B264" s="11">
        <v>56.152857142857137</v>
      </c>
      <c r="C264" s="12">
        <v>8.5</v>
      </c>
      <c r="D264" s="12">
        <v>11.1</v>
      </c>
      <c r="E264" s="15">
        <v>43.8</v>
      </c>
      <c r="F264" s="14">
        <v>0</v>
      </c>
      <c r="G264" s="15">
        <v>1</v>
      </c>
      <c r="L264" s="15">
        <v>1</v>
      </c>
      <c r="M264" s="15" t="s">
        <v>32</v>
      </c>
    </row>
    <row r="265" spans="1:13" s="15" customFormat="1">
      <c r="A265" s="10">
        <v>43101</v>
      </c>
      <c r="B265" s="11">
        <v>68.845952380952369</v>
      </c>
      <c r="C265" s="12">
        <v>8.5</v>
      </c>
      <c r="D265" s="12">
        <v>10</v>
      </c>
      <c r="E265" s="15">
        <f>E264</f>
        <v>43.8</v>
      </c>
      <c r="F265" s="14">
        <v>0.22604540327846601</v>
      </c>
      <c r="G265" s="15">
        <v>1</v>
      </c>
      <c r="L265" s="15">
        <v>1</v>
      </c>
      <c r="M265" s="15" t="s">
        <v>32</v>
      </c>
    </row>
    <row r="266" spans="1:13" s="15" customFormat="1">
      <c r="A266" s="10">
        <v>43132</v>
      </c>
      <c r="B266" s="11">
        <v>65.317499999999981</v>
      </c>
      <c r="C266" s="12">
        <v>8.6</v>
      </c>
      <c r="D266" s="12">
        <v>10</v>
      </c>
      <c r="E266" s="15">
        <f>E265</f>
        <v>43.8</v>
      </c>
      <c r="F266" s="14">
        <v>-5.1251413611479113E-2</v>
      </c>
      <c r="G266" s="15">
        <v>1</v>
      </c>
      <c r="L266" s="15">
        <v>1</v>
      </c>
      <c r="M266" s="15" t="s">
        <v>32</v>
      </c>
    </row>
    <row r="267" spans="1:13" s="15" customFormat="1">
      <c r="A267" s="10">
        <v>43160</v>
      </c>
      <c r="B267" s="11">
        <v>66.016666666666666</v>
      </c>
      <c r="C267" s="12">
        <v>8.6999999999999993</v>
      </c>
      <c r="D267" s="12">
        <v>9.6</v>
      </c>
      <c r="E267" s="15">
        <v>41.4</v>
      </c>
      <c r="F267" s="14">
        <v>1.0704124724104425E-2</v>
      </c>
      <c r="G267" s="15">
        <v>1</v>
      </c>
      <c r="L267" s="15">
        <v>1</v>
      </c>
      <c r="M267" s="15" t="s">
        <v>32</v>
      </c>
    </row>
    <row r="268" spans="1:13" s="15" customFormat="1">
      <c r="A268" s="10">
        <v>43191</v>
      </c>
      <c r="B268" s="11">
        <v>72.012857142857158</v>
      </c>
      <c r="C268" s="12">
        <v>5.5</v>
      </c>
      <c r="D268" s="12">
        <v>10.5</v>
      </c>
      <c r="E268" s="15">
        <f>E267</f>
        <v>41.4</v>
      </c>
      <c r="F268" s="14">
        <v>9.0828434378043221E-2</v>
      </c>
      <c r="G268" s="15">
        <v>1</v>
      </c>
      <c r="L268" s="15">
        <v>1</v>
      </c>
      <c r="M268" s="15" t="s">
        <v>32</v>
      </c>
    </row>
    <row r="269" spans="1:13" s="15" customFormat="1">
      <c r="A269" s="10">
        <v>43221</v>
      </c>
      <c r="B269" s="11">
        <v>76.874090909090924</v>
      </c>
      <c r="C269" s="12">
        <v>7.3</v>
      </c>
      <c r="D269" s="12">
        <v>10.199999999999999</v>
      </c>
      <c r="E269" s="15">
        <f>E268</f>
        <v>41.4</v>
      </c>
      <c r="F269" s="14">
        <v>6.7505081163356406E-2</v>
      </c>
      <c r="G269" s="15">
        <v>1</v>
      </c>
      <c r="L269" s="15">
        <v>1</v>
      </c>
      <c r="M269" s="15" t="s">
        <v>32</v>
      </c>
    </row>
    <row r="270" spans="1:13" s="15" customFormat="1">
      <c r="A270" s="10">
        <v>43252</v>
      </c>
      <c r="B270" s="11">
        <v>74.404761904761898</v>
      </c>
      <c r="C270" s="12">
        <v>8.3000000000000007</v>
      </c>
      <c r="D270" s="12">
        <v>9.9</v>
      </c>
      <c r="E270" s="15">
        <v>43.7</v>
      </c>
      <c r="F270" s="14">
        <v>-3.2121732759730182E-2</v>
      </c>
      <c r="G270" s="15">
        <v>1</v>
      </c>
      <c r="L270" s="15">
        <v>1</v>
      </c>
      <c r="M270" s="15" t="s">
        <v>32</v>
      </c>
    </row>
    <row r="271" spans="1:13" s="15" customFormat="1">
      <c r="A271" s="10">
        <v>43282</v>
      </c>
      <c r="B271" s="11">
        <v>74.25409090909092</v>
      </c>
      <c r="C271" s="12">
        <v>9.5</v>
      </c>
      <c r="D271" s="12">
        <v>9.9</v>
      </c>
      <c r="E271" s="15">
        <f>E270</f>
        <v>43.7</v>
      </c>
      <c r="F271" s="14">
        <v>-2.0250181818179946E-3</v>
      </c>
      <c r="G271" s="15">
        <v>1</v>
      </c>
      <c r="L271" s="15">
        <v>1</v>
      </c>
      <c r="M271" s="15" t="s">
        <v>32</v>
      </c>
    </row>
    <row r="272" spans="1:13" s="15" customFormat="1">
      <c r="A272" s="10">
        <v>43313</v>
      </c>
      <c r="B272" s="11">
        <v>72.52826086956523</v>
      </c>
      <c r="C272" s="12">
        <v>9.8000000000000007</v>
      </c>
      <c r="D272" s="12">
        <v>9.8000000000000007</v>
      </c>
      <c r="E272" s="15">
        <f>E271</f>
        <v>43.7</v>
      </c>
      <c r="F272" s="14">
        <v>-2.3242221652657769E-2</v>
      </c>
      <c r="G272" s="15">
        <v>1</v>
      </c>
      <c r="L272" s="15">
        <v>1</v>
      </c>
      <c r="M272" s="15" t="s">
        <v>32</v>
      </c>
    </row>
    <row r="273" spans="1:13" s="15" customFormat="1">
      <c r="A273" s="10">
        <v>43344</v>
      </c>
      <c r="B273" s="11">
        <v>78.89100000000002</v>
      </c>
      <c r="C273" s="12">
        <v>9.4</v>
      </c>
      <c r="D273" s="12">
        <v>9.4</v>
      </c>
      <c r="E273" s="15">
        <v>42.5</v>
      </c>
      <c r="F273" s="14">
        <v>8.7727722327128888E-2</v>
      </c>
      <c r="G273" s="15">
        <v>1</v>
      </c>
      <c r="L273" s="15">
        <v>1</v>
      </c>
      <c r="M273" s="15" t="s">
        <v>32</v>
      </c>
    </row>
    <row r="274" spans="1:13" s="15" customFormat="1">
      <c r="A274" s="10">
        <v>43374</v>
      </c>
      <c r="B274" s="11">
        <v>78.89100000000002</v>
      </c>
      <c r="C274" s="12">
        <v>9.5</v>
      </c>
      <c r="D274" s="12">
        <v>9.3000000000000007</v>
      </c>
      <c r="E274" s="15">
        <f>E273</f>
        <v>42.5</v>
      </c>
      <c r="F274" s="14">
        <v>0</v>
      </c>
      <c r="G274" s="15">
        <v>1</v>
      </c>
      <c r="L274" s="15">
        <v>1</v>
      </c>
      <c r="M274" s="15" t="s">
        <v>32</v>
      </c>
    </row>
    <row r="275" spans="1:13" s="15" customFormat="1">
      <c r="A275" s="10">
        <v>43405</v>
      </c>
      <c r="B275" s="11">
        <v>78.89100000000002</v>
      </c>
      <c r="C275" s="12">
        <v>8.6</v>
      </c>
      <c r="D275" s="12">
        <v>9.1</v>
      </c>
      <c r="E275" s="15">
        <f>E274</f>
        <v>42.5</v>
      </c>
      <c r="F275" s="14">
        <v>0</v>
      </c>
      <c r="G275" s="15">
        <v>1</v>
      </c>
      <c r="L275" s="15">
        <v>1</v>
      </c>
      <c r="M275" s="15" t="s">
        <v>32</v>
      </c>
    </row>
    <row r="276" spans="1:13" s="15" customFormat="1">
      <c r="A276" s="10">
        <v>43435</v>
      </c>
      <c r="B276" s="11">
        <v>78.89100000000002</v>
      </c>
      <c r="C276" s="12">
        <v>7.4</v>
      </c>
      <c r="D276" s="12">
        <v>8.5</v>
      </c>
      <c r="E276" s="15">
        <v>43.6</v>
      </c>
      <c r="F276" s="14">
        <v>0</v>
      </c>
      <c r="G276" s="15">
        <v>1</v>
      </c>
      <c r="L276" s="15">
        <v>1</v>
      </c>
      <c r="M276" s="15" t="s">
        <v>32</v>
      </c>
    </row>
    <row r="277" spans="1:13" s="15" customFormat="1">
      <c r="A277" s="10">
        <v>43466</v>
      </c>
      <c r="B277" s="11">
        <v>59.409545454545452</v>
      </c>
      <c r="C277" s="12">
        <v>7.4</v>
      </c>
      <c r="D277" s="12">
        <v>3.3</v>
      </c>
      <c r="E277" s="15">
        <f>E276</f>
        <v>43.6</v>
      </c>
      <c r="F277" s="14">
        <v>-0.24694140707374179</v>
      </c>
      <c r="G277" s="15">
        <v>1</v>
      </c>
      <c r="L277" s="15">
        <v>1</v>
      </c>
      <c r="M277" s="15" t="s">
        <v>32</v>
      </c>
    </row>
    <row r="278" spans="1:13" s="15" customFormat="1">
      <c r="A278" s="10">
        <v>43497</v>
      </c>
      <c r="B278" s="11">
        <v>63.960499999999989</v>
      </c>
      <c r="C278" s="12">
        <v>6.2</v>
      </c>
      <c r="D278" s="12">
        <v>3.3</v>
      </c>
      <c r="E278" s="15">
        <f>E277</f>
        <v>43.6</v>
      </c>
      <c r="F278" s="14">
        <v>7.6603086433921552E-2</v>
      </c>
      <c r="G278" s="15">
        <v>1</v>
      </c>
      <c r="L278" s="15">
        <v>1</v>
      </c>
      <c r="M278" s="15" t="s">
        <v>32</v>
      </c>
    </row>
    <row r="279" spans="1:13" s="15" customFormat="1">
      <c r="A279" s="10">
        <v>43525</v>
      </c>
      <c r="B279" s="11">
        <v>66.138571428571424</v>
      </c>
      <c r="C279" s="12">
        <v>0.3</v>
      </c>
      <c r="D279" s="12">
        <v>7.2</v>
      </c>
      <c r="E279" s="15">
        <f>E278</f>
        <v>43.6</v>
      </c>
      <c r="F279" s="14">
        <v>3.405338339399222E-2</v>
      </c>
      <c r="G279" s="15">
        <v>1</v>
      </c>
      <c r="L279" s="15">
        <v>1</v>
      </c>
      <c r="M279" s="15" t="s">
        <v>32</v>
      </c>
    </row>
    <row r="280" spans="1:13" s="15" customFormat="1">
      <c r="A280" s="10">
        <v>43556</v>
      </c>
      <c r="B280" s="11">
        <v>71.259500000000003</v>
      </c>
      <c r="C280" s="12">
        <v>4.9000000000000004</v>
      </c>
      <c r="D280" s="12">
        <v>5.0999999999999996</v>
      </c>
      <c r="E280" s="15">
        <f>E279</f>
        <v>43.6</v>
      </c>
      <c r="F280" s="14">
        <v>7.7427263105600996E-2</v>
      </c>
      <c r="G280" s="15">
        <v>1</v>
      </c>
      <c r="L280" s="15">
        <v>1</v>
      </c>
      <c r="M280" s="15" t="s">
        <v>32</v>
      </c>
    </row>
    <row r="281" spans="1:13" s="15" customFormat="1">
      <c r="A281" s="10">
        <v>43586</v>
      </c>
      <c r="B281" s="11">
        <v>71.172608695652201</v>
      </c>
      <c r="C281" s="12">
        <v>4.0999999999999996</v>
      </c>
      <c r="D281" s="12">
        <v>5.0999999999999996</v>
      </c>
      <c r="E281" s="15">
        <f>E280</f>
        <v>43.6</v>
      </c>
      <c r="F281" s="14">
        <v>-1.2193644966327355E-3</v>
      </c>
      <c r="G281" s="15">
        <v>1</v>
      </c>
      <c r="L281" s="15">
        <v>1</v>
      </c>
      <c r="M281" s="15" t="s">
        <v>32</v>
      </c>
    </row>
  </sheetData>
  <phoneticPr fontId="3" type="noConversion"/>
  <hyperlinks>
    <hyperlink ref="A1" location="目录!A1" display="时间" xr:uid="{6FD59A89-2008-4996-AA9F-2C3C596BFC2C}"/>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B7FD3-B6FC-4535-B793-804E76BF583F}">
  <dimension ref="A1:S384"/>
  <sheetViews>
    <sheetView workbookViewId="0">
      <selection sqref="A1:XFD1048576"/>
    </sheetView>
  </sheetViews>
  <sheetFormatPr defaultRowHeight="14.25"/>
  <cols>
    <col min="1" max="1" width="11.625" style="103" bestFit="1" customWidth="1"/>
    <col min="2" max="2" width="9" style="14"/>
    <col min="3" max="6" width="9" style="31"/>
    <col min="8" max="8" width="4.5" bestFit="1" customWidth="1"/>
    <col min="9" max="10" width="11.625" bestFit="1" customWidth="1"/>
    <col min="16" max="16" width="11.625" bestFit="1" customWidth="1"/>
  </cols>
  <sheetData>
    <row r="1" spans="1:19" ht="60">
      <c r="A1" s="99" t="s">
        <v>62</v>
      </c>
      <c r="B1" s="100" t="s">
        <v>63</v>
      </c>
      <c r="C1" s="101" t="s">
        <v>64</v>
      </c>
      <c r="D1" s="3" t="s">
        <v>10</v>
      </c>
      <c r="E1" s="3" t="s">
        <v>11</v>
      </c>
      <c r="F1" s="102" t="s">
        <v>65</v>
      </c>
    </row>
    <row r="2" spans="1:19">
      <c r="A2" s="103">
        <v>31958</v>
      </c>
      <c r="B2" s="14">
        <v>7.1099999999999997E-2</v>
      </c>
      <c r="C2" s="31">
        <v>19.079999999999998</v>
      </c>
      <c r="F2" s="14">
        <v>0</v>
      </c>
      <c r="H2" s="29"/>
      <c r="I2" s="29" t="s">
        <v>66</v>
      </c>
      <c r="J2" s="29" t="s">
        <v>67</v>
      </c>
      <c r="K2" s="29" t="s">
        <v>68</v>
      </c>
      <c r="L2" s="29" t="s">
        <v>69</v>
      </c>
      <c r="M2" s="29" t="s">
        <v>70</v>
      </c>
      <c r="N2" s="104" t="s">
        <v>15</v>
      </c>
      <c r="O2" s="105" t="s">
        <v>16</v>
      </c>
      <c r="P2" s="106" t="s">
        <v>71</v>
      </c>
      <c r="Q2" s="106" t="s">
        <v>72</v>
      </c>
      <c r="R2" s="107" t="s">
        <v>73</v>
      </c>
      <c r="S2" s="108" t="s">
        <v>74</v>
      </c>
    </row>
    <row r="3" spans="1:19" ht="15">
      <c r="A3" s="103">
        <v>31989</v>
      </c>
      <c r="B3" s="14">
        <v>6.6799999999999998E-2</v>
      </c>
      <c r="C3" s="31">
        <v>20.03</v>
      </c>
      <c r="F3" s="14">
        <f>C3/C2-1</f>
        <v>4.9790356394130209E-2</v>
      </c>
      <c r="H3" s="15" t="s">
        <v>75</v>
      </c>
      <c r="I3" s="103">
        <v>31808</v>
      </c>
      <c r="J3" s="103">
        <v>32173</v>
      </c>
      <c r="K3" s="15">
        <v>2</v>
      </c>
      <c r="L3" s="15">
        <v>9</v>
      </c>
      <c r="M3" s="15">
        <f>L3-K3</f>
        <v>7</v>
      </c>
      <c r="N3" s="109">
        <f ca="1">INDIRECT(ADDRESS(L3,3))/INDIRECT(ADDRESS(K3,3))-1</f>
        <v>-0.14675052410901457</v>
      </c>
      <c r="O3" s="110">
        <f ca="1">IF(N3&gt;0,1,0)</f>
        <v>0</v>
      </c>
      <c r="P3" s="109">
        <f ca="1">AVERAGE(INDIRECT(ADDRESS(K3,6)):INDIRECT(ADDRESS(L3,6)))</f>
        <v>-1.8750083644576629E-2</v>
      </c>
      <c r="Q3" s="110">
        <f ca="1">COUNTIF(INDIRECT(ADDRESS(K3,6)):INDIRECT(ADDRESS(L3,6)),"&gt;0")</f>
        <v>2</v>
      </c>
      <c r="R3" s="111">
        <f ca="1">COUNTIF(INDIRECT(ADDRESS(K3,6)):INDIRECT(ADDRESS(L3,6)),"&lt;&gt;0")</f>
        <v>7</v>
      </c>
      <c r="S3" s="112">
        <f ca="1">Q3/R3</f>
        <v>0.2857142857142857</v>
      </c>
    </row>
    <row r="4" spans="1:19" ht="15">
      <c r="A4" s="103">
        <v>32020</v>
      </c>
      <c r="B4" s="14">
        <v>7.8100000000000003E-2</v>
      </c>
      <c r="C4" s="31">
        <v>18.63</v>
      </c>
      <c r="F4" s="14">
        <f t="shared" ref="F4:F67" si="0">C4/C3-1</f>
        <v>-6.9895157264104002E-2</v>
      </c>
      <c r="H4" s="15" t="s">
        <v>76</v>
      </c>
      <c r="I4" s="103">
        <v>32173</v>
      </c>
      <c r="J4" s="103">
        <v>33389</v>
      </c>
      <c r="K4" s="15">
        <v>9</v>
      </c>
      <c r="L4" s="15">
        <v>49</v>
      </c>
      <c r="M4" s="15">
        <f>L4-K4</f>
        <v>40</v>
      </c>
      <c r="N4" s="109">
        <f t="shared" ref="N4:N11" ca="1" si="1">INDIRECT(ADDRESS(L4,3))/INDIRECT(ADDRESS(K4,3))-1</f>
        <v>0.1670761670761669</v>
      </c>
      <c r="O4" s="110">
        <f t="shared" ref="O4:O11" ca="1" si="2">IF(N4&gt;0,1,0)</f>
        <v>1</v>
      </c>
      <c r="P4" s="109">
        <f ca="1">AVERAGE(INDIRECT(ADDRESS(K4,6)):INDIRECT(ADDRESS(L4,6)))</f>
        <v>1.1146328512274359E-2</v>
      </c>
      <c r="Q4" s="110">
        <f ca="1">COUNTIF(INDIRECT(ADDRESS(K4,6)):INDIRECT(ADDRESS(L4,6)),"&gt;0")</f>
        <v>19</v>
      </c>
      <c r="R4" s="111">
        <f ca="1">COUNTIF(INDIRECT(ADDRESS(K4,6)):INDIRECT(ADDRESS(L4,6)),"&lt;&gt;0")</f>
        <v>41</v>
      </c>
      <c r="S4" s="112">
        <f t="shared" ref="S4:S11" ca="1" si="3">Q4/R4</f>
        <v>0.46341463414634149</v>
      </c>
    </row>
    <row r="5" spans="1:19" ht="15">
      <c r="A5" s="103">
        <v>32050</v>
      </c>
      <c r="B5" s="14">
        <v>9.6000000000000002E-2</v>
      </c>
      <c r="C5" s="31">
        <v>18.48</v>
      </c>
      <c r="F5" s="14">
        <f t="shared" si="0"/>
        <v>-8.0515297906601502E-3</v>
      </c>
      <c r="H5" s="15" t="s">
        <v>75</v>
      </c>
      <c r="I5" s="103">
        <v>33389</v>
      </c>
      <c r="J5" s="103">
        <v>35764</v>
      </c>
      <c r="K5" s="15">
        <v>49</v>
      </c>
      <c r="L5" s="15">
        <v>127</v>
      </c>
      <c r="M5" s="15">
        <f t="shared" ref="M5:M11" si="4">L5-K5</f>
        <v>78</v>
      </c>
      <c r="N5" s="109">
        <f t="shared" ca="1" si="1"/>
        <v>-2.1052631578947212E-3</v>
      </c>
      <c r="O5" s="110">
        <f t="shared" ca="1" si="2"/>
        <v>0</v>
      </c>
      <c r="P5" s="109">
        <f ca="1">AVERAGE(INDIRECT(ADDRESS(K5,6)):INDIRECT(ADDRESS(L5,6)))</f>
        <v>1.6243811136826614E-3</v>
      </c>
      <c r="Q5" s="110">
        <f ca="1">COUNTIF(INDIRECT(ADDRESS(K5,6)):INDIRECT(ADDRESS(L5,6)),"&gt;0")</f>
        <v>39</v>
      </c>
      <c r="R5" s="111">
        <f ca="1">COUNTIF(INDIRECT(ADDRESS(K5,6)):INDIRECT(ADDRESS(L5,6)),"&lt;&gt;0")</f>
        <v>78</v>
      </c>
      <c r="S5" s="112">
        <f t="shared" ca="1" si="3"/>
        <v>0.5</v>
      </c>
    </row>
    <row r="6" spans="1:19" ht="15">
      <c r="A6" s="103">
        <v>32081</v>
      </c>
      <c r="B6" s="14">
        <v>0.122</v>
      </c>
      <c r="C6" s="31">
        <v>18.8</v>
      </c>
      <c r="F6" s="14">
        <f t="shared" si="0"/>
        <v>1.7316017316017396E-2</v>
      </c>
      <c r="H6" s="15" t="s">
        <v>76</v>
      </c>
      <c r="I6" s="103">
        <v>35764</v>
      </c>
      <c r="J6" s="103">
        <v>37225</v>
      </c>
      <c r="K6" s="15">
        <f t="shared" ref="K6:K11" si="5">L5</f>
        <v>127</v>
      </c>
      <c r="L6" s="15">
        <v>175</v>
      </c>
      <c r="M6" s="15">
        <f t="shared" si="4"/>
        <v>48</v>
      </c>
      <c r="N6" s="109">
        <f t="shared" ca="1" si="1"/>
        <v>-2.1097046413501852E-3</v>
      </c>
      <c r="O6" s="110">
        <f t="shared" ca="1" si="2"/>
        <v>0</v>
      </c>
      <c r="P6" s="109">
        <f ca="1">AVERAGE(INDIRECT(ADDRESS(K6,6)):INDIRECT(ADDRESS(L6,6)))</f>
        <v>1.0108831353754228E-2</v>
      </c>
      <c r="Q6" s="110">
        <f ca="1">COUNTIF(INDIRECT(ADDRESS(K6,6)):INDIRECT(ADDRESS(L6,6)),"&gt;0")</f>
        <v>24</v>
      </c>
      <c r="R6" s="111">
        <f ca="1">COUNTIF(INDIRECT(ADDRESS(K6,6)):INDIRECT(ADDRESS(L6,6)),"&lt;&gt;0")</f>
        <v>49</v>
      </c>
      <c r="S6" s="112">
        <f t="shared" ca="1" si="3"/>
        <v>0.48979591836734693</v>
      </c>
    </row>
    <row r="7" spans="1:19" ht="15">
      <c r="A7" s="103">
        <v>32111</v>
      </c>
      <c r="B7" s="14">
        <v>0.12869999999999998</v>
      </c>
      <c r="C7" s="31">
        <v>17.7</v>
      </c>
      <c r="F7" s="14">
        <f t="shared" si="0"/>
        <v>-5.8510638297872397E-2</v>
      </c>
      <c r="H7" s="15" t="s">
        <v>75</v>
      </c>
      <c r="I7" s="103">
        <v>37225</v>
      </c>
      <c r="J7" s="103">
        <v>38990</v>
      </c>
      <c r="K7" s="15">
        <f t="shared" si="5"/>
        <v>175</v>
      </c>
      <c r="L7" s="15">
        <v>233</v>
      </c>
      <c r="M7" s="15">
        <f t="shared" si="4"/>
        <v>58</v>
      </c>
      <c r="N7" s="109">
        <f t="shared" ca="1" si="1"/>
        <v>2.1231501057082451</v>
      </c>
      <c r="O7" s="110">
        <f t="shared" ca="1" si="2"/>
        <v>1</v>
      </c>
      <c r="P7" s="109">
        <f ca="1">AVERAGE(INDIRECT(ADDRESS(K7,6)):INDIRECT(ADDRESS(L7,6)))</f>
        <v>2.3137523213667268E-2</v>
      </c>
      <c r="Q7" s="110">
        <f ca="1">COUNTIF(INDIRECT(ADDRESS(K7,6)):INDIRECT(ADDRESS(L7,6)),"&gt;0")</f>
        <v>35</v>
      </c>
      <c r="R7" s="111">
        <f ca="1">COUNTIF(INDIRECT(ADDRESS(K7,6)):INDIRECT(ADDRESS(L7,6)),"&lt;&gt;0")</f>
        <v>59</v>
      </c>
      <c r="S7" s="112">
        <f t="shared" ca="1" si="3"/>
        <v>0.59322033898305082</v>
      </c>
    </row>
    <row r="8" spans="1:19" ht="15">
      <c r="A8" s="103">
        <v>32142</v>
      </c>
      <c r="B8" s="14">
        <v>0.1285</v>
      </c>
      <c r="C8" s="31">
        <v>17.600000000000001</v>
      </c>
      <c r="F8" s="14">
        <f t="shared" si="0"/>
        <v>-5.6497175141241307E-3</v>
      </c>
      <c r="H8" s="15" t="s">
        <v>76</v>
      </c>
      <c r="I8" s="103">
        <v>38990</v>
      </c>
      <c r="J8" s="103">
        <v>39994</v>
      </c>
      <c r="K8" s="15">
        <f t="shared" si="5"/>
        <v>233</v>
      </c>
      <c r="L8" s="15">
        <v>266</v>
      </c>
      <c r="M8" s="15">
        <f t="shared" si="4"/>
        <v>33</v>
      </c>
      <c r="N8" s="109">
        <f t="shared" ca="1" si="1"/>
        <v>0.15264850228465043</v>
      </c>
      <c r="O8" s="110">
        <f t="shared" ca="1" si="2"/>
        <v>1</v>
      </c>
      <c r="P8" s="109">
        <f ca="1">AVERAGE(INDIRECT(ADDRESS(K8,6)):INDIRECT(ADDRESS(L8,6)))</f>
        <v>9.5472234061919556E-3</v>
      </c>
      <c r="Q8" s="110">
        <f ca="1">COUNTIF(INDIRECT(ADDRESS(K8,6)):INDIRECT(ADDRESS(L8,6)),"&gt;0")</f>
        <v>20</v>
      </c>
      <c r="R8" s="111">
        <f ca="1">COUNTIF(INDIRECT(ADDRESS(K8,6)):INDIRECT(ADDRESS(L8,6)),"&lt;&gt;0")</f>
        <v>34</v>
      </c>
      <c r="S8" s="112">
        <f t="shared" ca="1" si="3"/>
        <v>0.58823529411764708</v>
      </c>
    </row>
    <row r="9" spans="1:19" ht="15">
      <c r="A9" s="103">
        <v>32173</v>
      </c>
      <c r="B9" s="14">
        <v>0.12939999999999999</v>
      </c>
      <c r="C9" s="31">
        <v>16.28</v>
      </c>
      <c r="F9" s="14">
        <f t="shared" si="0"/>
        <v>-7.4999999999999956E-2</v>
      </c>
      <c r="H9" s="15" t="s">
        <v>75</v>
      </c>
      <c r="I9" s="103">
        <v>39994</v>
      </c>
      <c r="J9" s="103">
        <v>40390</v>
      </c>
      <c r="K9" s="15">
        <f t="shared" si="5"/>
        <v>266</v>
      </c>
      <c r="L9" s="15">
        <v>279</v>
      </c>
      <c r="M9" s="15">
        <f t="shared" si="4"/>
        <v>13</v>
      </c>
      <c r="N9" s="109">
        <f t="shared" ca="1" si="1"/>
        <v>0.13786521802965801</v>
      </c>
      <c r="O9" s="110">
        <f t="shared" ca="1" si="2"/>
        <v>1</v>
      </c>
      <c r="P9" s="109">
        <f ca="1">AVERAGE(INDIRECT(ADDRESS(K9,6)):INDIRECT(ADDRESS(L9,6)))</f>
        <v>1.519036863231352E-2</v>
      </c>
      <c r="Q9" s="110">
        <f ca="1">COUNTIF(INDIRECT(ADDRESS(K9,6)):INDIRECT(ADDRESS(L9,6)),"&gt;0")</f>
        <v>10</v>
      </c>
      <c r="R9" s="111">
        <f ca="1">COUNTIF(INDIRECT(ADDRESS(K9,6)):INDIRECT(ADDRESS(L9,6)),"&lt;&gt;0")</f>
        <v>14</v>
      </c>
      <c r="S9" s="112">
        <f t="shared" ca="1" si="3"/>
        <v>0.7142857142857143</v>
      </c>
    </row>
    <row r="10" spans="1:19" ht="15">
      <c r="A10" s="103">
        <v>32202</v>
      </c>
      <c r="B10" s="14">
        <v>0.10920000000000001</v>
      </c>
      <c r="C10" s="31">
        <v>14.73</v>
      </c>
      <c r="F10" s="14">
        <f t="shared" si="0"/>
        <v>-9.5208845208845205E-2</v>
      </c>
      <c r="H10" s="15" t="s">
        <v>76</v>
      </c>
      <c r="I10" s="103">
        <v>40390</v>
      </c>
      <c r="J10" s="103">
        <v>42338</v>
      </c>
      <c r="K10" s="15">
        <f t="shared" si="5"/>
        <v>279</v>
      </c>
      <c r="L10" s="15">
        <v>343</v>
      </c>
      <c r="M10" s="15">
        <f t="shared" si="4"/>
        <v>64</v>
      </c>
      <c r="N10" s="109">
        <f t="shared" ca="1" si="1"/>
        <v>-0.43574193548387097</v>
      </c>
      <c r="O10" s="110">
        <f t="shared" ca="1" si="2"/>
        <v>0</v>
      </c>
      <c r="P10" s="109">
        <f ca="1">AVERAGE(INDIRECT(ADDRESS(K10,6)):INDIRECT(ADDRESS(L10,6)))</f>
        <v>-4.863949219709585E-3</v>
      </c>
      <c r="Q10" s="110">
        <f ca="1">COUNTIF(INDIRECT(ADDRESS(K10,6)):INDIRECT(ADDRESS(L10,6)),"&gt;0")</f>
        <v>31</v>
      </c>
      <c r="R10" s="111">
        <f ca="1">COUNTIF(INDIRECT(ADDRESS(K10,6)):INDIRECT(ADDRESS(L10,6)),"&lt;&gt;0")</f>
        <v>65</v>
      </c>
      <c r="S10" s="112">
        <f t="shared" ca="1" si="3"/>
        <v>0.47692307692307695</v>
      </c>
    </row>
    <row r="11" spans="1:19" ht="15">
      <c r="A11" s="103">
        <v>32233</v>
      </c>
      <c r="B11" s="14">
        <v>0.12429999999999999</v>
      </c>
      <c r="C11" s="31">
        <v>15.65</v>
      </c>
      <c r="F11" s="14">
        <f t="shared" si="0"/>
        <v>6.2457569585879114E-2</v>
      </c>
      <c r="H11" s="15" t="s">
        <v>75</v>
      </c>
      <c r="I11" s="103">
        <v>42338</v>
      </c>
      <c r="J11" s="103">
        <v>43465</v>
      </c>
      <c r="K11" s="15">
        <f t="shared" si="5"/>
        <v>343</v>
      </c>
      <c r="L11" s="15">
        <v>384</v>
      </c>
      <c r="M11" s="15">
        <f t="shared" si="4"/>
        <v>41</v>
      </c>
      <c r="N11" s="109">
        <f t="shared" ca="1" si="1"/>
        <v>0.6508117996798537</v>
      </c>
      <c r="O11" s="110">
        <f t="shared" ca="1" si="2"/>
        <v>1</v>
      </c>
      <c r="P11" s="109">
        <f ca="1">AVERAGE(INDIRECT(ADDRESS(K11,6)):INDIRECT(ADDRESS(L11,6)))</f>
        <v>1.4309787056034348E-2</v>
      </c>
      <c r="Q11" s="110">
        <f ca="1">COUNTIF(INDIRECT(ADDRESS(K11,6)):INDIRECT(ADDRESS(L11,6)),"&gt;0")</f>
        <v>26</v>
      </c>
      <c r="R11" s="111">
        <f ca="1">COUNTIF(INDIRECT(ADDRESS(K11,6)):INDIRECT(ADDRESS(L11,6)),"&lt;&gt;0")</f>
        <v>42</v>
      </c>
      <c r="S11" s="112">
        <f t="shared" ca="1" si="3"/>
        <v>0.61904761904761907</v>
      </c>
    </row>
    <row r="12" spans="1:19">
      <c r="A12" s="103">
        <v>32263</v>
      </c>
      <c r="B12" s="14">
        <v>0.1275</v>
      </c>
      <c r="C12" s="31">
        <v>16.600000000000001</v>
      </c>
      <c r="F12" s="14">
        <f t="shared" si="0"/>
        <v>6.0702875399361034E-2</v>
      </c>
      <c r="H12" s="15"/>
      <c r="I12" s="15"/>
      <c r="J12" s="15"/>
      <c r="K12" s="15"/>
      <c r="L12" s="15"/>
      <c r="M12" s="15"/>
      <c r="N12" s="15"/>
    </row>
    <row r="13" spans="1:19">
      <c r="A13" s="103">
        <v>32294</v>
      </c>
      <c r="B13" s="14">
        <v>0.12369999999999999</v>
      </c>
      <c r="C13" s="31">
        <v>16.2</v>
      </c>
      <c r="F13" s="14">
        <f t="shared" si="0"/>
        <v>-2.4096385542168752E-2</v>
      </c>
      <c r="H13" s="107" t="s">
        <v>77</v>
      </c>
      <c r="I13" s="104" t="s">
        <v>15</v>
      </c>
      <c r="J13" s="105" t="s">
        <v>16</v>
      </c>
      <c r="K13" s="106" t="s">
        <v>71</v>
      </c>
      <c r="L13" s="108" t="s">
        <v>74</v>
      </c>
      <c r="M13" s="107"/>
    </row>
    <row r="14" spans="1:19">
      <c r="A14" s="103">
        <v>32324</v>
      </c>
      <c r="B14" s="14">
        <v>0.12279999999999999</v>
      </c>
      <c r="C14" s="31">
        <v>14.18</v>
      </c>
      <c r="F14" s="14">
        <f t="shared" si="0"/>
        <v>-0.12469135802469133</v>
      </c>
      <c r="H14" s="113" t="s">
        <v>78</v>
      </c>
      <c r="I14" s="14">
        <f ca="1">AVERAGE(N3,N5,N7,N9,N11)</f>
        <v>0.55259426723016958</v>
      </c>
      <c r="J14" s="14">
        <f ca="1">AVERAGE(O3,O5,O7,O9,O11)</f>
        <v>0.6</v>
      </c>
      <c r="K14" s="14">
        <f ca="1">AVERAGE(P3,P5,P7,P9,P11)</f>
        <v>7.1023952742242337E-3</v>
      </c>
      <c r="L14" s="14">
        <f ca="1">AVERAGE(S3,S5,S7,S9,S11)</f>
        <v>0.54245359160613404</v>
      </c>
      <c r="M14" s="15"/>
      <c r="N14" s="15"/>
    </row>
    <row r="15" spans="1:19">
      <c r="A15" s="103">
        <v>32355</v>
      </c>
      <c r="B15" s="14">
        <v>0.1115</v>
      </c>
      <c r="C15" s="31">
        <v>15.75</v>
      </c>
      <c r="F15" s="14">
        <f t="shared" si="0"/>
        <v>0.11071932299012688</v>
      </c>
      <c r="H15" s="113" t="s">
        <v>79</v>
      </c>
      <c r="I15" s="14">
        <f ca="1">AVERAGE(N4,N6,N8,N10)</f>
        <v>-2.9531742691100954E-2</v>
      </c>
      <c r="J15" s="14">
        <f ca="1">AVERAGE(O4,O6,O8,O10)</f>
        <v>0.5</v>
      </c>
      <c r="K15" s="14">
        <f ca="1">AVERAGE(P4,P6,P8,P10)</f>
        <v>6.4846085131277393E-3</v>
      </c>
      <c r="L15" s="14">
        <f ca="1">AVERAGE(S4,S6,S8,S10)</f>
        <v>0.50459223088860317</v>
      </c>
      <c r="M15" s="31"/>
      <c r="N15" s="31"/>
    </row>
    <row r="16" spans="1:19">
      <c r="A16" s="103">
        <v>32386</v>
      </c>
      <c r="B16" s="14">
        <v>0.1012</v>
      </c>
      <c r="C16" s="31">
        <v>14.4</v>
      </c>
      <c r="F16" s="14">
        <f t="shared" si="0"/>
        <v>-8.5714285714285743E-2</v>
      </c>
      <c r="H16" s="15"/>
      <c r="I16" s="15"/>
      <c r="J16" s="31"/>
      <c r="K16" s="31"/>
      <c r="L16" s="31"/>
      <c r="M16" s="31"/>
      <c r="N16" s="31"/>
    </row>
    <row r="17" spans="1:6">
      <c r="A17" s="103">
        <v>32416</v>
      </c>
      <c r="B17" s="14">
        <v>9.2399999999999996E-2</v>
      </c>
      <c r="C17" s="31">
        <v>11.93</v>
      </c>
      <c r="F17" s="14">
        <f t="shared" si="0"/>
        <v>-0.17152777777777783</v>
      </c>
    </row>
    <row r="18" spans="1:6">
      <c r="A18" s="103">
        <v>32447</v>
      </c>
      <c r="B18" s="14">
        <v>7.690000000000001E-2</v>
      </c>
      <c r="C18" s="31">
        <v>12.6</v>
      </c>
      <c r="F18" s="14">
        <f t="shared" si="0"/>
        <v>5.6160938809723282E-2</v>
      </c>
    </row>
    <row r="19" spans="1:6">
      <c r="A19" s="103">
        <v>32477</v>
      </c>
      <c r="B19" s="14">
        <v>7.0400000000000004E-2</v>
      </c>
      <c r="C19" s="31">
        <v>14.35</v>
      </c>
      <c r="F19" s="14">
        <f t="shared" si="0"/>
        <v>0.13888888888888884</v>
      </c>
    </row>
    <row r="20" spans="1:6">
      <c r="A20" s="103">
        <v>32508</v>
      </c>
      <c r="B20" s="14">
        <v>6.1500000000000006E-2</v>
      </c>
      <c r="C20" s="31">
        <v>16.23</v>
      </c>
      <c r="F20" s="14">
        <f t="shared" si="0"/>
        <v>0.13101045296167246</v>
      </c>
    </row>
    <row r="21" spans="1:6">
      <c r="A21" s="103">
        <v>32539</v>
      </c>
      <c r="B21" s="14">
        <v>7.0400000000000004E-2</v>
      </c>
      <c r="C21" s="31">
        <v>16.38</v>
      </c>
      <c r="F21" s="14">
        <f t="shared" si="0"/>
        <v>9.2421441774490631E-3</v>
      </c>
    </row>
    <row r="22" spans="1:6">
      <c r="A22" s="103">
        <v>32567</v>
      </c>
      <c r="B22" s="14">
        <v>6.0400000000000002E-2</v>
      </c>
      <c r="C22" s="31">
        <v>17.23</v>
      </c>
      <c r="F22" s="14">
        <f t="shared" si="0"/>
        <v>5.189255189255193E-2</v>
      </c>
    </row>
    <row r="23" spans="1:6">
      <c r="A23" s="103">
        <v>32598</v>
      </c>
      <c r="B23" s="14">
        <v>4.5499999999999999E-2</v>
      </c>
      <c r="C23" s="31">
        <v>20.45</v>
      </c>
      <c r="F23" s="14">
        <f t="shared" si="0"/>
        <v>0.1868833430063841</v>
      </c>
    </row>
    <row r="24" spans="1:6">
      <c r="A24" s="103">
        <v>32628</v>
      </c>
      <c r="B24" s="14">
        <v>4.99E-2</v>
      </c>
      <c r="C24" s="31">
        <v>20.149999999999999</v>
      </c>
      <c r="F24" s="14">
        <f t="shared" si="0"/>
        <v>-1.4669926650366816E-2</v>
      </c>
    </row>
    <row r="25" spans="1:6">
      <c r="A25" s="103">
        <v>32659</v>
      </c>
      <c r="B25" s="14">
        <v>2.8399999999999998E-2</v>
      </c>
      <c r="C25" s="31">
        <v>18.25</v>
      </c>
      <c r="F25" s="14">
        <f t="shared" si="0"/>
        <v>-9.4292803970223216E-2</v>
      </c>
    </row>
    <row r="26" spans="1:6">
      <c r="A26" s="103">
        <v>32689</v>
      </c>
      <c r="B26" s="14">
        <v>3.4200000000000001E-2</v>
      </c>
      <c r="C26" s="31">
        <v>18.28</v>
      </c>
      <c r="F26" s="14">
        <f t="shared" si="0"/>
        <v>1.6438356164383272E-3</v>
      </c>
    </row>
    <row r="27" spans="1:6">
      <c r="A27" s="103">
        <v>32720</v>
      </c>
      <c r="B27" s="14">
        <v>2.9399999999999999E-2</v>
      </c>
      <c r="C27" s="31">
        <v>16.3</v>
      </c>
      <c r="F27" s="14">
        <f t="shared" si="0"/>
        <v>-0.10831509846827136</v>
      </c>
    </row>
    <row r="28" spans="1:6">
      <c r="A28" s="103">
        <v>32751</v>
      </c>
      <c r="B28" s="14">
        <v>4.0800000000000003E-2</v>
      </c>
      <c r="C28" s="31">
        <v>17.2</v>
      </c>
      <c r="F28" s="14">
        <f t="shared" si="0"/>
        <v>5.5214723926380271E-2</v>
      </c>
    </row>
    <row r="29" spans="1:6">
      <c r="A29" s="103">
        <v>32781</v>
      </c>
      <c r="B29" s="14">
        <v>3.0299999999999997E-2</v>
      </c>
      <c r="C29" s="31">
        <v>18.23</v>
      </c>
      <c r="F29" s="14">
        <f t="shared" si="0"/>
        <v>5.9883720930232531E-2</v>
      </c>
    </row>
    <row r="30" spans="1:6">
      <c r="A30" s="103">
        <v>32812</v>
      </c>
      <c r="B30" s="14">
        <v>5.3E-3</v>
      </c>
      <c r="C30" s="31">
        <v>18.93</v>
      </c>
      <c r="F30" s="14">
        <f t="shared" si="0"/>
        <v>3.8398244651673075E-2</v>
      </c>
    </row>
    <row r="31" spans="1:6">
      <c r="A31" s="103">
        <v>32842</v>
      </c>
      <c r="B31" s="14">
        <v>9.1999999999999998E-3</v>
      </c>
      <c r="C31" s="31">
        <v>18.48</v>
      </c>
      <c r="F31" s="14">
        <f t="shared" si="0"/>
        <v>-2.3771790808240878E-2</v>
      </c>
    </row>
    <row r="32" spans="1:6">
      <c r="A32" s="103">
        <v>32873</v>
      </c>
      <c r="B32" s="14">
        <v>2.1499999999999998E-2</v>
      </c>
      <c r="C32" s="31">
        <v>21.05</v>
      </c>
      <c r="F32" s="14">
        <f t="shared" si="0"/>
        <v>0.13906926406926412</v>
      </c>
    </row>
    <row r="33" spans="1:16">
      <c r="A33" s="103">
        <v>32904</v>
      </c>
      <c r="B33" s="14">
        <v>3.9000000000000003E-3</v>
      </c>
      <c r="C33" s="31">
        <v>20.5</v>
      </c>
      <c r="F33" s="14">
        <f t="shared" si="0"/>
        <v>-2.6128266033254244E-2</v>
      </c>
      <c r="H33" s="15"/>
      <c r="I33" s="15" t="s">
        <v>80</v>
      </c>
      <c r="J33" s="15" t="s">
        <v>81</v>
      </c>
      <c r="K33" s="15" t="s">
        <v>82</v>
      </c>
      <c r="L33" s="15" t="s">
        <v>83</v>
      </c>
      <c r="M33" s="15" t="s">
        <v>84</v>
      </c>
      <c r="N33" s="15" t="s">
        <v>85</v>
      </c>
      <c r="O33" s="15" t="s">
        <v>86</v>
      </c>
      <c r="P33" s="15" t="s">
        <v>87</v>
      </c>
    </row>
    <row r="34" spans="1:16">
      <c r="A34" s="103">
        <v>32932</v>
      </c>
      <c r="B34" s="14">
        <v>2.4900000000000002E-2</v>
      </c>
      <c r="C34" s="31">
        <v>19.2</v>
      </c>
      <c r="F34" s="14">
        <f t="shared" si="0"/>
        <v>-6.341463414634152E-2</v>
      </c>
      <c r="H34" s="15" t="s">
        <v>88</v>
      </c>
      <c r="I34" s="103">
        <v>31808</v>
      </c>
      <c r="J34" s="103">
        <v>32173</v>
      </c>
      <c r="K34" s="14">
        <v>-0.14675052410901457</v>
      </c>
      <c r="L34" s="15">
        <v>0</v>
      </c>
      <c r="M34" s="14">
        <v>-1.8750083644576629E-2</v>
      </c>
      <c r="N34" s="15">
        <v>2</v>
      </c>
      <c r="O34" s="15">
        <v>7</v>
      </c>
      <c r="P34" s="14">
        <v>0.2857142857142857</v>
      </c>
    </row>
    <row r="35" spans="1:16">
      <c r="A35" s="103">
        <v>32963</v>
      </c>
      <c r="B35" s="14">
        <v>4.4400000000000002E-2</v>
      </c>
      <c r="C35" s="31">
        <v>17.95</v>
      </c>
      <c r="F35" s="14">
        <f t="shared" si="0"/>
        <v>-6.510416666666663E-2</v>
      </c>
      <c r="H35" s="15" t="s">
        <v>89</v>
      </c>
      <c r="I35" s="103">
        <v>32173</v>
      </c>
      <c r="J35" s="103">
        <v>33389</v>
      </c>
      <c r="K35" s="14">
        <v>0.1670761670761669</v>
      </c>
      <c r="L35" s="15">
        <v>1</v>
      </c>
      <c r="M35" s="14">
        <v>1.1146328512274359E-2</v>
      </c>
      <c r="N35" s="15">
        <v>19</v>
      </c>
      <c r="O35" s="15">
        <v>41</v>
      </c>
      <c r="P35" s="14">
        <v>0.46341463414634149</v>
      </c>
    </row>
    <row r="36" spans="1:16">
      <c r="A36" s="103">
        <v>32993</v>
      </c>
      <c r="B36" s="14">
        <v>2.6000000000000002E-2</v>
      </c>
      <c r="C36" s="31">
        <v>16.350000000000001</v>
      </c>
      <c r="F36" s="14">
        <f t="shared" si="0"/>
        <v>-8.9136490250696254E-2</v>
      </c>
      <c r="H36" s="15" t="s">
        <v>88</v>
      </c>
      <c r="I36" s="103">
        <v>33389</v>
      </c>
      <c r="J36" s="103">
        <v>35764</v>
      </c>
      <c r="K36" s="14">
        <v>-2.1052631578947212E-3</v>
      </c>
      <c r="L36" s="15">
        <v>0</v>
      </c>
      <c r="M36" s="14">
        <v>1.6243811136826614E-3</v>
      </c>
      <c r="N36" s="15">
        <v>39</v>
      </c>
      <c r="O36" s="15">
        <v>78</v>
      </c>
      <c r="P36" s="14">
        <v>0.5</v>
      </c>
    </row>
    <row r="37" spans="1:16">
      <c r="A37" s="103">
        <v>33024</v>
      </c>
      <c r="B37" s="14">
        <v>5.1900000000000002E-2</v>
      </c>
      <c r="C37" s="31">
        <v>15.3</v>
      </c>
      <c r="F37" s="14">
        <f t="shared" si="0"/>
        <v>-6.4220183486238591E-2</v>
      </c>
      <c r="H37" s="15" t="s">
        <v>89</v>
      </c>
      <c r="I37" s="103">
        <v>35764</v>
      </c>
      <c r="J37" s="103">
        <v>37225</v>
      </c>
      <c r="K37" s="14">
        <v>-2.1097046413501852E-3</v>
      </c>
      <c r="L37" s="15">
        <v>0</v>
      </c>
      <c r="M37" s="14">
        <v>1.0108831353754228E-2</v>
      </c>
      <c r="N37" s="15">
        <v>24</v>
      </c>
      <c r="O37" s="15">
        <v>49</v>
      </c>
      <c r="P37" s="14">
        <v>0.48979591836734693</v>
      </c>
    </row>
    <row r="38" spans="1:16">
      <c r="A38" s="103">
        <v>33054</v>
      </c>
      <c r="B38" s="14">
        <v>3.7499999999999999E-2</v>
      </c>
      <c r="C38" s="31">
        <v>15.73</v>
      </c>
      <c r="F38" s="14">
        <f t="shared" si="0"/>
        <v>2.8104575163398593E-2</v>
      </c>
      <c r="H38" s="15" t="s">
        <v>88</v>
      </c>
      <c r="I38" s="103">
        <v>37225</v>
      </c>
      <c r="J38" s="103">
        <v>38990</v>
      </c>
      <c r="K38" s="14">
        <v>2.1231501057082451</v>
      </c>
      <c r="L38" s="15">
        <v>1</v>
      </c>
      <c r="M38" s="14">
        <v>2.3137523213667268E-2</v>
      </c>
      <c r="N38" s="15">
        <v>35</v>
      </c>
      <c r="O38" s="15">
        <v>59</v>
      </c>
      <c r="P38" s="14">
        <v>0.59322033898305082</v>
      </c>
    </row>
    <row r="39" spans="1:16">
      <c r="A39" s="103">
        <v>33085</v>
      </c>
      <c r="B39" s="14">
        <v>5.5500000000000001E-2</v>
      </c>
      <c r="C39" s="31">
        <v>19.23</v>
      </c>
      <c r="F39" s="14">
        <f t="shared" si="0"/>
        <v>0.22250476795931351</v>
      </c>
      <c r="H39" s="15" t="s">
        <v>89</v>
      </c>
      <c r="I39" s="103">
        <v>38990</v>
      </c>
      <c r="J39" s="103">
        <v>39994</v>
      </c>
      <c r="K39" s="14">
        <v>0.15264850228465043</v>
      </c>
      <c r="L39" s="15">
        <v>1</v>
      </c>
      <c r="M39" s="14">
        <v>9.5472234061919556E-3</v>
      </c>
      <c r="N39" s="15">
        <v>20</v>
      </c>
      <c r="O39" s="15">
        <v>34</v>
      </c>
      <c r="P39" s="14">
        <v>0.58823529411764708</v>
      </c>
    </row>
    <row r="40" spans="1:16">
      <c r="A40" s="103">
        <v>33116</v>
      </c>
      <c r="B40" s="14">
        <v>4.3400000000000001E-2</v>
      </c>
      <c r="C40" s="31">
        <v>27.8</v>
      </c>
      <c r="F40" s="14">
        <f t="shared" si="0"/>
        <v>0.44565782631305262</v>
      </c>
      <c r="H40" s="15" t="s">
        <v>88</v>
      </c>
      <c r="I40" s="103">
        <v>39994</v>
      </c>
      <c r="J40" s="103">
        <v>40390</v>
      </c>
      <c r="K40" s="14">
        <v>0.13786521802965801</v>
      </c>
      <c r="L40" s="15">
        <v>1</v>
      </c>
      <c r="M40" s="14">
        <v>1.519036863231352E-2</v>
      </c>
      <c r="N40" s="15">
        <v>10</v>
      </c>
      <c r="O40" s="15">
        <v>14</v>
      </c>
      <c r="P40" s="14">
        <v>0.7142857142857143</v>
      </c>
    </row>
    <row r="41" spans="1:16">
      <c r="A41" s="103">
        <v>33146</v>
      </c>
      <c r="B41" s="14">
        <v>4.6600000000000003E-2</v>
      </c>
      <c r="C41" s="31">
        <v>41</v>
      </c>
      <c r="F41" s="14">
        <f t="shared" si="0"/>
        <v>0.47482014388489202</v>
      </c>
      <c r="H41" s="15" t="s">
        <v>89</v>
      </c>
      <c r="I41" s="103">
        <v>40390</v>
      </c>
      <c r="J41" s="103">
        <v>42338</v>
      </c>
      <c r="K41" s="14">
        <v>-0.43574193548387097</v>
      </c>
      <c r="L41" s="15">
        <v>0</v>
      </c>
      <c r="M41" s="14">
        <v>-4.863949219709585E-3</v>
      </c>
      <c r="N41" s="15">
        <v>31</v>
      </c>
      <c r="O41" s="15">
        <v>65</v>
      </c>
      <c r="P41" s="14">
        <v>0.47692307692307695</v>
      </c>
    </row>
    <row r="42" spans="1:16">
      <c r="A42" s="103">
        <v>33177</v>
      </c>
      <c r="B42" s="14">
        <v>5.7300000000000004E-2</v>
      </c>
      <c r="C42" s="31">
        <v>34.299999999999997</v>
      </c>
      <c r="F42" s="14">
        <f t="shared" si="0"/>
        <v>-0.1634146341463415</v>
      </c>
      <c r="H42" s="15" t="s">
        <v>88</v>
      </c>
      <c r="I42" s="103">
        <v>42338</v>
      </c>
      <c r="J42" s="103">
        <v>43465</v>
      </c>
      <c r="K42" s="14">
        <v>0.6508117996798537</v>
      </c>
      <c r="L42" s="15">
        <v>1</v>
      </c>
      <c r="M42" s="14">
        <v>1.4309787056034348E-2</v>
      </c>
      <c r="N42" s="15">
        <v>26</v>
      </c>
      <c r="O42" s="15">
        <v>42</v>
      </c>
      <c r="P42" s="14">
        <v>0.61904761904761907</v>
      </c>
    </row>
    <row r="43" spans="1:16">
      <c r="A43" s="103">
        <v>33207</v>
      </c>
      <c r="B43" s="14">
        <v>2.5899999999999999E-2</v>
      </c>
      <c r="C43" s="31">
        <v>31.2</v>
      </c>
      <c r="F43" s="14">
        <f t="shared" si="0"/>
        <v>-9.0379008746355627E-2</v>
      </c>
    </row>
    <row r="44" spans="1:16">
      <c r="A44" s="103">
        <v>33238</v>
      </c>
      <c r="B44" s="14">
        <v>3.3E-3</v>
      </c>
      <c r="C44" s="31">
        <v>28.35</v>
      </c>
      <c r="F44" s="14">
        <f t="shared" si="0"/>
        <v>-9.1346153846153744E-2</v>
      </c>
    </row>
    <row r="45" spans="1:16">
      <c r="A45" s="103">
        <v>33269</v>
      </c>
      <c r="B45" s="14">
        <v>5.1999999999999998E-3</v>
      </c>
      <c r="C45" s="31">
        <v>20.7</v>
      </c>
      <c r="F45" s="14">
        <f t="shared" si="0"/>
        <v>-0.26984126984126988</v>
      </c>
    </row>
    <row r="46" spans="1:16">
      <c r="A46" s="103">
        <v>33297</v>
      </c>
      <c r="B46" s="14">
        <v>-1.6799999999999999E-2</v>
      </c>
      <c r="C46" s="31">
        <v>19.5</v>
      </c>
      <c r="F46" s="14">
        <f t="shared" si="0"/>
        <v>-5.7971014492753548E-2</v>
      </c>
    </row>
    <row r="47" spans="1:16">
      <c r="A47" s="103">
        <v>33328</v>
      </c>
      <c r="B47" s="14">
        <v>-3.0299999999999997E-2</v>
      </c>
      <c r="C47" s="31">
        <v>18</v>
      </c>
      <c r="F47" s="14">
        <f t="shared" si="0"/>
        <v>-7.6923076923076872E-2</v>
      </c>
    </row>
    <row r="48" spans="1:16">
      <c r="A48" s="103">
        <v>33358</v>
      </c>
      <c r="B48" s="14">
        <v>-3.0800000000000001E-2</v>
      </c>
      <c r="C48" s="31">
        <v>19.7</v>
      </c>
      <c r="F48" s="14">
        <f t="shared" si="0"/>
        <v>9.4444444444444331E-2</v>
      </c>
    </row>
    <row r="49" spans="1:6">
      <c r="A49" s="103">
        <v>33389</v>
      </c>
      <c r="B49" s="14">
        <v>-3.2599999999999997E-2</v>
      </c>
      <c r="C49" s="31">
        <v>19</v>
      </c>
      <c r="F49" s="14">
        <f t="shared" si="0"/>
        <v>-3.5532994923857864E-2</v>
      </c>
    </row>
    <row r="50" spans="1:6">
      <c r="A50" s="103">
        <v>33419</v>
      </c>
      <c r="B50" s="14">
        <v>-1.9799999999999998E-2</v>
      </c>
      <c r="C50" s="31">
        <v>18.48</v>
      </c>
      <c r="F50" s="14">
        <f t="shared" si="0"/>
        <v>-2.7368421052631597E-2</v>
      </c>
    </row>
    <row r="51" spans="1:6">
      <c r="A51" s="103">
        <v>33450</v>
      </c>
      <c r="B51" s="14">
        <v>-2.6699999999999998E-2</v>
      </c>
      <c r="C51" s="31">
        <v>19.649999999999999</v>
      </c>
      <c r="F51" s="14">
        <f t="shared" si="0"/>
        <v>6.3311688311688208E-2</v>
      </c>
    </row>
    <row r="52" spans="1:6">
      <c r="A52" s="103">
        <v>33481</v>
      </c>
      <c r="B52" s="14">
        <v>-2.9399999999999999E-2</v>
      </c>
      <c r="C52" s="31">
        <v>20.53</v>
      </c>
      <c r="F52" s="14">
        <f t="shared" si="0"/>
        <v>4.4783715012722825E-2</v>
      </c>
    </row>
    <row r="53" spans="1:6">
      <c r="A53" s="103">
        <v>33511</v>
      </c>
      <c r="B53" s="14">
        <v>-1.6399999999999998E-2</v>
      </c>
      <c r="C53" s="31">
        <v>21.43</v>
      </c>
      <c r="F53" s="14">
        <f t="shared" si="0"/>
        <v>4.3838285435947366E-2</v>
      </c>
    </row>
    <row r="54" spans="1:6">
      <c r="A54" s="103">
        <v>33542</v>
      </c>
      <c r="B54" s="14">
        <v>-2.0400000000000001E-2</v>
      </c>
      <c r="C54" s="31">
        <v>22</v>
      </c>
      <c r="F54" s="14">
        <f t="shared" si="0"/>
        <v>2.6598226784880996E-2</v>
      </c>
    </row>
    <row r="55" spans="1:6">
      <c r="A55" s="103">
        <v>33572</v>
      </c>
      <c r="B55" s="14">
        <v>3.4000000000000002E-3</v>
      </c>
      <c r="C55" s="31">
        <v>20.079999999999998</v>
      </c>
      <c r="F55" s="14">
        <f t="shared" si="0"/>
        <v>-8.7272727272727391E-2</v>
      </c>
    </row>
    <row r="56" spans="1:6">
      <c r="A56" s="103">
        <v>33603</v>
      </c>
      <c r="B56" s="14">
        <v>1.44E-2</v>
      </c>
      <c r="C56" s="31">
        <v>17.75</v>
      </c>
      <c r="F56" s="14">
        <f t="shared" si="0"/>
        <v>-0.11603585657370508</v>
      </c>
    </row>
    <row r="57" spans="1:6">
      <c r="A57" s="103">
        <v>33634</v>
      </c>
      <c r="B57" s="14">
        <v>-1.4000000000000002E-3</v>
      </c>
      <c r="C57" s="31">
        <v>18.149999999999999</v>
      </c>
      <c r="F57" s="14">
        <f t="shared" si="0"/>
        <v>2.2535211267605604E-2</v>
      </c>
    </row>
    <row r="58" spans="1:6">
      <c r="A58" s="103">
        <v>33663</v>
      </c>
      <c r="B58" s="14">
        <v>2.8399999999999998E-2</v>
      </c>
      <c r="C58" s="31">
        <v>17.45</v>
      </c>
      <c r="F58" s="14">
        <f t="shared" si="0"/>
        <v>-3.8567493112947604E-2</v>
      </c>
    </row>
    <row r="59" spans="1:6">
      <c r="A59" s="103">
        <v>33694</v>
      </c>
      <c r="B59" s="14">
        <v>3.5200000000000002E-2</v>
      </c>
      <c r="C59" s="31">
        <v>19.09</v>
      </c>
      <c r="F59" s="14">
        <f t="shared" si="0"/>
        <v>9.3982808022922582E-2</v>
      </c>
    </row>
    <row r="60" spans="1:6">
      <c r="A60" s="103">
        <v>33724</v>
      </c>
      <c r="B60" s="14">
        <v>4.9400000000000006E-2</v>
      </c>
      <c r="C60" s="31">
        <v>19.649999999999999</v>
      </c>
      <c r="F60" s="14">
        <f t="shared" si="0"/>
        <v>2.9334730225248684E-2</v>
      </c>
    </row>
    <row r="61" spans="1:6">
      <c r="A61" s="103">
        <v>33755</v>
      </c>
      <c r="B61" s="14">
        <v>5.1299999999999998E-2</v>
      </c>
      <c r="C61" s="31">
        <v>20.7</v>
      </c>
      <c r="F61" s="14">
        <f t="shared" si="0"/>
        <v>5.3435114503816772E-2</v>
      </c>
    </row>
    <row r="62" spans="1:6">
      <c r="A62" s="103">
        <v>33785</v>
      </c>
      <c r="B62" s="14">
        <v>3.9399999999999998E-2</v>
      </c>
      <c r="C62" s="31">
        <v>20.6</v>
      </c>
      <c r="F62" s="14">
        <f t="shared" si="0"/>
        <v>-4.8309178743960457E-3</v>
      </c>
    </row>
    <row r="63" spans="1:6">
      <c r="A63" s="103">
        <v>33816</v>
      </c>
      <c r="B63" s="14">
        <v>4.9000000000000002E-2</v>
      </c>
      <c r="C63" s="31">
        <v>20.38</v>
      </c>
      <c r="F63" s="14">
        <f t="shared" si="0"/>
        <v>-1.0679611650485588E-2</v>
      </c>
    </row>
    <row r="64" spans="1:6">
      <c r="A64" s="103">
        <v>33847</v>
      </c>
      <c r="B64" s="14">
        <v>4.4900000000000002E-2</v>
      </c>
      <c r="C64" s="31">
        <v>19.649999999999999</v>
      </c>
      <c r="F64" s="14">
        <f t="shared" si="0"/>
        <v>-3.58194308145241E-2</v>
      </c>
    </row>
    <row r="65" spans="1:6">
      <c r="A65" s="103">
        <v>33877</v>
      </c>
      <c r="B65" s="14">
        <v>3.4000000000000002E-2</v>
      </c>
      <c r="C65" s="31">
        <v>20.18</v>
      </c>
      <c r="F65" s="14">
        <f t="shared" si="0"/>
        <v>2.6972010178117012E-2</v>
      </c>
    </row>
    <row r="66" spans="1:6">
      <c r="A66" s="103">
        <v>33908</v>
      </c>
      <c r="B66" s="14">
        <v>5.1399999999999994E-2</v>
      </c>
      <c r="C66" s="31">
        <v>19.13</v>
      </c>
      <c r="F66" s="14">
        <f t="shared" si="0"/>
        <v>-5.2031714568880116E-2</v>
      </c>
    </row>
    <row r="67" spans="1:6">
      <c r="A67" s="103">
        <v>33938</v>
      </c>
      <c r="B67" s="14">
        <v>5.74E-2</v>
      </c>
      <c r="C67" s="31">
        <v>19.25</v>
      </c>
      <c r="F67" s="14">
        <f t="shared" si="0"/>
        <v>6.2728698379508341E-3</v>
      </c>
    </row>
    <row r="68" spans="1:6">
      <c r="A68" s="103">
        <v>33969</v>
      </c>
      <c r="B68" s="14">
        <v>5.8099999999999999E-2</v>
      </c>
      <c r="C68" s="31">
        <v>17.850000000000001</v>
      </c>
      <c r="F68" s="14">
        <f t="shared" ref="F68:F131" si="6">C68/C67-1</f>
        <v>-7.272727272727264E-2</v>
      </c>
    </row>
    <row r="69" spans="1:6">
      <c r="A69" s="103">
        <v>34000</v>
      </c>
      <c r="B69" s="14">
        <v>9.0200000000000002E-2</v>
      </c>
      <c r="C69" s="31">
        <v>18.48</v>
      </c>
      <c r="F69" s="14">
        <f t="shared" si="6"/>
        <v>3.5294117647058698E-2</v>
      </c>
    </row>
    <row r="70" spans="1:6">
      <c r="A70" s="103">
        <v>34028</v>
      </c>
      <c r="B70" s="14">
        <v>6.0299999999999999E-2</v>
      </c>
      <c r="C70" s="31">
        <v>18.829999999999998</v>
      </c>
      <c r="F70" s="14">
        <f t="shared" si="6"/>
        <v>1.8939393939393812E-2</v>
      </c>
    </row>
    <row r="71" spans="1:6">
      <c r="A71" s="103">
        <v>34059</v>
      </c>
      <c r="B71" s="14">
        <v>5.6799999999999996E-2</v>
      </c>
      <c r="C71" s="31">
        <v>18.7</v>
      </c>
      <c r="F71" s="14">
        <f t="shared" si="6"/>
        <v>-6.9038767923526034E-3</v>
      </c>
    </row>
    <row r="72" spans="1:6">
      <c r="A72" s="103">
        <v>34089</v>
      </c>
      <c r="B72" s="14">
        <v>5.2300000000000006E-2</v>
      </c>
      <c r="C72" s="31">
        <v>18.850000000000001</v>
      </c>
      <c r="F72" s="14">
        <f t="shared" si="6"/>
        <v>8.0213903743315829E-3</v>
      </c>
    </row>
    <row r="73" spans="1:6">
      <c r="A73" s="103">
        <v>34120</v>
      </c>
      <c r="B73" s="14">
        <v>4.3700000000000003E-2</v>
      </c>
      <c r="C73" s="31">
        <v>18.43</v>
      </c>
      <c r="F73" s="14">
        <f t="shared" si="6"/>
        <v>-2.2281167108753386E-2</v>
      </c>
    </row>
    <row r="74" spans="1:6">
      <c r="A74" s="103">
        <v>34150</v>
      </c>
      <c r="B74" s="14">
        <v>3.3500000000000002E-2</v>
      </c>
      <c r="C74" s="31">
        <v>17.43</v>
      </c>
      <c r="F74" s="14">
        <f t="shared" si="6"/>
        <v>-5.4259359739555091E-2</v>
      </c>
    </row>
    <row r="75" spans="1:6">
      <c r="A75" s="103">
        <v>34181</v>
      </c>
      <c r="B75" s="14">
        <v>2.58E-2</v>
      </c>
      <c r="C75" s="31">
        <v>16.850000000000001</v>
      </c>
      <c r="F75" s="14">
        <f t="shared" si="6"/>
        <v>-3.3275960986804298E-2</v>
      </c>
    </row>
    <row r="76" spans="1:6">
      <c r="A76" s="103">
        <v>34212</v>
      </c>
      <c r="B76" s="14">
        <v>2.35E-2</v>
      </c>
      <c r="C76" s="31">
        <v>16.73</v>
      </c>
      <c r="F76" s="14">
        <f t="shared" si="6"/>
        <v>-7.1216617210683175E-3</v>
      </c>
    </row>
    <row r="77" spans="1:6">
      <c r="A77" s="103">
        <v>34242</v>
      </c>
      <c r="B77" s="14">
        <v>3.6699999999999997E-2</v>
      </c>
      <c r="C77" s="31">
        <v>17.23</v>
      </c>
      <c r="F77" s="14">
        <f t="shared" si="6"/>
        <v>2.9886431560071758E-2</v>
      </c>
    </row>
    <row r="78" spans="1:6">
      <c r="A78" s="103">
        <v>34273</v>
      </c>
      <c r="B78" s="14">
        <v>4.8899999999999999E-2</v>
      </c>
      <c r="C78" s="31">
        <v>15.43</v>
      </c>
      <c r="F78" s="14">
        <f t="shared" si="6"/>
        <v>-0.1044689495066744</v>
      </c>
    </row>
    <row r="79" spans="1:6">
      <c r="A79" s="103">
        <v>34303</v>
      </c>
      <c r="B79" s="14">
        <v>4.9100000000000005E-2</v>
      </c>
      <c r="C79" s="31">
        <v>14.23</v>
      </c>
      <c r="F79" s="14">
        <f t="shared" si="6"/>
        <v>-7.7770576798444568E-2</v>
      </c>
    </row>
    <row r="80" spans="1:6">
      <c r="A80" s="103">
        <v>34334</v>
      </c>
      <c r="B80" s="14">
        <v>5.2199999999999996E-2</v>
      </c>
      <c r="C80" s="31">
        <v>13.18</v>
      </c>
      <c r="F80" s="14">
        <f t="shared" si="6"/>
        <v>-7.3787772312016942E-2</v>
      </c>
    </row>
    <row r="81" spans="1:6">
      <c r="A81" s="103">
        <v>34365</v>
      </c>
      <c r="B81" s="14">
        <v>5.0499999999999996E-2</v>
      </c>
      <c r="C81" s="31">
        <v>14.83</v>
      </c>
      <c r="F81" s="14">
        <f t="shared" si="6"/>
        <v>0.12518968133535657</v>
      </c>
    </row>
    <row r="82" spans="1:6">
      <c r="A82" s="103">
        <v>34393</v>
      </c>
      <c r="B82" s="14">
        <v>4.4699999999999997E-2</v>
      </c>
      <c r="C82" s="31">
        <v>13.59</v>
      </c>
      <c r="F82" s="14">
        <f t="shared" si="6"/>
        <v>-8.3614295347269052E-2</v>
      </c>
    </row>
    <row r="83" spans="1:6">
      <c r="A83" s="103">
        <v>34424</v>
      </c>
      <c r="B83" s="14">
        <v>5.2400000000000002E-2</v>
      </c>
      <c r="C83" s="31">
        <v>13.25</v>
      </c>
      <c r="F83" s="14">
        <f t="shared" si="6"/>
        <v>-2.5018395879322974E-2</v>
      </c>
    </row>
    <row r="84" spans="1:6">
      <c r="A84" s="103">
        <v>34454</v>
      </c>
      <c r="B84" s="14">
        <v>5.16E-2</v>
      </c>
      <c r="C84" s="31">
        <v>15.35</v>
      </c>
      <c r="F84" s="14">
        <f t="shared" si="6"/>
        <v>0.15849056603773581</v>
      </c>
    </row>
    <row r="85" spans="1:6">
      <c r="A85" s="103">
        <v>34485</v>
      </c>
      <c r="B85" s="14">
        <v>5.2300000000000006E-2</v>
      </c>
      <c r="C85" s="31">
        <v>16.18</v>
      </c>
      <c r="F85" s="14">
        <f t="shared" si="6"/>
        <v>5.4071661237784951E-2</v>
      </c>
    </row>
    <row r="86" spans="1:6">
      <c r="A86" s="103">
        <v>34515</v>
      </c>
      <c r="B86" s="14">
        <v>6.6900000000000001E-2</v>
      </c>
      <c r="C86" s="31">
        <v>17.45</v>
      </c>
      <c r="F86" s="14">
        <f t="shared" si="6"/>
        <v>7.8491965389369645E-2</v>
      </c>
    </row>
    <row r="87" spans="1:6">
      <c r="A87" s="103">
        <v>34546</v>
      </c>
      <c r="B87" s="14">
        <v>7.85E-2</v>
      </c>
      <c r="C87" s="31">
        <v>18.48</v>
      </c>
      <c r="F87" s="14">
        <f t="shared" si="6"/>
        <v>5.9025787965616194E-2</v>
      </c>
    </row>
    <row r="88" spans="1:6">
      <c r="A88" s="103">
        <v>34577</v>
      </c>
      <c r="B88" s="14">
        <v>8.72E-2</v>
      </c>
      <c r="C88" s="31">
        <v>16.03</v>
      </c>
      <c r="F88" s="14">
        <f t="shared" si="6"/>
        <v>-0.13257575757575757</v>
      </c>
    </row>
    <row r="89" spans="1:6">
      <c r="A89" s="103">
        <v>34607</v>
      </c>
      <c r="B89" s="14">
        <v>7.4900000000000008E-2</v>
      </c>
      <c r="C89" s="31">
        <v>16.73</v>
      </c>
      <c r="F89" s="14">
        <f t="shared" si="6"/>
        <v>4.3668122270742238E-2</v>
      </c>
    </row>
    <row r="90" spans="1:6">
      <c r="A90" s="103">
        <v>34638</v>
      </c>
      <c r="B90" s="14">
        <v>7.2099999999999997E-2</v>
      </c>
      <c r="C90" s="31">
        <v>17.18</v>
      </c>
      <c r="F90" s="14">
        <f t="shared" si="6"/>
        <v>2.6897788404064427E-2</v>
      </c>
    </row>
    <row r="91" spans="1:6">
      <c r="A91" s="103">
        <v>34668</v>
      </c>
      <c r="B91" s="14">
        <v>7.6700000000000004E-2</v>
      </c>
      <c r="C91" s="31">
        <v>16.95</v>
      </c>
      <c r="F91" s="14">
        <f t="shared" si="6"/>
        <v>-1.3387660069848706E-2</v>
      </c>
    </row>
    <row r="92" spans="1:6">
      <c r="A92" s="103">
        <v>34699</v>
      </c>
      <c r="B92" s="14">
        <v>8.09E-2</v>
      </c>
      <c r="C92" s="31">
        <v>16.23</v>
      </c>
      <c r="F92" s="14">
        <f t="shared" si="6"/>
        <v>-4.2477876106194579E-2</v>
      </c>
    </row>
    <row r="93" spans="1:6">
      <c r="A93" s="103">
        <v>34730</v>
      </c>
      <c r="B93" s="14">
        <v>8.1600000000000006E-2</v>
      </c>
      <c r="C93" s="31">
        <v>16.8</v>
      </c>
      <c r="F93" s="14">
        <f t="shared" si="6"/>
        <v>3.512014787430684E-2</v>
      </c>
    </row>
    <row r="94" spans="1:6">
      <c r="A94" s="103">
        <v>34758</v>
      </c>
      <c r="B94" s="14">
        <v>9.4800000000000009E-2</v>
      </c>
      <c r="C94" s="31">
        <v>17.23</v>
      </c>
      <c r="F94" s="14">
        <f t="shared" si="6"/>
        <v>2.5595238095238004E-2</v>
      </c>
    </row>
    <row r="95" spans="1:6">
      <c r="A95" s="103">
        <v>34789</v>
      </c>
      <c r="B95" s="14">
        <v>9.0200000000000002E-2</v>
      </c>
      <c r="C95" s="31">
        <v>17.98</v>
      </c>
      <c r="F95" s="14">
        <f t="shared" si="6"/>
        <v>4.3528728961114371E-2</v>
      </c>
    </row>
    <row r="96" spans="1:6">
      <c r="A96" s="103">
        <v>34819</v>
      </c>
      <c r="B96" s="14">
        <v>8.3800000000000013E-2</v>
      </c>
      <c r="C96" s="31">
        <v>18.98</v>
      </c>
      <c r="F96" s="14">
        <f t="shared" si="6"/>
        <v>5.5617352614015569E-2</v>
      </c>
    </row>
    <row r="97" spans="1:6">
      <c r="A97" s="103">
        <v>34850</v>
      </c>
      <c r="B97" s="14">
        <v>8.7899999999999992E-2</v>
      </c>
      <c r="C97" s="31">
        <v>17.579999999999998</v>
      </c>
      <c r="F97" s="14">
        <f t="shared" si="6"/>
        <v>-7.376185458377249E-2</v>
      </c>
    </row>
    <row r="98" spans="1:6">
      <c r="A98" s="103">
        <v>34880</v>
      </c>
      <c r="B98" s="14">
        <v>9.5299999999999996E-2</v>
      </c>
      <c r="C98" s="31">
        <v>16.579999999999998</v>
      </c>
      <c r="F98" s="14">
        <f t="shared" si="6"/>
        <v>-5.6882821387940874E-2</v>
      </c>
    </row>
    <row r="99" spans="1:6">
      <c r="A99" s="103">
        <v>34911</v>
      </c>
      <c r="B99" s="14">
        <v>8.0299999999999996E-2</v>
      </c>
      <c r="C99" s="31">
        <v>15.78</v>
      </c>
      <c r="F99" s="14">
        <f t="shared" si="6"/>
        <v>-4.8250904704463138E-2</v>
      </c>
    </row>
    <row r="100" spans="1:6">
      <c r="A100" s="103">
        <v>34942</v>
      </c>
      <c r="B100" s="14">
        <v>0.10099999999999999</v>
      </c>
      <c r="C100" s="31">
        <v>16.2</v>
      </c>
      <c r="F100" s="14">
        <f t="shared" si="6"/>
        <v>2.6615969581748944E-2</v>
      </c>
    </row>
    <row r="101" spans="1:6">
      <c r="A101" s="103">
        <v>34972</v>
      </c>
      <c r="B101" s="14">
        <v>0.1047</v>
      </c>
      <c r="C101" s="31">
        <v>16.579999999999998</v>
      </c>
      <c r="F101" s="14">
        <f t="shared" si="6"/>
        <v>2.3456790123456805E-2</v>
      </c>
    </row>
    <row r="102" spans="1:6">
      <c r="A102" s="103">
        <v>35003</v>
      </c>
      <c r="B102" s="14">
        <v>8.3599999999999994E-2</v>
      </c>
      <c r="C102" s="31">
        <v>16.579999999999998</v>
      </c>
      <c r="F102" s="14">
        <f t="shared" si="6"/>
        <v>0</v>
      </c>
    </row>
    <row r="103" spans="1:6">
      <c r="A103" s="103">
        <v>35033</v>
      </c>
      <c r="B103" s="14">
        <v>7.5600000000000001E-2</v>
      </c>
      <c r="C103" s="31">
        <v>17.13</v>
      </c>
      <c r="F103" s="14">
        <f t="shared" si="6"/>
        <v>3.3172496984318567E-2</v>
      </c>
    </row>
    <row r="104" spans="1:6">
      <c r="A104" s="103">
        <v>35064</v>
      </c>
      <c r="B104" s="14">
        <v>7.0599999999999996E-2</v>
      </c>
      <c r="C104" s="31">
        <v>18.649999999999999</v>
      </c>
      <c r="F104" s="14">
        <f t="shared" si="6"/>
        <v>8.8733216579101049E-2</v>
      </c>
    </row>
    <row r="105" spans="1:6">
      <c r="A105" s="103">
        <v>35095</v>
      </c>
      <c r="B105" s="14">
        <v>4.7E-2</v>
      </c>
      <c r="C105" s="31">
        <v>16.63</v>
      </c>
      <c r="F105" s="14">
        <f t="shared" si="6"/>
        <v>-0.10831099195710459</v>
      </c>
    </row>
    <row r="106" spans="1:6">
      <c r="A106" s="103">
        <v>35124</v>
      </c>
      <c r="B106" s="14">
        <v>7.3099999999999998E-2</v>
      </c>
      <c r="C106" s="31">
        <v>18.8</v>
      </c>
      <c r="F106" s="14">
        <f t="shared" si="6"/>
        <v>0.13048707155742645</v>
      </c>
    </row>
    <row r="107" spans="1:6">
      <c r="A107" s="103">
        <v>35155</v>
      </c>
      <c r="B107" s="14">
        <v>6.3299999999999995E-2</v>
      </c>
      <c r="C107" s="31">
        <v>20.329999999999998</v>
      </c>
      <c r="F107" s="14">
        <f t="shared" si="6"/>
        <v>8.1382978723404165E-2</v>
      </c>
    </row>
    <row r="108" spans="1:6">
      <c r="A108" s="103">
        <v>35185</v>
      </c>
      <c r="B108" s="14">
        <v>8.9800000000000005E-2</v>
      </c>
      <c r="C108" s="31">
        <v>19.5</v>
      </c>
      <c r="F108" s="14">
        <f t="shared" si="6"/>
        <v>-4.0826364977865182E-2</v>
      </c>
    </row>
    <row r="109" spans="1:6">
      <c r="A109" s="103">
        <v>35216</v>
      </c>
      <c r="B109" s="14">
        <v>9.9299999999999999E-2</v>
      </c>
      <c r="C109" s="31">
        <v>18.100000000000001</v>
      </c>
      <c r="F109" s="14">
        <f t="shared" si="6"/>
        <v>-7.1794871794871762E-2</v>
      </c>
    </row>
    <row r="110" spans="1:6">
      <c r="A110" s="103">
        <v>35246</v>
      </c>
      <c r="B110" s="14">
        <v>0.10349999999999999</v>
      </c>
      <c r="C110" s="31">
        <v>19.28</v>
      </c>
      <c r="F110" s="14">
        <f t="shared" si="6"/>
        <v>6.519337016574589E-2</v>
      </c>
    </row>
    <row r="111" spans="1:6">
      <c r="A111" s="103">
        <v>35277</v>
      </c>
      <c r="B111" s="14">
        <v>0.1195</v>
      </c>
      <c r="C111" s="31">
        <v>19</v>
      </c>
      <c r="F111" s="14">
        <f t="shared" si="6"/>
        <v>-1.4522821576763545E-2</v>
      </c>
    </row>
    <row r="112" spans="1:6">
      <c r="A112" s="103">
        <v>35308</v>
      </c>
      <c r="B112" s="14">
        <v>0.107</v>
      </c>
      <c r="C112" s="31">
        <v>20.98</v>
      </c>
      <c r="F112" s="14">
        <f t="shared" si="6"/>
        <v>0.10421052631578953</v>
      </c>
    </row>
    <row r="113" spans="1:6">
      <c r="A113" s="103">
        <v>35338</v>
      </c>
      <c r="B113" s="14">
        <v>0.1041</v>
      </c>
      <c r="C113" s="31">
        <v>24.15</v>
      </c>
      <c r="F113" s="14">
        <f t="shared" si="6"/>
        <v>0.15109628217349846</v>
      </c>
    </row>
    <row r="114" spans="1:6">
      <c r="A114" s="103">
        <v>35369</v>
      </c>
      <c r="B114" s="14">
        <v>0.1066</v>
      </c>
      <c r="C114" s="31">
        <v>22.8</v>
      </c>
      <c r="F114" s="14">
        <f t="shared" si="6"/>
        <v>-5.5900621118012306E-2</v>
      </c>
    </row>
    <row r="115" spans="1:6">
      <c r="A115" s="103">
        <v>35399</v>
      </c>
      <c r="B115" s="14">
        <v>0.11890000000000001</v>
      </c>
      <c r="C115" s="31">
        <v>23.17</v>
      </c>
      <c r="F115" s="14">
        <f t="shared" si="6"/>
        <v>1.6228070175438702E-2</v>
      </c>
    </row>
    <row r="116" spans="1:6">
      <c r="A116" s="103">
        <v>35430</v>
      </c>
      <c r="B116" s="14">
        <v>0.1338</v>
      </c>
      <c r="C116" s="31">
        <v>23.9</v>
      </c>
      <c r="F116" s="14">
        <f t="shared" si="6"/>
        <v>3.1506258092360628E-2</v>
      </c>
    </row>
    <row r="117" spans="1:6">
      <c r="A117" s="103">
        <v>35461</v>
      </c>
      <c r="B117" s="14">
        <v>0.1535</v>
      </c>
      <c r="C117" s="31">
        <v>23.28</v>
      </c>
      <c r="F117" s="14">
        <f t="shared" si="6"/>
        <v>-2.5941422594142116E-2</v>
      </c>
    </row>
    <row r="118" spans="1:6">
      <c r="A118" s="103">
        <v>35489</v>
      </c>
      <c r="B118" s="14">
        <v>0.1406</v>
      </c>
      <c r="C118" s="31">
        <v>19.440000000000001</v>
      </c>
      <c r="F118" s="14">
        <f t="shared" si="6"/>
        <v>-0.16494845360824739</v>
      </c>
    </row>
    <row r="119" spans="1:6">
      <c r="A119" s="103">
        <v>35520</v>
      </c>
      <c r="B119" s="14">
        <v>0.16239999999999999</v>
      </c>
      <c r="C119" s="31">
        <v>18.53</v>
      </c>
      <c r="F119" s="14">
        <f t="shared" si="6"/>
        <v>-4.6810699588477389E-2</v>
      </c>
    </row>
    <row r="120" spans="1:6">
      <c r="A120" s="103">
        <v>35550</v>
      </c>
      <c r="B120" s="14">
        <v>0.13900000000000001</v>
      </c>
      <c r="C120" s="31">
        <v>18.25</v>
      </c>
      <c r="F120" s="14">
        <f t="shared" si="6"/>
        <v>-1.5110631408526753E-2</v>
      </c>
    </row>
    <row r="121" spans="1:6">
      <c r="A121" s="103">
        <v>35581</v>
      </c>
      <c r="B121" s="14">
        <v>0.13769999999999999</v>
      </c>
      <c r="C121" s="31">
        <v>18.989999999999998</v>
      </c>
      <c r="F121" s="14">
        <f t="shared" si="6"/>
        <v>4.054794520547933E-2</v>
      </c>
    </row>
    <row r="122" spans="1:6">
      <c r="A122" s="103">
        <v>35611</v>
      </c>
      <c r="B122" s="14">
        <v>0.13519999999999999</v>
      </c>
      <c r="C122" s="31">
        <v>18.22</v>
      </c>
      <c r="F122" s="14">
        <f t="shared" si="6"/>
        <v>-4.0547656661400699E-2</v>
      </c>
    </row>
    <row r="123" spans="1:6">
      <c r="A123" s="103">
        <v>35642</v>
      </c>
      <c r="B123" s="14">
        <v>0.12240000000000001</v>
      </c>
      <c r="C123" s="31">
        <v>18.940000000000001</v>
      </c>
      <c r="F123" s="14">
        <f t="shared" si="6"/>
        <v>3.9517014270032957E-2</v>
      </c>
    </row>
    <row r="124" spans="1:6">
      <c r="A124" s="103">
        <v>35673</v>
      </c>
      <c r="B124" s="14">
        <v>0.14529999999999998</v>
      </c>
      <c r="C124" s="31">
        <v>17.98</v>
      </c>
      <c r="F124" s="14">
        <f t="shared" si="6"/>
        <v>-5.0686378035902924E-2</v>
      </c>
    </row>
    <row r="125" spans="1:6">
      <c r="A125" s="103">
        <v>35703</v>
      </c>
      <c r="B125" s="14">
        <v>0.1452</v>
      </c>
      <c r="C125" s="31">
        <v>19.96</v>
      </c>
      <c r="F125" s="14">
        <f t="shared" si="6"/>
        <v>0.11012235817575089</v>
      </c>
    </row>
    <row r="126" spans="1:6">
      <c r="A126" s="103">
        <v>35734</v>
      </c>
      <c r="B126" s="14">
        <v>0.1593</v>
      </c>
      <c r="C126" s="31">
        <v>19.420000000000002</v>
      </c>
      <c r="F126" s="14">
        <f t="shared" si="6"/>
        <v>-2.7054108216432837E-2</v>
      </c>
    </row>
    <row r="127" spans="1:6">
      <c r="A127" s="103">
        <v>35764</v>
      </c>
      <c r="B127" s="14">
        <v>0.16570000000000001</v>
      </c>
      <c r="C127" s="31">
        <v>18.96</v>
      </c>
      <c r="F127" s="14">
        <f t="shared" si="6"/>
        <v>-2.3686920700308978E-2</v>
      </c>
    </row>
    <row r="128" spans="1:6">
      <c r="A128" s="103">
        <v>35795</v>
      </c>
      <c r="B128" s="14">
        <v>0.14980000000000002</v>
      </c>
      <c r="C128" s="31">
        <v>15.86</v>
      </c>
      <c r="F128" s="14">
        <f t="shared" si="6"/>
        <v>-0.16350210970464141</v>
      </c>
    </row>
    <row r="129" spans="1:6">
      <c r="A129" s="103">
        <v>35826</v>
      </c>
      <c r="B129" s="14">
        <v>0.15970000000000001</v>
      </c>
      <c r="C129" s="31">
        <v>15.59</v>
      </c>
      <c r="F129" s="14">
        <f t="shared" si="6"/>
        <v>-1.7023959646910392E-2</v>
      </c>
    </row>
    <row r="130" spans="1:6">
      <c r="A130" s="103">
        <v>35854</v>
      </c>
      <c r="B130" s="14">
        <v>0.1449</v>
      </c>
      <c r="C130" s="31">
        <v>13.53</v>
      </c>
      <c r="F130" s="14">
        <f t="shared" si="6"/>
        <v>-0.13213598460551634</v>
      </c>
    </row>
    <row r="131" spans="1:6">
      <c r="A131" s="103">
        <v>35885</v>
      </c>
      <c r="B131" s="14">
        <v>0.12920000000000001</v>
      </c>
      <c r="C131" s="31">
        <v>13.87</v>
      </c>
      <c r="F131" s="14">
        <f t="shared" si="6"/>
        <v>2.512934220251295E-2</v>
      </c>
    </row>
    <row r="132" spans="1:6">
      <c r="A132" s="103">
        <v>35915</v>
      </c>
      <c r="B132" s="14">
        <v>0.1273</v>
      </c>
      <c r="C132" s="31">
        <v>13.79</v>
      </c>
      <c r="F132" s="14">
        <f t="shared" ref="F132:F195" si="7">C132/C131-1</f>
        <v>-5.7678442682047582E-3</v>
      </c>
    </row>
    <row r="133" spans="1:6">
      <c r="A133" s="103">
        <v>35946</v>
      </c>
      <c r="B133" s="14">
        <v>0.11960000000000001</v>
      </c>
      <c r="C133" s="31">
        <v>14.03</v>
      </c>
      <c r="F133" s="14">
        <f t="shared" si="7"/>
        <v>1.7403915881073262E-2</v>
      </c>
    </row>
    <row r="134" spans="1:6">
      <c r="A134" s="103">
        <v>35976</v>
      </c>
      <c r="B134" s="14">
        <v>0.10369999999999999</v>
      </c>
      <c r="C134" s="31">
        <v>11.84</v>
      </c>
      <c r="F134" s="14">
        <f t="shared" si="7"/>
        <v>-0.1560940841054882</v>
      </c>
    </row>
    <row r="135" spans="1:6">
      <c r="A135" s="103">
        <v>36007</v>
      </c>
      <c r="B135" s="14">
        <v>9.4100000000000003E-2</v>
      </c>
      <c r="C135" s="31">
        <v>12.63</v>
      </c>
      <c r="F135" s="14">
        <f t="shared" si="7"/>
        <v>6.6722972972973027E-2</v>
      </c>
    </row>
    <row r="136" spans="1:6">
      <c r="A136" s="103">
        <v>36038</v>
      </c>
      <c r="B136" s="14">
        <v>0.10009999999999999</v>
      </c>
      <c r="C136" s="31">
        <v>12.06</v>
      </c>
      <c r="F136" s="14">
        <f t="shared" si="7"/>
        <v>-4.513064133016631E-2</v>
      </c>
    </row>
    <row r="137" spans="1:6">
      <c r="A137" s="103">
        <v>36068</v>
      </c>
      <c r="B137" s="14">
        <v>9.1499999999999998E-2</v>
      </c>
      <c r="C137" s="31">
        <v>14.71</v>
      </c>
      <c r="F137" s="14">
        <f t="shared" si="7"/>
        <v>0.21973466003316755</v>
      </c>
    </row>
    <row r="138" spans="1:6">
      <c r="A138" s="103">
        <v>36099</v>
      </c>
      <c r="B138" s="14">
        <v>9.3800000000000008E-2</v>
      </c>
      <c r="C138" s="31">
        <v>12</v>
      </c>
      <c r="F138" s="14">
        <f t="shared" si="7"/>
        <v>-0.18422841604350781</v>
      </c>
    </row>
    <row r="139" spans="1:6">
      <c r="A139" s="103">
        <v>36129</v>
      </c>
      <c r="B139" s="14">
        <v>7.17E-2</v>
      </c>
      <c r="C139" s="31">
        <v>9.91</v>
      </c>
      <c r="F139" s="14">
        <f t="shared" si="7"/>
        <v>-0.17416666666666669</v>
      </c>
    </row>
    <row r="140" spans="1:6">
      <c r="A140" s="103">
        <v>36160</v>
      </c>
      <c r="B140" s="14">
        <v>6.7500000000000004E-2</v>
      </c>
      <c r="C140" s="31">
        <v>10.54</v>
      </c>
      <c r="F140" s="14">
        <f t="shared" si="7"/>
        <v>6.3572149344096829E-2</v>
      </c>
    </row>
    <row r="141" spans="1:6">
      <c r="A141" s="103">
        <v>36191</v>
      </c>
      <c r="B141" s="14">
        <v>5.6500000000000002E-2</v>
      </c>
      <c r="C141" s="31">
        <v>11.34</v>
      </c>
      <c r="F141" s="14">
        <f t="shared" si="7"/>
        <v>7.5901328273244806E-2</v>
      </c>
    </row>
    <row r="142" spans="1:6">
      <c r="A142" s="103">
        <v>36219</v>
      </c>
      <c r="B142" s="14">
        <v>6.0400000000000002E-2</v>
      </c>
      <c r="C142" s="31">
        <v>10.58</v>
      </c>
      <c r="F142" s="14">
        <f t="shared" si="7"/>
        <v>-6.7019400352733682E-2</v>
      </c>
    </row>
    <row r="143" spans="1:6">
      <c r="A143" s="103">
        <v>36250</v>
      </c>
      <c r="B143" s="14">
        <v>5.5899999999999998E-2</v>
      </c>
      <c r="C143" s="31">
        <v>15.02</v>
      </c>
      <c r="F143" s="14">
        <f t="shared" si="7"/>
        <v>0.41965973534971646</v>
      </c>
    </row>
    <row r="144" spans="1:6">
      <c r="A144" s="103">
        <v>36280</v>
      </c>
      <c r="B144" s="14">
        <v>5.62E-2</v>
      </c>
      <c r="C144" s="31">
        <v>16.45</v>
      </c>
      <c r="F144" s="14">
        <f t="shared" si="7"/>
        <v>9.5206391478029229E-2</v>
      </c>
    </row>
    <row r="145" spans="1:6">
      <c r="A145" s="103">
        <v>36311</v>
      </c>
      <c r="B145" s="14">
        <v>6.4399999999999999E-2</v>
      </c>
      <c r="C145" s="31">
        <v>14.75</v>
      </c>
      <c r="F145" s="14">
        <f t="shared" si="7"/>
        <v>-0.10334346504559266</v>
      </c>
    </row>
    <row r="146" spans="1:6">
      <c r="A146" s="103">
        <v>36341</v>
      </c>
      <c r="B146" s="14">
        <v>6.0199999999999997E-2</v>
      </c>
      <c r="C146" s="31">
        <v>16.97</v>
      </c>
      <c r="F146" s="14">
        <f t="shared" si="7"/>
        <v>0.15050847457627103</v>
      </c>
    </row>
    <row r="147" spans="1:6">
      <c r="A147" s="103">
        <v>36372</v>
      </c>
      <c r="B147" s="14">
        <v>7.9199999999999993E-2</v>
      </c>
      <c r="C147" s="31">
        <v>19.97</v>
      </c>
      <c r="F147" s="14">
        <f t="shared" si="7"/>
        <v>0.17678255745433114</v>
      </c>
    </row>
    <row r="148" spans="1:6">
      <c r="A148" s="103">
        <v>36403</v>
      </c>
      <c r="B148" s="14">
        <v>4.7100000000000003E-2</v>
      </c>
      <c r="C148" s="31">
        <v>21.08</v>
      </c>
      <c r="F148" s="14">
        <f t="shared" si="7"/>
        <v>5.5583375062593809E-2</v>
      </c>
    </row>
    <row r="149" spans="1:6">
      <c r="A149" s="103">
        <v>36433</v>
      </c>
      <c r="B149" s="14">
        <v>4.6699999999999998E-2</v>
      </c>
      <c r="C149" s="31">
        <v>22.98</v>
      </c>
      <c r="F149" s="14">
        <f t="shared" si="7"/>
        <v>9.013282732447836E-2</v>
      </c>
    </row>
    <row r="150" spans="1:6">
      <c r="A150" s="103">
        <v>36464</v>
      </c>
      <c r="B150" s="14">
        <v>4.1500000000000002E-2</v>
      </c>
      <c r="C150" s="31">
        <v>21.11</v>
      </c>
      <c r="F150" s="14">
        <f t="shared" si="7"/>
        <v>-8.1375108790252448E-2</v>
      </c>
    </row>
    <row r="151" spans="1:6">
      <c r="A151" s="103">
        <v>36494</v>
      </c>
      <c r="B151" s="14">
        <v>4.1700000000000001E-2</v>
      </c>
      <c r="C151" s="31">
        <v>25.2</v>
      </c>
      <c r="F151" s="14">
        <f t="shared" si="7"/>
        <v>0.19374703931785886</v>
      </c>
    </row>
    <row r="152" spans="1:6">
      <c r="A152" s="103">
        <v>36525</v>
      </c>
      <c r="B152" s="14">
        <v>4.7800000000000002E-2</v>
      </c>
      <c r="C152" s="31">
        <v>24.93</v>
      </c>
      <c r="F152" s="14">
        <f t="shared" si="7"/>
        <v>-1.0714285714285676E-2</v>
      </c>
    </row>
    <row r="153" spans="1:6">
      <c r="A153" s="103">
        <v>36556</v>
      </c>
      <c r="B153" s="14">
        <v>6.4199999999999993E-2</v>
      </c>
      <c r="C153" s="31">
        <v>27.08</v>
      </c>
      <c r="F153" s="14">
        <f t="shared" si="7"/>
        <v>8.6241476133172901E-2</v>
      </c>
    </row>
    <row r="154" spans="1:6">
      <c r="A154" s="103">
        <v>36585</v>
      </c>
      <c r="B154" s="14">
        <v>6.4500000000000002E-2</v>
      </c>
      <c r="C154" s="31">
        <v>29.01</v>
      </c>
      <c r="F154" s="14">
        <f t="shared" si="7"/>
        <v>7.1270310192023789E-2</v>
      </c>
    </row>
    <row r="155" spans="1:6">
      <c r="A155" s="103">
        <v>36616</v>
      </c>
      <c r="B155" s="14">
        <v>7.5899999999999995E-2</v>
      </c>
      <c r="C155" s="31">
        <v>23.98</v>
      </c>
      <c r="F155" s="14">
        <f t="shared" si="7"/>
        <v>-0.17338848672871432</v>
      </c>
    </row>
    <row r="156" spans="1:6">
      <c r="A156" s="103">
        <v>36646</v>
      </c>
      <c r="B156" s="14">
        <v>8.5800000000000001E-2</v>
      </c>
      <c r="C156" s="31">
        <v>23.79</v>
      </c>
      <c r="F156" s="14">
        <f t="shared" si="7"/>
        <v>-7.9232693911593932E-3</v>
      </c>
    </row>
    <row r="157" spans="1:6">
      <c r="A157" s="103">
        <v>36677</v>
      </c>
      <c r="B157" s="14">
        <v>7.7600000000000002E-2</v>
      </c>
      <c r="C157" s="31">
        <v>29.64</v>
      </c>
      <c r="F157" s="14">
        <f t="shared" si="7"/>
        <v>0.24590163934426235</v>
      </c>
    </row>
    <row r="158" spans="1:6">
      <c r="A158" s="103">
        <v>36707</v>
      </c>
      <c r="B158" s="14">
        <v>8.1900000000000001E-2</v>
      </c>
      <c r="C158" s="31">
        <v>31.58</v>
      </c>
      <c r="F158" s="14">
        <f t="shared" si="7"/>
        <v>6.5452091767881138E-2</v>
      </c>
    </row>
    <row r="159" spans="1:6">
      <c r="A159" s="103">
        <v>36738</v>
      </c>
      <c r="B159" s="14">
        <v>8.0600000000000005E-2</v>
      </c>
      <c r="C159" s="31">
        <v>25.3</v>
      </c>
      <c r="F159" s="14">
        <f t="shared" si="7"/>
        <v>-0.19886003799873331</v>
      </c>
    </row>
    <row r="160" spans="1:6">
      <c r="A160" s="103">
        <v>36769</v>
      </c>
      <c r="B160" s="14">
        <v>7.1599999999999997E-2</v>
      </c>
      <c r="C160" s="31">
        <v>35.08</v>
      </c>
      <c r="F160" s="14">
        <f t="shared" si="7"/>
        <v>0.38656126482213438</v>
      </c>
    </row>
    <row r="161" spans="1:6">
      <c r="A161" s="103">
        <v>36799</v>
      </c>
      <c r="B161" s="14">
        <v>8.8000000000000009E-2</v>
      </c>
      <c r="C161" s="31">
        <v>28.42</v>
      </c>
      <c r="F161" s="14">
        <f t="shared" si="7"/>
        <v>-0.18985176738882548</v>
      </c>
    </row>
    <row r="162" spans="1:6">
      <c r="A162" s="103">
        <v>36830</v>
      </c>
      <c r="B162" s="14">
        <v>7.4900000000000008E-2</v>
      </c>
      <c r="C162" s="31">
        <v>30.15</v>
      </c>
      <c r="F162" s="14">
        <f t="shared" si="7"/>
        <v>6.0872624912033713E-2</v>
      </c>
    </row>
    <row r="163" spans="1:6">
      <c r="A163" s="103">
        <v>36860</v>
      </c>
      <c r="B163" s="14">
        <v>7.2800000000000004E-2</v>
      </c>
      <c r="C163" s="31">
        <v>32.53</v>
      </c>
      <c r="F163" s="14">
        <f t="shared" si="7"/>
        <v>7.8938640132670157E-2</v>
      </c>
    </row>
    <row r="164" spans="1:6">
      <c r="A164" s="103">
        <v>36891</v>
      </c>
      <c r="B164" s="14">
        <v>5.4900000000000004E-2</v>
      </c>
      <c r="C164" s="31">
        <v>22.58</v>
      </c>
      <c r="F164" s="14">
        <f t="shared" si="7"/>
        <v>-0.30587150322778978</v>
      </c>
    </row>
    <row r="165" spans="1:6">
      <c r="A165" s="103">
        <v>36922</v>
      </c>
      <c r="B165" s="14">
        <v>3.5499999999999997E-2</v>
      </c>
      <c r="C165" s="31">
        <v>26.59</v>
      </c>
      <c r="F165" s="14">
        <f t="shared" si="7"/>
        <v>0.17759078830823749</v>
      </c>
    </row>
    <row r="166" spans="1:6">
      <c r="A166" s="103">
        <v>36950</v>
      </c>
      <c r="B166" s="14">
        <v>2.2000000000000002E-2</v>
      </c>
      <c r="C166" s="31">
        <v>25.16</v>
      </c>
      <c r="F166" s="14">
        <f t="shared" si="7"/>
        <v>-5.3779616397141794E-2</v>
      </c>
    </row>
    <row r="167" spans="1:6">
      <c r="A167" s="103">
        <v>36981</v>
      </c>
      <c r="B167" s="14">
        <v>8.3000000000000001E-3</v>
      </c>
      <c r="C167" s="31">
        <v>23.5</v>
      </c>
      <c r="F167" s="14">
        <f t="shared" si="7"/>
        <v>-6.5977742448330656E-2</v>
      </c>
    </row>
    <row r="168" spans="1:6">
      <c r="A168" s="103">
        <v>37011</v>
      </c>
      <c r="B168" s="14">
        <v>-2.7099999999999999E-2</v>
      </c>
      <c r="C168" s="31">
        <v>27.21</v>
      </c>
      <c r="F168" s="14">
        <f t="shared" si="7"/>
        <v>0.157872340425532</v>
      </c>
    </row>
    <row r="169" spans="1:6">
      <c r="A169" s="103">
        <v>37042</v>
      </c>
      <c r="B169" s="14">
        <v>-5.0599999999999999E-2</v>
      </c>
      <c r="C169" s="31">
        <v>28.55</v>
      </c>
      <c r="F169" s="14">
        <f t="shared" si="7"/>
        <v>4.9246600514516681E-2</v>
      </c>
    </row>
    <row r="170" spans="1:6">
      <c r="A170" s="103">
        <v>37072</v>
      </c>
      <c r="B170" s="14">
        <v>-6.0299999999999999E-2</v>
      </c>
      <c r="C170" s="31">
        <v>26.21</v>
      </c>
      <c r="F170" s="14">
        <f t="shared" si="7"/>
        <v>-8.1961471103327521E-2</v>
      </c>
    </row>
    <row r="171" spans="1:6">
      <c r="A171" s="103">
        <v>37103</v>
      </c>
      <c r="B171" s="14">
        <v>-7.6799999999999993E-2</v>
      </c>
      <c r="C171" s="31">
        <v>24.35</v>
      </c>
      <c r="F171" s="14">
        <f t="shared" si="7"/>
        <v>-7.0965280427317756E-2</v>
      </c>
    </row>
    <row r="172" spans="1:6">
      <c r="A172" s="103">
        <v>37134</v>
      </c>
      <c r="B172" s="14">
        <v>-9.0200000000000002E-2</v>
      </c>
      <c r="C172" s="31">
        <v>26.8</v>
      </c>
      <c r="F172" s="14">
        <f t="shared" si="7"/>
        <v>0.1006160164271046</v>
      </c>
    </row>
    <row r="173" spans="1:6">
      <c r="A173" s="103">
        <v>37164</v>
      </c>
      <c r="B173" s="14">
        <v>-0.11539999999999999</v>
      </c>
      <c r="C173" s="31">
        <v>21.87</v>
      </c>
      <c r="F173" s="14">
        <f t="shared" si="7"/>
        <v>-0.18395522388059704</v>
      </c>
    </row>
    <row r="174" spans="1:6">
      <c r="A174" s="103">
        <v>37195</v>
      </c>
      <c r="B174" s="14">
        <v>-0.129</v>
      </c>
      <c r="C174" s="31">
        <v>19.63</v>
      </c>
      <c r="F174" s="14">
        <f t="shared" si="7"/>
        <v>-0.10242341106538644</v>
      </c>
    </row>
    <row r="175" spans="1:6">
      <c r="A175" s="103">
        <v>37225</v>
      </c>
      <c r="B175" s="14">
        <v>-0.1313</v>
      </c>
      <c r="C175" s="31">
        <v>18.920000000000002</v>
      </c>
      <c r="F175" s="14">
        <f t="shared" si="7"/>
        <v>-3.6169128884360524E-2</v>
      </c>
    </row>
    <row r="176" spans="1:6">
      <c r="A176" s="103">
        <v>37256</v>
      </c>
      <c r="B176" s="14">
        <v>-0.12939999999999999</v>
      </c>
      <c r="C176" s="31">
        <v>19.350000000000001</v>
      </c>
      <c r="F176" s="14">
        <f t="shared" si="7"/>
        <v>2.2727272727272707E-2</v>
      </c>
    </row>
    <row r="177" spans="1:6">
      <c r="A177" s="103">
        <v>37287</v>
      </c>
      <c r="B177" s="14">
        <v>-0.12869999999999998</v>
      </c>
      <c r="C177" s="31">
        <v>19.07</v>
      </c>
      <c r="F177" s="14">
        <f t="shared" si="7"/>
        <v>-1.4470284237726116E-2</v>
      </c>
    </row>
    <row r="178" spans="1:6">
      <c r="A178" s="103">
        <v>37315</v>
      </c>
      <c r="B178" s="14">
        <v>-0.12759999999999999</v>
      </c>
      <c r="C178" s="31">
        <v>20.73</v>
      </c>
      <c r="F178" s="14">
        <f t="shared" si="7"/>
        <v>8.7047718930256979E-2</v>
      </c>
    </row>
    <row r="179" spans="1:6">
      <c r="A179" s="103">
        <v>37346</v>
      </c>
      <c r="B179" s="14">
        <v>-0.1201</v>
      </c>
      <c r="C179" s="31">
        <v>25.34</v>
      </c>
      <c r="F179" s="14">
        <f t="shared" si="7"/>
        <v>0.22238301977809938</v>
      </c>
    </row>
    <row r="180" spans="1:6">
      <c r="A180" s="103">
        <v>37376</v>
      </c>
      <c r="B180" s="14">
        <v>-0.1047</v>
      </c>
      <c r="C180" s="31">
        <v>26.98</v>
      </c>
      <c r="F180" s="14">
        <f t="shared" si="7"/>
        <v>6.4719810576164161E-2</v>
      </c>
    </row>
    <row r="181" spans="1:6">
      <c r="A181" s="103">
        <v>37407</v>
      </c>
      <c r="B181" s="14">
        <v>-8.2400000000000001E-2</v>
      </c>
      <c r="C181" s="31">
        <v>23.87</v>
      </c>
      <c r="F181" s="14">
        <f t="shared" si="7"/>
        <v>-0.11527057079318015</v>
      </c>
    </row>
    <row r="182" spans="1:6">
      <c r="A182" s="103">
        <v>37437</v>
      </c>
      <c r="B182" s="14">
        <v>-6.7000000000000004E-2</v>
      </c>
      <c r="C182" s="31">
        <v>25.33</v>
      </c>
      <c r="F182" s="14">
        <f t="shared" si="7"/>
        <v>6.1164641809803078E-2</v>
      </c>
    </row>
    <row r="183" spans="1:6">
      <c r="A183" s="103">
        <v>37468</v>
      </c>
      <c r="B183" s="14">
        <v>-6.7799999999999999E-2</v>
      </c>
      <c r="C183" s="31">
        <v>26.28</v>
      </c>
      <c r="F183" s="14">
        <f t="shared" si="7"/>
        <v>3.7504934859850181E-2</v>
      </c>
    </row>
    <row r="184" spans="1:6">
      <c r="A184" s="103">
        <v>37499</v>
      </c>
      <c r="B184" s="14">
        <v>-4.0399999999999998E-2</v>
      </c>
      <c r="C184" s="31">
        <v>27.56</v>
      </c>
      <c r="F184" s="14">
        <f t="shared" si="7"/>
        <v>4.8706240487062402E-2</v>
      </c>
    </row>
    <row r="185" spans="1:6">
      <c r="A185" s="103">
        <v>37529</v>
      </c>
      <c r="B185" s="14">
        <v>-2.9300000000000003E-2</v>
      </c>
      <c r="C185" s="31">
        <v>29.11</v>
      </c>
      <c r="F185" s="14">
        <f t="shared" si="7"/>
        <v>5.6240928882438368E-2</v>
      </c>
    </row>
    <row r="186" spans="1:6">
      <c r="A186" s="103">
        <v>37560</v>
      </c>
      <c r="B186" s="14">
        <v>-1.32E-2</v>
      </c>
      <c r="C186" s="31">
        <v>25.51</v>
      </c>
      <c r="F186" s="14">
        <f t="shared" si="7"/>
        <v>-0.12366884232222597</v>
      </c>
    </row>
    <row r="187" spans="1:6">
      <c r="A187" s="103">
        <v>37590</v>
      </c>
      <c r="B187" s="14">
        <v>-6.3E-3</v>
      </c>
      <c r="C187" s="31">
        <v>25.74</v>
      </c>
      <c r="F187" s="14">
        <f t="shared" si="7"/>
        <v>9.016072128576802E-3</v>
      </c>
    </row>
    <row r="188" spans="1:6">
      <c r="A188" s="103">
        <v>37621</v>
      </c>
      <c r="B188" s="14">
        <v>-6.5000000000000006E-3</v>
      </c>
      <c r="C188" s="31">
        <v>30.12</v>
      </c>
      <c r="F188" s="14">
        <f t="shared" si="7"/>
        <v>0.17016317016317029</v>
      </c>
    </row>
    <row r="189" spans="1:6">
      <c r="A189" s="103">
        <v>37652</v>
      </c>
      <c r="B189" s="14">
        <v>-2.5999999999999999E-3</v>
      </c>
      <c r="C189" s="31">
        <v>31.57</v>
      </c>
      <c r="F189" s="14">
        <f t="shared" si="7"/>
        <v>4.8140770252323994E-2</v>
      </c>
    </row>
    <row r="190" spans="1:6">
      <c r="A190" s="103">
        <v>37680</v>
      </c>
      <c r="B190" s="14">
        <v>2.5999999999999999E-3</v>
      </c>
      <c r="C190" s="31">
        <v>34</v>
      </c>
      <c r="F190" s="14">
        <f t="shared" si="7"/>
        <v>7.6971808679125786E-2</v>
      </c>
    </row>
    <row r="191" spans="1:6">
      <c r="A191" s="103">
        <v>37711</v>
      </c>
      <c r="B191" s="14">
        <v>7.000000000000001E-4</v>
      </c>
      <c r="C191" s="31">
        <v>28.05</v>
      </c>
      <c r="F191" s="14">
        <f t="shared" si="7"/>
        <v>-0.17499999999999993</v>
      </c>
    </row>
    <row r="192" spans="1:6">
      <c r="A192" s="103">
        <v>37741</v>
      </c>
      <c r="B192" s="14">
        <v>-3.8E-3</v>
      </c>
      <c r="C192" s="31">
        <v>23.6</v>
      </c>
      <c r="F192" s="14">
        <f t="shared" si="7"/>
        <v>-0.15864527629233505</v>
      </c>
    </row>
    <row r="193" spans="1:6">
      <c r="A193" s="103">
        <v>37772</v>
      </c>
      <c r="B193" s="14">
        <v>-1.24E-2</v>
      </c>
      <c r="C193" s="31">
        <v>26.58</v>
      </c>
      <c r="F193" s="14">
        <f t="shared" si="7"/>
        <v>0.12627118644067781</v>
      </c>
    </row>
    <row r="194" spans="1:6">
      <c r="A194" s="103">
        <v>37802</v>
      </c>
      <c r="B194" s="14">
        <v>-1.8500000000000003E-2</v>
      </c>
      <c r="C194" s="31">
        <v>28.88</v>
      </c>
      <c r="F194" s="14">
        <f t="shared" si="7"/>
        <v>8.6531226486079804E-2</v>
      </c>
    </row>
    <row r="195" spans="1:6">
      <c r="A195" s="103">
        <v>37833</v>
      </c>
      <c r="B195" s="14">
        <v>-1.43E-2</v>
      </c>
      <c r="C195" s="31">
        <v>28.68</v>
      </c>
      <c r="F195" s="14">
        <f t="shared" si="7"/>
        <v>-6.9252077562326209E-3</v>
      </c>
    </row>
    <row r="196" spans="1:6">
      <c r="A196" s="103">
        <v>37864</v>
      </c>
      <c r="B196" s="14">
        <v>-1.5300000000000001E-2</v>
      </c>
      <c r="C196" s="31">
        <v>30.38</v>
      </c>
      <c r="F196" s="14">
        <f t="shared" ref="F196:F259" si="8">C196/C195-1</f>
        <v>5.9274755927475553E-2</v>
      </c>
    </row>
    <row r="197" spans="1:6">
      <c r="A197" s="103">
        <v>37894</v>
      </c>
      <c r="B197" s="14">
        <v>-3.5999999999999999E-3</v>
      </c>
      <c r="C197" s="31">
        <v>28.09</v>
      </c>
      <c r="F197" s="14">
        <f t="shared" si="8"/>
        <v>-7.5378538512179016E-2</v>
      </c>
    </row>
    <row r="198" spans="1:6">
      <c r="A198" s="103">
        <v>37925</v>
      </c>
      <c r="B198" s="14">
        <v>-1.4000000000000002E-3</v>
      </c>
      <c r="C198" s="31">
        <v>27.88</v>
      </c>
      <c r="F198" s="14">
        <f t="shared" si="8"/>
        <v>-7.4759700961196662E-3</v>
      </c>
    </row>
    <row r="199" spans="1:6">
      <c r="A199" s="103">
        <v>37955</v>
      </c>
      <c r="B199" s="14">
        <v>1.67E-2</v>
      </c>
      <c r="C199" s="31">
        <v>28.95</v>
      </c>
      <c r="F199" s="14">
        <f t="shared" si="8"/>
        <v>3.8378766140602538E-2</v>
      </c>
    </row>
    <row r="200" spans="1:6">
      <c r="A200" s="103">
        <v>37986</v>
      </c>
      <c r="B200" s="14">
        <v>1.8200000000000001E-2</v>
      </c>
      <c r="C200" s="31">
        <v>30.3</v>
      </c>
      <c r="F200" s="14">
        <f t="shared" si="8"/>
        <v>4.663212435233155E-2</v>
      </c>
    </row>
    <row r="201" spans="1:6">
      <c r="A201" s="103">
        <v>38017</v>
      </c>
      <c r="B201" s="14">
        <v>1.9699999999999999E-2</v>
      </c>
      <c r="C201" s="31">
        <v>29.53</v>
      </c>
      <c r="F201" s="14">
        <f t="shared" si="8"/>
        <v>-2.5412541254125398E-2</v>
      </c>
    </row>
    <row r="202" spans="1:6">
      <c r="A202" s="103">
        <v>38046</v>
      </c>
      <c r="B202" s="14">
        <v>3.2099999999999997E-2</v>
      </c>
      <c r="C202" s="31">
        <v>32.94</v>
      </c>
      <c r="F202" s="14">
        <f t="shared" si="8"/>
        <v>0.11547578733491348</v>
      </c>
    </row>
    <row r="203" spans="1:6">
      <c r="A203" s="103">
        <v>38077</v>
      </c>
      <c r="B203" s="14">
        <v>2.7300000000000001E-2</v>
      </c>
      <c r="C203" s="31">
        <v>32.29</v>
      </c>
      <c r="F203" s="14">
        <f t="shared" si="8"/>
        <v>-1.9732847601700021E-2</v>
      </c>
    </row>
    <row r="204" spans="1:6">
      <c r="A204" s="103">
        <v>38107</v>
      </c>
      <c r="B204" s="14">
        <v>3.9E-2</v>
      </c>
      <c r="C204" s="31">
        <v>35.229999999999997</v>
      </c>
      <c r="F204" s="14">
        <f t="shared" si="8"/>
        <v>9.1049860637968383E-2</v>
      </c>
    </row>
    <row r="205" spans="1:6">
      <c r="A205" s="103">
        <v>38138</v>
      </c>
      <c r="B205" s="14">
        <v>5.16E-2</v>
      </c>
      <c r="C205" s="31">
        <v>37</v>
      </c>
      <c r="F205" s="14">
        <f t="shared" si="8"/>
        <v>5.0241271643485685E-2</v>
      </c>
    </row>
    <row r="206" spans="1:6">
      <c r="A206" s="103">
        <v>38168</v>
      </c>
      <c r="B206" s="14">
        <v>4.7800000000000002E-2</v>
      </c>
      <c r="C206" s="31">
        <v>33.22</v>
      </c>
      <c r="F206" s="14">
        <f t="shared" si="8"/>
        <v>-0.10216216216216223</v>
      </c>
    </row>
    <row r="207" spans="1:6">
      <c r="A207" s="103">
        <v>38199</v>
      </c>
      <c r="B207" s="14">
        <v>7.5700000000000003E-2</v>
      </c>
      <c r="C207" s="31">
        <v>41.47</v>
      </c>
      <c r="F207" s="14">
        <f t="shared" si="8"/>
        <v>0.2483443708609272</v>
      </c>
    </row>
    <row r="208" spans="1:6">
      <c r="A208" s="103">
        <v>38230</v>
      </c>
      <c r="B208" s="14">
        <v>6.3600000000000004E-2</v>
      </c>
      <c r="C208" s="31">
        <v>39.799999999999997</v>
      </c>
      <c r="F208" s="14">
        <f t="shared" si="8"/>
        <v>-4.0270074752833396E-2</v>
      </c>
    </row>
    <row r="209" spans="1:6">
      <c r="A209" s="103">
        <v>38260</v>
      </c>
      <c r="B209" s="14">
        <v>5.6299999999999996E-2</v>
      </c>
      <c r="C209" s="31">
        <v>47.76</v>
      </c>
      <c r="F209" s="14">
        <f t="shared" si="8"/>
        <v>0.19999999999999996</v>
      </c>
    </row>
    <row r="210" spans="1:6">
      <c r="A210" s="103">
        <v>38291</v>
      </c>
      <c r="B210" s="14">
        <v>6.8400000000000002E-2</v>
      </c>
      <c r="C210" s="31">
        <v>48.16</v>
      </c>
      <c r="F210" s="14">
        <f t="shared" si="8"/>
        <v>8.3752093802345051E-3</v>
      </c>
    </row>
    <row r="211" spans="1:6">
      <c r="A211" s="103">
        <v>38321</v>
      </c>
      <c r="B211" s="14">
        <v>4.2500000000000003E-2</v>
      </c>
      <c r="C211" s="31">
        <v>44.23</v>
      </c>
      <c r="F211" s="14">
        <f t="shared" si="8"/>
        <v>-8.1602990033222578E-2</v>
      </c>
    </row>
    <row r="212" spans="1:6">
      <c r="A212" s="103">
        <v>38352</v>
      </c>
      <c r="B212" s="14">
        <v>5.62E-2</v>
      </c>
      <c r="C212" s="31">
        <v>40.380000000000003</v>
      </c>
      <c r="F212" s="14">
        <f t="shared" si="8"/>
        <v>-8.7044992086818818E-2</v>
      </c>
    </row>
    <row r="213" spans="1:6">
      <c r="A213" s="103">
        <v>38383</v>
      </c>
      <c r="B213" s="14">
        <v>6.7199999999999996E-2</v>
      </c>
      <c r="C213" s="31">
        <v>44.51</v>
      </c>
      <c r="F213" s="14">
        <f t="shared" si="8"/>
        <v>0.10227835562159471</v>
      </c>
    </row>
    <row r="214" spans="1:6">
      <c r="A214" s="103">
        <v>38411</v>
      </c>
      <c r="B214" s="14">
        <v>6.7400000000000002E-2</v>
      </c>
      <c r="C214" s="31">
        <v>50.13</v>
      </c>
      <c r="F214" s="14">
        <f t="shared" si="8"/>
        <v>0.12626376095259495</v>
      </c>
    </row>
    <row r="215" spans="1:6">
      <c r="A215" s="103">
        <v>38442</v>
      </c>
      <c r="B215" s="14">
        <v>6.59E-2</v>
      </c>
      <c r="C215" s="31">
        <v>53.22</v>
      </c>
      <c r="F215" s="14">
        <f t="shared" si="8"/>
        <v>6.1639736684619972E-2</v>
      </c>
    </row>
    <row r="216" spans="1:6">
      <c r="A216" s="103">
        <v>38472</v>
      </c>
      <c r="B216" s="14">
        <v>7.8100000000000003E-2</v>
      </c>
      <c r="C216" s="31">
        <v>50.61</v>
      </c>
      <c r="F216" s="14">
        <f t="shared" si="8"/>
        <v>-4.9041713641488127E-2</v>
      </c>
    </row>
    <row r="217" spans="1:6">
      <c r="A217" s="103">
        <v>38503</v>
      </c>
      <c r="B217" s="14">
        <v>7.7300000000000008E-2</v>
      </c>
      <c r="C217" s="31">
        <v>49.3</v>
      </c>
      <c r="F217" s="14">
        <f t="shared" si="8"/>
        <v>-2.5884212606204327E-2</v>
      </c>
    </row>
    <row r="218" spans="1:6">
      <c r="A218" s="103">
        <v>38533</v>
      </c>
      <c r="B218" s="14">
        <v>7.690000000000001E-2</v>
      </c>
      <c r="C218" s="31">
        <v>55.36</v>
      </c>
      <c r="F218" s="14">
        <f t="shared" si="8"/>
        <v>0.12292089249492899</v>
      </c>
    </row>
    <row r="219" spans="1:6">
      <c r="A219" s="103">
        <v>38564</v>
      </c>
      <c r="B219" s="14">
        <v>5.7500000000000002E-2</v>
      </c>
      <c r="C219" s="31">
        <v>59.77</v>
      </c>
      <c r="F219" s="14">
        <f t="shared" si="8"/>
        <v>7.9660404624277481E-2</v>
      </c>
    </row>
    <row r="220" spans="1:6">
      <c r="A220" s="103">
        <v>38595</v>
      </c>
      <c r="B220" s="14">
        <v>6.6000000000000003E-2</v>
      </c>
      <c r="C220" s="31">
        <v>66.8</v>
      </c>
      <c r="F220" s="14">
        <f t="shared" si="8"/>
        <v>0.11761753387987284</v>
      </c>
    </row>
    <row r="221" spans="1:6">
      <c r="A221" s="103">
        <v>38625</v>
      </c>
      <c r="B221" s="14">
        <v>3.5499999999999997E-2</v>
      </c>
      <c r="C221" s="31">
        <v>61.7</v>
      </c>
      <c r="F221" s="14">
        <f t="shared" si="8"/>
        <v>-7.634730538922152E-2</v>
      </c>
    </row>
    <row r="222" spans="1:6">
      <c r="A222" s="103">
        <v>38656</v>
      </c>
      <c r="B222" s="14">
        <v>7.8200000000000006E-2</v>
      </c>
      <c r="C222" s="31">
        <v>58.47</v>
      </c>
      <c r="F222" s="14">
        <f t="shared" si="8"/>
        <v>-5.235008103727723E-2</v>
      </c>
    </row>
    <row r="223" spans="1:6">
      <c r="A223" s="103">
        <v>38686</v>
      </c>
      <c r="B223" s="14">
        <v>9.8900000000000002E-2</v>
      </c>
      <c r="C223" s="31">
        <v>53.25</v>
      </c>
      <c r="F223" s="14">
        <f t="shared" si="8"/>
        <v>-8.927655207798868E-2</v>
      </c>
    </row>
    <row r="224" spans="1:6">
      <c r="A224" s="103">
        <v>38717</v>
      </c>
      <c r="B224" s="14">
        <v>8.4000000000000005E-2</v>
      </c>
      <c r="C224" s="31">
        <v>58.34</v>
      </c>
      <c r="F224" s="14">
        <f t="shared" si="8"/>
        <v>9.5586854460093962E-2</v>
      </c>
    </row>
    <row r="225" spans="1:6">
      <c r="A225" s="103">
        <v>38748</v>
      </c>
      <c r="B225" s="14">
        <v>8.48E-2</v>
      </c>
      <c r="C225" s="31">
        <v>63.19</v>
      </c>
      <c r="F225" s="14">
        <f t="shared" si="8"/>
        <v>8.3133356187864216E-2</v>
      </c>
    </row>
    <row r="226" spans="1:6">
      <c r="A226" s="103">
        <v>38776</v>
      </c>
      <c r="B226" s="14">
        <v>7.8899999999999998E-2</v>
      </c>
      <c r="C226" s="31">
        <v>59.78</v>
      </c>
      <c r="F226" s="14">
        <f t="shared" si="8"/>
        <v>-5.3964234847285963E-2</v>
      </c>
    </row>
    <row r="227" spans="1:6">
      <c r="A227" s="103">
        <v>38807</v>
      </c>
      <c r="B227" s="14">
        <v>9.0899999999999995E-2</v>
      </c>
      <c r="C227" s="31">
        <v>66.06</v>
      </c>
      <c r="F227" s="14">
        <f t="shared" si="8"/>
        <v>0.10505185680829721</v>
      </c>
    </row>
    <row r="228" spans="1:6">
      <c r="A228" s="103">
        <v>38837</v>
      </c>
      <c r="B228" s="14">
        <v>0.1</v>
      </c>
      <c r="C228" s="31">
        <v>72.150000000000006</v>
      </c>
      <c r="F228" s="14">
        <f t="shared" si="8"/>
        <v>9.2188919164396088E-2</v>
      </c>
    </row>
    <row r="229" spans="1:6">
      <c r="A229" s="103">
        <v>38868</v>
      </c>
      <c r="B229" s="14">
        <v>8.5600000000000009E-2</v>
      </c>
      <c r="C229" s="31">
        <v>67.569999999999993</v>
      </c>
      <c r="F229" s="14">
        <f t="shared" si="8"/>
        <v>-6.3478863478863667E-2</v>
      </c>
    </row>
    <row r="230" spans="1:6">
      <c r="A230" s="103">
        <v>38898</v>
      </c>
      <c r="B230" s="14">
        <v>9.64E-2</v>
      </c>
      <c r="C230" s="31">
        <v>73.2</v>
      </c>
      <c r="F230" s="14">
        <f t="shared" si="8"/>
        <v>8.3321000443984161E-2</v>
      </c>
    </row>
    <row r="231" spans="1:6">
      <c r="A231" s="103">
        <v>38929</v>
      </c>
      <c r="B231" s="14">
        <v>0.10869999999999999</v>
      </c>
      <c r="C231" s="31">
        <v>74.75</v>
      </c>
      <c r="F231" s="14">
        <f t="shared" si="8"/>
        <v>2.1174863387978027E-2</v>
      </c>
    </row>
    <row r="232" spans="1:6">
      <c r="A232" s="103">
        <v>38960</v>
      </c>
      <c r="B232" s="14">
        <v>0.1057</v>
      </c>
      <c r="C232" s="31">
        <v>67.66</v>
      </c>
      <c r="F232" s="14">
        <f t="shared" si="8"/>
        <v>-9.4849498327759241E-2</v>
      </c>
    </row>
    <row r="233" spans="1:6">
      <c r="A233" s="103">
        <v>38990</v>
      </c>
      <c r="B233" s="14">
        <v>0.13830000000000001</v>
      </c>
      <c r="C233" s="31">
        <v>59.09</v>
      </c>
      <c r="F233" s="14">
        <f t="shared" si="8"/>
        <v>-0.12666272539166412</v>
      </c>
    </row>
    <row r="234" spans="1:6">
      <c r="A234" s="103">
        <v>39021</v>
      </c>
      <c r="B234" s="14">
        <v>8.3100000000000007E-2</v>
      </c>
      <c r="C234" s="31">
        <v>56.13</v>
      </c>
      <c r="F234" s="14">
        <f t="shared" si="8"/>
        <v>-5.0093078355051612E-2</v>
      </c>
    </row>
    <row r="235" spans="1:6">
      <c r="A235" s="103">
        <v>39051</v>
      </c>
      <c r="B235" s="14">
        <v>6.5299999999999997E-2</v>
      </c>
      <c r="C235" s="31">
        <v>64.36</v>
      </c>
      <c r="F235" s="14">
        <f t="shared" si="8"/>
        <v>0.14662390878318177</v>
      </c>
    </row>
    <row r="236" spans="1:6">
      <c r="A236" s="103">
        <v>39082</v>
      </c>
      <c r="B236" s="14">
        <v>8.5299999999999987E-2</v>
      </c>
      <c r="C236" s="31">
        <v>58.96</v>
      </c>
      <c r="F236" s="14">
        <f t="shared" si="8"/>
        <v>-8.3903045369794871E-2</v>
      </c>
    </row>
    <row r="237" spans="1:6">
      <c r="A237" s="103">
        <v>39113</v>
      </c>
      <c r="B237" s="14">
        <v>4.4800000000000006E-2</v>
      </c>
      <c r="C237" s="31">
        <v>56.52</v>
      </c>
      <c r="F237" s="14">
        <f t="shared" si="8"/>
        <v>-4.1383989145183153E-2</v>
      </c>
    </row>
    <row r="238" spans="1:6">
      <c r="A238" s="103">
        <v>39141</v>
      </c>
      <c r="B238" s="14">
        <v>5.0900000000000001E-2</v>
      </c>
      <c r="C238" s="31">
        <v>59.39</v>
      </c>
      <c r="F238" s="14">
        <f t="shared" si="8"/>
        <v>5.0778485491861147E-2</v>
      </c>
    </row>
    <row r="239" spans="1:6">
      <c r="A239" s="103">
        <v>39172</v>
      </c>
      <c r="B239" s="14">
        <v>6.4699999999999994E-2</v>
      </c>
      <c r="C239" s="31">
        <v>68.47</v>
      </c>
      <c r="F239" s="14">
        <f t="shared" si="8"/>
        <v>0.15288769153056059</v>
      </c>
    </row>
    <row r="240" spans="1:6">
      <c r="A240" s="103">
        <v>39202</v>
      </c>
      <c r="B240" s="14">
        <v>5.5800000000000002E-2</v>
      </c>
      <c r="C240" s="31">
        <v>67.23</v>
      </c>
      <c r="F240" s="14">
        <f t="shared" si="8"/>
        <v>-1.8110121220972664E-2</v>
      </c>
    </row>
    <row r="241" spans="1:6">
      <c r="A241" s="103">
        <v>39233</v>
      </c>
      <c r="B241" s="14">
        <v>5.5099999999999996E-2</v>
      </c>
      <c r="C241" s="31">
        <v>68.180000000000007</v>
      </c>
      <c r="F241" s="14">
        <f t="shared" si="8"/>
        <v>1.413059645991388E-2</v>
      </c>
    </row>
    <row r="242" spans="1:6">
      <c r="A242" s="103">
        <v>39263</v>
      </c>
      <c r="B242" s="14">
        <v>4.3400000000000001E-2</v>
      </c>
      <c r="C242" s="31">
        <v>72.22</v>
      </c>
      <c r="F242" s="14">
        <f t="shared" si="8"/>
        <v>5.925491346435896E-2</v>
      </c>
    </row>
    <row r="243" spans="1:6">
      <c r="A243" s="103">
        <v>39294</v>
      </c>
      <c r="B243" s="14">
        <v>2.8900000000000002E-2</v>
      </c>
      <c r="C243" s="31">
        <v>77.010000000000005</v>
      </c>
      <c r="F243" s="14">
        <f t="shared" si="8"/>
        <v>6.6325117695929192E-2</v>
      </c>
    </row>
    <row r="244" spans="1:6">
      <c r="A244" s="103">
        <v>39325</v>
      </c>
      <c r="B244" s="14">
        <v>2.2700000000000001E-2</v>
      </c>
      <c r="C244" s="31">
        <v>72.290000000000006</v>
      </c>
      <c r="F244" s="14">
        <f t="shared" si="8"/>
        <v>-6.1290741462147746E-2</v>
      </c>
    </row>
    <row r="245" spans="1:6">
      <c r="A245" s="103">
        <v>39355</v>
      </c>
      <c r="B245" s="14">
        <v>4.0199999999999993E-2</v>
      </c>
      <c r="C245" s="31">
        <v>80.97</v>
      </c>
      <c r="F245" s="14">
        <f t="shared" si="8"/>
        <v>0.12007193249412085</v>
      </c>
    </row>
    <row r="246" spans="1:6">
      <c r="A246" s="103">
        <v>39386</v>
      </c>
      <c r="B246" s="14">
        <v>3.4799999999999998E-2</v>
      </c>
      <c r="C246" s="31">
        <v>89.87</v>
      </c>
      <c r="F246" s="14">
        <f t="shared" si="8"/>
        <v>0.10991725330369273</v>
      </c>
    </row>
    <row r="247" spans="1:6">
      <c r="A247" s="103">
        <v>39416</v>
      </c>
      <c r="B247" s="14">
        <v>4.8000000000000001E-2</v>
      </c>
      <c r="C247" s="31">
        <v>88.71</v>
      </c>
      <c r="F247" s="14">
        <f t="shared" si="8"/>
        <v>-1.2907533103371671E-2</v>
      </c>
    </row>
    <row r="248" spans="1:6">
      <c r="A248" s="103">
        <v>39447</v>
      </c>
      <c r="B248" s="14">
        <v>4.6900000000000004E-2</v>
      </c>
      <c r="C248" s="31">
        <v>93.68</v>
      </c>
      <c r="F248" s="14">
        <f t="shared" si="8"/>
        <v>5.6025250817269834E-2</v>
      </c>
    </row>
    <row r="249" spans="1:6">
      <c r="A249" s="103">
        <v>39478</v>
      </c>
      <c r="B249" s="14">
        <v>7.4700000000000003E-2</v>
      </c>
      <c r="C249" s="31">
        <v>91.58</v>
      </c>
      <c r="F249" s="14">
        <f t="shared" si="8"/>
        <v>-2.2416737830913802E-2</v>
      </c>
    </row>
    <row r="250" spans="1:6">
      <c r="A250" s="103">
        <v>39507</v>
      </c>
      <c r="B250" s="14">
        <v>7.0699999999999999E-2</v>
      </c>
      <c r="C250" s="31">
        <v>100.9</v>
      </c>
      <c r="F250" s="14">
        <f t="shared" si="8"/>
        <v>0.10176894518453827</v>
      </c>
    </row>
    <row r="251" spans="1:6">
      <c r="A251" s="103">
        <v>39538</v>
      </c>
      <c r="B251" s="14">
        <v>4.53E-2</v>
      </c>
      <c r="C251" s="31">
        <v>102.33</v>
      </c>
      <c r="F251" s="14">
        <f t="shared" si="8"/>
        <v>1.4172447968285429E-2</v>
      </c>
    </row>
    <row r="252" spans="1:6">
      <c r="A252" s="103">
        <v>39568</v>
      </c>
      <c r="B252" s="14">
        <v>1.32E-2</v>
      </c>
      <c r="C252" s="31">
        <v>111.12</v>
      </c>
      <c r="F252" s="14">
        <f t="shared" si="8"/>
        <v>8.5898563471122902E-2</v>
      </c>
    </row>
    <row r="253" spans="1:6">
      <c r="A253" s="103">
        <v>39599</v>
      </c>
      <c r="B253" s="14">
        <v>0.02</v>
      </c>
      <c r="C253" s="31">
        <v>127.85</v>
      </c>
      <c r="F253" s="14">
        <f t="shared" si="8"/>
        <v>0.15055795536357075</v>
      </c>
    </row>
    <row r="254" spans="1:6">
      <c r="A254" s="103">
        <v>39629</v>
      </c>
      <c r="B254" s="14">
        <v>2.1000000000000001E-2</v>
      </c>
      <c r="C254" s="31">
        <v>138.4</v>
      </c>
      <c r="F254" s="14">
        <f t="shared" si="8"/>
        <v>8.2518576456785286E-2</v>
      </c>
    </row>
    <row r="255" spans="1:6">
      <c r="A255" s="103">
        <v>39660</v>
      </c>
      <c r="B255" s="14">
        <v>1.6799999999999999E-2</v>
      </c>
      <c r="C255" s="31">
        <v>124.1</v>
      </c>
      <c r="F255" s="14">
        <f t="shared" si="8"/>
        <v>-0.1033236994219654</v>
      </c>
    </row>
    <row r="256" spans="1:6">
      <c r="A256" s="103">
        <v>39691</v>
      </c>
      <c r="B256" s="14">
        <v>-1.55E-2</v>
      </c>
      <c r="C256" s="31">
        <v>113.49</v>
      </c>
      <c r="F256" s="14">
        <f t="shared" si="8"/>
        <v>-8.5495568090249829E-2</v>
      </c>
    </row>
    <row r="257" spans="1:6">
      <c r="A257" s="103">
        <v>39721</v>
      </c>
      <c r="B257" s="14">
        <v>-0.1139</v>
      </c>
      <c r="C257" s="31">
        <v>93.52</v>
      </c>
      <c r="F257" s="14">
        <f t="shared" si="8"/>
        <v>-0.17596263988016569</v>
      </c>
    </row>
    <row r="258" spans="1:6">
      <c r="A258" s="103">
        <v>39752</v>
      </c>
      <c r="B258" s="14">
        <v>-0.13619999999999999</v>
      </c>
      <c r="C258" s="31">
        <v>60</v>
      </c>
      <c r="F258" s="14">
        <f t="shared" si="8"/>
        <v>-0.35842600513259193</v>
      </c>
    </row>
    <row r="259" spans="1:6">
      <c r="A259" s="103">
        <v>39782</v>
      </c>
      <c r="B259" s="14">
        <v>-0.13289999999999999</v>
      </c>
      <c r="C259" s="31">
        <v>47.72</v>
      </c>
      <c r="F259" s="14">
        <f t="shared" si="8"/>
        <v>-0.20466666666666666</v>
      </c>
    </row>
    <row r="260" spans="1:6">
      <c r="A260" s="103">
        <v>39813</v>
      </c>
      <c r="B260" s="14">
        <v>-0.1348</v>
      </c>
      <c r="C260" s="31">
        <v>35.82</v>
      </c>
      <c r="F260" s="14">
        <f t="shared" ref="F260:F323" si="9">C260/C259-1</f>
        <v>-0.24937133277451795</v>
      </c>
    </row>
    <row r="261" spans="1:6">
      <c r="A261" s="103">
        <v>39844</v>
      </c>
      <c r="B261" s="14">
        <v>-0.18479999999999999</v>
      </c>
      <c r="C261" s="31">
        <v>44.17</v>
      </c>
      <c r="F261" s="14">
        <f t="shared" si="9"/>
        <v>0.23310999441652713</v>
      </c>
    </row>
    <row r="262" spans="1:6">
      <c r="A262" s="103">
        <v>39872</v>
      </c>
      <c r="B262" s="14">
        <v>-0.19420000000000001</v>
      </c>
      <c r="C262" s="31">
        <v>44.41</v>
      </c>
      <c r="F262" s="14">
        <f t="shared" si="9"/>
        <v>5.4335521847406199E-3</v>
      </c>
    </row>
    <row r="263" spans="1:6">
      <c r="A263" s="103">
        <v>39903</v>
      </c>
      <c r="B263" s="14">
        <v>-0.21309999999999998</v>
      </c>
      <c r="C263" s="31">
        <v>46.13</v>
      </c>
      <c r="F263" s="14">
        <f t="shared" si="9"/>
        <v>3.8730015762215908E-2</v>
      </c>
    </row>
    <row r="264" spans="1:6">
      <c r="A264" s="103">
        <v>39933</v>
      </c>
      <c r="B264" s="14">
        <v>-0.2165</v>
      </c>
      <c r="C264" s="31">
        <v>50.3</v>
      </c>
      <c r="F264" s="14">
        <f t="shared" si="9"/>
        <v>9.0396704964231356E-2</v>
      </c>
    </row>
    <row r="265" spans="1:6">
      <c r="A265" s="103">
        <v>39964</v>
      </c>
      <c r="B265" s="14">
        <v>-0.23760000000000001</v>
      </c>
      <c r="C265" s="31">
        <v>64.98</v>
      </c>
      <c r="F265" s="14">
        <f t="shared" si="9"/>
        <v>0.29184890656063645</v>
      </c>
    </row>
    <row r="266" spans="1:6">
      <c r="A266" s="103">
        <v>39994</v>
      </c>
      <c r="B266" s="14">
        <v>-0.24299999999999999</v>
      </c>
      <c r="C266" s="31">
        <v>68.11</v>
      </c>
      <c r="F266" s="14">
        <f t="shared" si="9"/>
        <v>4.8168667282240563E-2</v>
      </c>
    </row>
    <row r="267" spans="1:6">
      <c r="A267" s="103">
        <v>40025</v>
      </c>
      <c r="B267" s="14">
        <v>-0.23430000000000001</v>
      </c>
      <c r="C267" s="31">
        <v>70.08</v>
      </c>
      <c r="F267" s="14">
        <f t="shared" si="9"/>
        <v>2.8923799735721678E-2</v>
      </c>
    </row>
    <row r="268" spans="1:6">
      <c r="A268" s="103">
        <v>40056</v>
      </c>
      <c r="B268" s="14">
        <v>-0.1973</v>
      </c>
      <c r="C268" s="31">
        <v>69.02</v>
      </c>
      <c r="F268" s="14">
        <f t="shared" si="9"/>
        <v>-1.5125570776255759E-2</v>
      </c>
    </row>
    <row r="269" spans="1:6">
      <c r="A269" s="103">
        <v>40086</v>
      </c>
      <c r="B269" s="14">
        <v>-0.12279999999999999</v>
      </c>
      <c r="C269" s="31">
        <v>65.819999999999993</v>
      </c>
      <c r="F269" s="14">
        <f t="shared" si="9"/>
        <v>-4.6363372935381064E-2</v>
      </c>
    </row>
    <row r="270" spans="1:6">
      <c r="A270" s="103">
        <v>40117</v>
      </c>
      <c r="B270" s="14">
        <v>-9.0800000000000006E-2</v>
      </c>
      <c r="C270" s="31">
        <v>74.91</v>
      </c>
      <c r="F270" s="14">
        <f t="shared" si="9"/>
        <v>0.1381039197812215</v>
      </c>
    </row>
    <row r="271" spans="1:6">
      <c r="A271" s="103">
        <v>40147</v>
      </c>
      <c r="B271" s="14">
        <v>-0.1074</v>
      </c>
      <c r="C271" s="31">
        <v>77.77</v>
      </c>
      <c r="F271" s="14">
        <f t="shared" si="9"/>
        <v>3.8179148311306976E-2</v>
      </c>
    </row>
    <row r="272" spans="1:6">
      <c r="A272" s="103">
        <v>40178</v>
      </c>
      <c r="B272" s="14">
        <v>-9.849999999999999E-2</v>
      </c>
      <c r="C272" s="31">
        <v>77.91</v>
      </c>
      <c r="F272" s="14">
        <f t="shared" si="9"/>
        <v>1.8001800180018623E-3</v>
      </c>
    </row>
    <row r="273" spans="1:6">
      <c r="A273" s="103">
        <v>40209</v>
      </c>
      <c r="B273" s="14">
        <v>-3.3700000000000001E-2</v>
      </c>
      <c r="C273" s="31">
        <v>71.2</v>
      </c>
      <c r="F273" s="14">
        <f t="shared" si="9"/>
        <v>-8.6125016044153457E-2</v>
      </c>
    </row>
    <row r="274" spans="1:6">
      <c r="A274" s="103">
        <v>40237</v>
      </c>
      <c r="B274" s="14">
        <v>-3.27E-2</v>
      </c>
      <c r="C274" s="31">
        <v>76.36</v>
      </c>
      <c r="F274" s="14">
        <f t="shared" si="9"/>
        <v>7.2471910112359428E-2</v>
      </c>
    </row>
    <row r="275" spans="1:6">
      <c r="A275" s="103">
        <v>40268</v>
      </c>
      <c r="B275" s="14">
        <v>1.78E-2</v>
      </c>
      <c r="C275" s="31">
        <v>80.37</v>
      </c>
      <c r="F275" s="14">
        <f t="shared" si="9"/>
        <v>5.2514405447878554E-2</v>
      </c>
    </row>
    <row r="276" spans="1:6">
      <c r="A276" s="103">
        <v>40298</v>
      </c>
      <c r="B276" s="14">
        <v>5.7500000000000002E-2</v>
      </c>
      <c r="C276" s="31">
        <v>86.19</v>
      </c>
      <c r="F276" s="14">
        <f t="shared" si="9"/>
        <v>7.2415080253825925E-2</v>
      </c>
    </row>
    <row r="277" spans="1:6">
      <c r="A277" s="103">
        <v>40329</v>
      </c>
      <c r="B277" s="14">
        <v>0.1085</v>
      </c>
      <c r="C277" s="31">
        <v>73</v>
      </c>
      <c r="F277" s="14">
        <f t="shared" si="9"/>
        <v>-0.15303399466295386</v>
      </c>
    </row>
    <row r="278" spans="1:6">
      <c r="A278" s="103">
        <v>40359</v>
      </c>
      <c r="B278" s="14">
        <v>0.127</v>
      </c>
      <c r="C278" s="31">
        <v>74.94</v>
      </c>
      <c r="F278" s="14">
        <f t="shared" si="9"/>
        <v>2.6575342465753327E-2</v>
      </c>
    </row>
    <row r="279" spans="1:6">
      <c r="A279" s="103">
        <v>40390</v>
      </c>
      <c r="B279" s="14">
        <v>0.14330000000000001</v>
      </c>
      <c r="C279" s="31">
        <v>77.5</v>
      </c>
      <c r="F279" s="14">
        <f t="shared" si="9"/>
        <v>3.4160661862823627E-2</v>
      </c>
    </row>
    <row r="280" spans="1:6">
      <c r="A280" s="103">
        <v>40421</v>
      </c>
      <c r="B280" s="14">
        <v>0.13109999999999999</v>
      </c>
      <c r="C280" s="31">
        <v>75.510000000000005</v>
      </c>
      <c r="F280" s="14">
        <f t="shared" si="9"/>
        <v>-2.5677419354838693E-2</v>
      </c>
    </row>
    <row r="281" spans="1:6">
      <c r="A281" s="103">
        <v>40451</v>
      </c>
      <c r="B281" s="14">
        <v>0.1346</v>
      </c>
      <c r="C281" s="31">
        <v>80.77</v>
      </c>
      <c r="F281" s="14">
        <f t="shared" si="9"/>
        <v>6.9659647728777419E-2</v>
      </c>
    </row>
    <row r="282" spans="1:6">
      <c r="A282" s="103">
        <v>40482</v>
      </c>
      <c r="B282" s="14">
        <v>0.12189999999999999</v>
      </c>
      <c r="C282" s="31">
        <v>82.47</v>
      </c>
      <c r="F282" s="14">
        <f t="shared" si="9"/>
        <v>2.1047418596013445E-2</v>
      </c>
    </row>
    <row r="283" spans="1:6">
      <c r="A283" s="103">
        <v>40512</v>
      </c>
      <c r="B283" s="14">
        <v>0.13489999999999999</v>
      </c>
      <c r="C283" s="31">
        <v>86.02</v>
      </c>
      <c r="F283" s="14">
        <f t="shared" si="9"/>
        <v>4.3045956105250305E-2</v>
      </c>
    </row>
    <row r="284" spans="1:6">
      <c r="A284" s="103">
        <v>40543</v>
      </c>
      <c r="B284" s="14">
        <v>0.11939999999999999</v>
      </c>
      <c r="C284" s="31">
        <v>93.23</v>
      </c>
      <c r="F284" s="14">
        <f t="shared" si="9"/>
        <v>8.381771681004424E-2</v>
      </c>
    </row>
    <row r="285" spans="1:6">
      <c r="A285" s="103">
        <v>40574</v>
      </c>
      <c r="B285" s="14">
        <v>0.10390000000000001</v>
      </c>
      <c r="C285" s="31">
        <v>98.97</v>
      </c>
      <c r="F285" s="14">
        <f t="shared" si="9"/>
        <v>6.1568164753834642E-2</v>
      </c>
    </row>
    <row r="286" spans="1:6">
      <c r="A286" s="103">
        <v>40602</v>
      </c>
      <c r="B286" s="14">
        <v>0.10550000000000001</v>
      </c>
      <c r="C286" s="31">
        <v>112.27</v>
      </c>
      <c r="F286" s="14">
        <f t="shared" si="9"/>
        <v>0.13438415681519644</v>
      </c>
    </row>
    <row r="287" spans="1:6">
      <c r="A287" s="103">
        <v>40633</v>
      </c>
      <c r="B287" s="14">
        <v>7.6399999999999996E-2</v>
      </c>
      <c r="C287" s="31">
        <v>116.94</v>
      </c>
      <c r="F287" s="14">
        <f t="shared" si="9"/>
        <v>4.1596152133250186E-2</v>
      </c>
    </row>
    <row r="288" spans="1:6">
      <c r="A288" s="103">
        <v>40663</v>
      </c>
      <c r="B288" s="14">
        <v>5.0999999999999997E-2</v>
      </c>
      <c r="C288" s="31">
        <v>126.59</v>
      </c>
      <c r="F288" s="14">
        <f t="shared" si="9"/>
        <v>8.2520950914999114E-2</v>
      </c>
    </row>
    <row r="289" spans="1:6">
      <c r="A289" s="103">
        <v>40694</v>
      </c>
      <c r="B289" s="14">
        <v>3.5799999999999998E-2</v>
      </c>
      <c r="C289" s="31">
        <v>117.18</v>
      </c>
      <c r="F289" s="14">
        <f t="shared" si="9"/>
        <v>-7.4334465597598487E-2</v>
      </c>
    </row>
    <row r="290" spans="1:6">
      <c r="A290" s="103">
        <v>40724</v>
      </c>
      <c r="B290" s="14">
        <v>2.8999999999999998E-2</v>
      </c>
      <c r="C290" s="31">
        <v>111.71</v>
      </c>
      <c r="F290" s="14">
        <f t="shared" si="9"/>
        <v>-4.6680320873869419E-2</v>
      </c>
    </row>
    <row r="291" spans="1:6">
      <c r="A291" s="103">
        <v>40755</v>
      </c>
      <c r="B291" s="14">
        <v>1.8500000000000003E-2</v>
      </c>
      <c r="C291" s="31">
        <v>115.93</v>
      </c>
      <c r="F291" s="14">
        <f t="shared" si="9"/>
        <v>3.7776385283323055E-2</v>
      </c>
    </row>
    <row r="292" spans="1:6">
      <c r="A292" s="103">
        <v>40786</v>
      </c>
      <c r="B292" s="14">
        <v>2.7799999999999998E-2</v>
      </c>
      <c r="C292" s="31">
        <v>116.48</v>
      </c>
      <c r="F292" s="14">
        <f t="shared" si="9"/>
        <v>4.7442422151298125E-3</v>
      </c>
    </row>
    <row r="293" spans="1:6">
      <c r="A293" s="103">
        <v>40816</v>
      </c>
      <c r="B293" s="14">
        <v>3.0499999999999999E-2</v>
      </c>
      <c r="C293" s="31">
        <v>105.42</v>
      </c>
      <c r="F293" s="14">
        <f t="shared" si="9"/>
        <v>-9.4951923076923128E-2</v>
      </c>
    </row>
    <row r="294" spans="1:6">
      <c r="A294" s="103">
        <v>40847</v>
      </c>
      <c r="B294" s="14">
        <v>5.5300000000000002E-2</v>
      </c>
      <c r="C294" s="31">
        <v>108.43</v>
      </c>
      <c r="F294" s="14">
        <f t="shared" si="9"/>
        <v>2.8552456839309404E-2</v>
      </c>
    </row>
    <row r="295" spans="1:6">
      <c r="A295" s="103">
        <v>40877</v>
      </c>
      <c r="B295" s="14">
        <v>5.1500000000000004E-2</v>
      </c>
      <c r="C295" s="31">
        <v>111.22</v>
      </c>
      <c r="F295" s="14">
        <f t="shared" si="9"/>
        <v>2.5730886286083221E-2</v>
      </c>
    </row>
    <row r="296" spans="1:6">
      <c r="A296" s="103">
        <v>40908</v>
      </c>
      <c r="B296" s="14">
        <v>6.2300000000000001E-2</v>
      </c>
      <c r="C296" s="31">
        <v>108.09</v>
      </c>
      <c r="F296" s="14">
        <f t="shared" si="9"/>
        <v>-2.8142420427980541E-2</v>
      </c>
    </row>
    <row r="297" spans="1:6">
      <c r="A297" s="103">
        <v>40939</v>
      </c>
      <c r="B297" s="14">
        <v>8.1699999999999995E-2</v>
      </c>
      <c r="C297" s="31">
        <v>110.26</v>
      </c>
      <c r="F297" s="14">
        <f t="shared" si="9"/>
        <v>2.0075862707003456E-2</v>
      </c>
    </row>
    <row r="298" spans="1:6">
      <c r="A298" s="103">
        <v>40968</v>
      </c>
      <c r="B298" s="14">
        <v>8.7400000000000005E-2</v>
      </c>
      <c r="C298" s="31">
        <v>122.23</v>
      </c>
      <c r="F298" s="14">
        <f t="shared" si="9"/>
        <v>0.10856158171594421</v>
      </c>
    </row>
    <row r="299" spans="1:6">
      <c r="A299" s="103">
        <v>40999</v>
      </c>
      <c r="B299" s="14">
        <v>0.10009999999999999</v>
      </c>
      <c r="C299" s="31">
        <v>123.41</v>
      </c>
      <c r="F299" s="14">
        <f t="shared" si="9"/>
        <v>9.6539311134744565E-3</v>
      </c>
    </row>
    <row r="300" spans="1:6">
      <c r="A300" s="103">
        <v>41029</v>
      </c>
      <c r="B300" s="14">
        <v>0.1211</v>
      </c>
      <c r="C300" s="31">
        <v>118.66</v>
      </c>
      <c r="F300" s="14">
        <f t="shared" si="9"/>
        <v>-3.8489587553682814E-2</v>
      </c>
    </row>
    <row r="301" spans="1:6">
      <c r="A301" s="103">
        <v>41060</v>
      </c>
      <c r="B301" s="14">
        <v>0.1188</v>
      </c>
      <c r="C301" s="31">
        <v>103.86</v>
      </c>
      <c r="F301" s="14">
        <f t="shared" si="9"/>
        <v>-0.1247261082083263</v>
      </c>
    </row>
    <row r="302" spans="1:6">
      <c r="A302" s="103">
        <v>41090</v>
      </c>
      <c r="B302" s="14">
        <v>0.13390000000000002</v>
      </c>
      <c r="C302" s="31">
        <v>94.17</v>
      </c>
      <c r="F302" s="14">
        <f t="shared" si="9"/>
        <v>-9.3298671288272628E-2</v>
      </c>
    </row>
    <row r="303" spans="1:6">
      <c r="A303" s="103">
        <v>41121</v>
      </c>
      <c r="B303" s="14">
        <v>0.1106</v>
      </c>
      <c r="C303" s="31">
        <v>105.93</v>
      </c>
      <c r="F303" s="14">
        <f t="shared" si="9"/>
        <v>0.1248805352022937</v>
      </c>
    </row>
    <row r="304" spans="1:6">
      <c r="A304" s="103">
        <v>41152</v>
      </c>
      <c r="B304" s="14">
        <v>0.105</v>
      </c>
      <c r="C304" s="31">
        <v>113.93</v>
      </c>
      <c r="F304" s="14">
        <f t="shared" si="9"/>
        <v>7.5521570848673614E-2</v>
      </c>
    </row>
    <row r="305" spans="1:6">
      <c r="A305" s="103">
        <v>41182</v>
      </c>
      <c r="B305" s="14">
        <v>9.6300000000000011E-2</v>
      </c>
      <c r="C305" s="31">
        <v>111.36</v>
      </c>
      <c r="F305" s="14">
        <f t="shared" si="9"/>
        <v>-2.2557710875098835E-2</v>
      </c>
    </row>
    <row r="306" spans="1:6">
      <c r="A306" s="103">
        <v>41213</v>
      </c>
      <c r="B306" s="14">
        <v>6.3899999999999998E-2</v>
      </c>
      <c r="C306" s="31">
        <v>109.89</v>
      </c>
      <c r="F306" s="14">
        <f t="shared" si="9"/>
        <v>-1.3200431034482762E-2</v>
      </c>
    </row>
    <row r="307" spans="1:6">
      <c r="A307" s="103">
        <v>41243</v>
      </c>
      <c r="B307" s="14">
        <v>7.4200000000000002E-2</v>
      </c>
      <c r="C307" s="31">
        <v>110.84</v>
      </c>
      <c r="F307" s="14">
        <f t="shared" si="9"/>
        <v>8.6450086450087227E-3</v>
      </c>
    </row>
    <row r="308" spans="1:6">
      <c r="A308" s="103">
        <v>41274</v>
      </c>
      <c r="B308" s="14">
        <v>6.9000000000000006E-2</v>
      </c>
      <c r="C308" s="31">
        <v>110.8</v>
      </c>
      <c r="F308" s="14">
        <f t="shared" si="9"/>
        <v>-3.6088054853844476E-4</v>
      </c>
    </row>
    <row r="309" spans="1:6">
      <c r="A309" s="103">
        <v>41305</v>
      </c>
      <c r="B309" s="14">
        <v>2.7999999999999997E-2</v>
      </c>
      <c r="C309" s="31">
        <v>115.55</v>
      </c>
      <c r="F309" s="14">
        <f t="shared" si="9"/>
        <v>4.2870036101082976E-2</v>
      </c>
    </row>
    <row r="310" spans="1:6">
      <c r="A310" s="103">
        <v>41333</v>
      </c>
      <c r="B310" s="14">
        <v>3.0899999999999997E-2</v>
      </c>
      <c r="C310" s="31">
        <v>112.2</v>
      </c>
      <c r="F310" s="14">
        <f t="shared" si="9"/>
        <v>-2.8991778450886962E-2</v>
      </c>
    </row>
    <row r="311" spans="1:6">
      <c r="A311" s="103">
        <v>41364</v>
      </c>
      <c r="B311" s="14">
        <v>2.6800000000000001E-2</v>
      </c>
      <c r="C311" s="31">
        <v>108.45</v>
      </c>
      <c r="F311" s="14">
        <f t="shared" si="9"/>
        <v>-3.3422459893048151E-2</v>
      </c>
    </row>
    <row r="312" spans="1:6">
      <c r="A312" s="103">
        <v>41394</v>
      </c>
      <c r="B312" s="14">
        <v>9.0000000000000011E-3</v>
      </c>
      <c r="C312" s="31">
        <v>101.53</v>
      </c>
      <c r="F312" s="14">
        <f t="shared" si="9"/>
        <v>-6.3808206546795754E-2</v>
      </c>
    </row>
    <row r="313" spans="1:6">
      <c r="A313" s="103">
        <v>41425</v>
      </c>
      <c r="B313" s="14">
        <v>-1.9E-3</v>
      </c>
      <c r="C313" s="31">
        <v>100.43</v>
      </c>
      <c r="F313" s="14">
        <f t="shared" si="9"/>
        <v>-1.0834236186348822E-2</v>
      </c>
    </row>
    <row r="314" spans="1:6">
      <c r="A314" s="103">
        <v>41455</v>
      </c>
      <c r="B314" s="14">
        <v>-1.46E-2</v>
      </c>
      <c r="C314" s="31">
        <v>102.49</v>
      </c>
      <c r="F314" s="14">
        <f t="shared" si="9"/>
        <v>2.0511799263168262E-2</v>
      </c>
    </row>
    <row r="315" spans="1:6">
      <c r="A315" s="103">
        <v>41486</v>
      </c>
      <c r="B315" s="14">
        <v>-2.4199999999999999E-2</v>
      </c>
      <c r="C315" s="31">
        <v>107.89</v>
      </c>
      <c r="F315" s="14">
        <f t="shared" si="9"/>
        <v>5.2688067128500382E-2</v>
      </c>
    </row>
    <row r="316" spans="1:6">
      <c r="A316" s="103">
        <v>41517</v>
      </c>
      <c r="B316" s="14">
        <v>-1.41E-2</v>
      </c>
      <c r="C316" s="31">
        <v>115.97</v>
      </c>
      <c r="F316" s="14">
        <f t="shared" si="9"/>
        <v>7.4891092779683088E-2</v>
      </c>
    </row>
    <row r="317" spans="1:6">
      <c r="A317" s="103">
        <v>41547</v>
      </c>
      <c r="B317" s="14">
        <v>-5.0000000000000001E-3</v>
      </c>
      <c r="C317" s="31">
        <v>107.85</v>
      </c>
      <c r="F317" s="14">
        <f t="shared" si="9"/>
        <v>-7.0018108131413292E-2</v>
      </c>
    </row>
    <row r="318" spans="1:6">
      <c r="A318" s="103">
        <v>41578</v>
      </c>
      <c r="B318" s="14">
        <v>1.5E-3</v>
      </c>
      <c r="C318" s="31">
        <v>107.53</v>
      </c>
      <c r="F318" s="14">
        <f t="shared" si="9"/>
        <v>-2.9670839128418391E-3</v>
      </c>
    </row>
    <row r="319" spans="1:6">
      <c r="A319" s="103">
        <v>41608</v>
      </c>
      <c r="B319" s="14">
        <v>-1.3999999999999999E-2</v>
      </c>
      <c r="C319" s="31">
        <v>111.07</v>
      </c>
      <c r="F319" s="14">
        <f t="shared" si="9"/>
        <v>3.2921045289686424E-2</v>
      </c>
    </row>
    <row r="320" spans="1:6">
      <c r="A320" s="103">
        <v>41639</v>
      </c>
      <c r="B320" s="14">
        <v>-3.0699999999999998E-2</v>
      </c>
      <c r="C320" s="31">
        <v>109.95</v>
      </c>
      <c r="F320" s="14">
        <f t="shared" si="9"/>
        <v>-1.0083730980462668E-2</v>
      </c>
    </row>
    <row r="321" spans="1:6">
      <c r="A321" s="103">
        <v>41670</v>
      </c>
      <c r="B321" s="14">
        <v>-1.01E-2</v>
      </c>
      <c r="C321" s="31">
        <v>108.16</v>
      </c>
      <c r="F321" s="14">
        <f t="shared" si="9"/>
        <v>-1.628012733060491E-2</v>
      </c>
    </row>
    <row r="322" spans="1:6">
      <c r="A322" s="103">
        <v>41698</v>
      </c>
      <c r="B322" s="14">
        <v>-3.8E-3</v>
      </c>
      <c r="C322" s="31">
        <v>108.98</v>
      </c>
      <c r="F322" s="14">
        <f t="shared" si="9"/>
        <v>7.5813609467456633E-3</v>
      </c>
    </row>
    <row r="323" spans="1:6">
      <c r="A323" s="103">
        <v>41729</v>
      </c>
      <c r="B323" s="14">
        <v>3.2000000000000002E-3</v>
      </c>
      <c r="C323" s="31">
        <v>105.95</v>
      </c>
      <c r="F323" s="14">
        <f t="shared" si="9"/>
        <v>-2.7803266654432002E-2</v>
      </c>
    </row>
    <row r="324" spans="1:6">
      <c r="A324" s="103">
        <v>41759</v>
      </c>
      <c r="B324" s="14">
        <v>7.4999999999999997E-3</v>
      </c>
      <c r="C324" s="31">
        <v>108.63</v>
      </c>
      <c r="F324" s="14">
        <f t="shared" ref="F324:F384" si="10">C324/C323-1</f>
        <v>2.5294950448324638E-2</v>
      </c>
    </row>
    <row r="325" spans="1:6">
      <c r="A325" s="103">
        <v>41790</v>
      </c>
      <c r="B325" s="14">
        <v>1.9299999999999998E-2</v>
      </c>
      <c r="C325" s="31">
        <v>109.21</v>
      </c>
      <c r="F325" s="14">
        <f t="shared" si="10"/>
        <v>5.339224891834693E-3</v>
      </c>
    </row>
    <row r="326" spans="1:6">
      <c r="A326" s="103">
        <v>41820</v>
      </c>
      <c r="B326" s="14">
        <v>1.5600000000000001E-2</v>
      </c>
      <c r="C326" s="31">
        <v>111.03</v>
      </c>
      <c r="F326" s="14">
        <f t="shared" si="10"/>
        <v>1.666514055489432E-2</v>
      </c>
    </row>
    <row r="327" spans="1:6">
      <c r="A327" s="103">
        <v>41851</v>
      </c>
      <c r="B327" s="14">
        <v>4.9599999999999998E-2</v>
      </c>
      <c r="C327" s="31">
        <v>104.94</v>
      </c>
      <c r="F327" s="14">
        <f t="shared" si="10"/>
        <v>-5.4850040529586641E-2</v>
      </c>
    </row>
    <row r="328" spans="1:6">
      <c r="A328" s="103">
        <v>41882</v>
      </c>
      <c r="B328" s="14">
        <v>2.3700000000000002E-2</v>
      </c>
      <c r="C328" s="31">
        <v>101.12</v>
      </c>
      <c r="F328" s="14">
        <f t="shared" si="10"/>
        <v>-3.6401753382885427E-2</v>
      </c>
    </row>
    <row r="329" spans="1:6">
      <c r="A329" s="103">
        <v>41912</v>
      </c>
      <c r="B329" s="14">
        <v>9.1000000000000004E-3</v>
      </c>
      <c r="C329" s="31">
        <v>94.67</v>
      </c>
      <c r="F329" s="14">
        <f t="shared" si="10"/>
        <v>-6.3785601265822778E-2</v>
      </c>
    </row>
    <row r="330" spans="1:6">
      <c r="A330" s="103">
        <v>41943</v>
      </c>
      <c r="B330" s="14">
        <v>2.52E-2</v>
      </c>
      <c r="C330" s="31">
        <v>84.17</v>
      </c>
      <c r="F330" s="14">
        <f t="shared" si="10"/>
        <v>-0.11091158762015418</v>
      </c>
    </row>
    <row r="331" spans="1:6">
      <c r="A331" s="103">
        <v>41973</v>
      </c>
      <c r="B331" s="14">
        <v>4.24E-2</v>
      </c>
      <c r="C331" s="31">
        <v>71.89</v>
      </c>
      <c r="F331" s="14">
        <f t="shared" si="10"/>
        <v>-0.14589521207080913</v>
      </c>
    </row>
    <row r="332" spans="1:6">
      <c r="A332" s="103">
        <v>42004</v>
      </c>
      <c r="B332" s="14">
        <v>3.6900000000000002E-2</v>
      </c>
      <c r="C332" s="31">
        <v>55.27</v>
      </c>
      <c r="F332" s="14">
        <f t="shared" si="10"/>
        <v>-0.23118653498400332</v>
      </c>
    </row>
    <row r="333" spans="1:6">
      <c r="A333" s="103">
        <v>42035</v>
      </c>
      <c r="B333" s="14">
        <v>3.3399999999999999E-2</v>
      </c>
      <c r="C333" s="31">
        <v>47.52</v>
      </c>
      <c r="F333" s="14">
        <f t="shared" si="10"/>
        <v>-0.14022073457571915</v>
      </c>
    </row>
    <row r="334" spans="1:6">
      <c r="A334" s="103">
        <v>42063</v>
      </c>
      <c r="B334" s="14">
        <v>1.03E-2</v>
      </c>
      <c r="C334" s="31">
        <v>61.89</v>
      </c>
      <c r="F334" s="14">
        <f t="shared" si="10"/>
        <v>0.30239898989898983</v>
      </c>
    </row>
    <row r="335" spans="1:6">
      <c r="A335" s="103">
        <v>42094</v>
      </c>
      <c r="B335" s="14">
        <v>-2.9999999999999997E-4</v>
      </c>
      <c r="C335" s="31">
        <v>53.69</v>
      </c>
      <c r="F335" s="14">
        <f t="shared" si="10"/>
        <v>-0.13249313297786403</v>
      </c>
    </row>
    <row r="336" spans="1:6">
      <c r="A336" s="103">
        <v>42124</v>
      </c>
      <c r="B336" s="14">
        <v>-5.1000000000000004E-3</v>
      </c>
      <c r="C336" s="31">
        <v>63.9</v>
      </c>
      <c r="F336" s="14">
        <f t="shared" si="10"/>
        <v>0.19016576643695293</v>
      </c>
    </row>
    <row r="337" spans="1:6">
      <c r="A337" s="103">
        <v>42155</v>
      </c>
      <c r="B337" s="14">
        <v>-8.3999999999999995E-3</v>
      </c>
      <c r="C337" s="31">
        <v>63.16</v>
      </c>
      <c r="F337" s="14">
        <f t="shared" si="10"/>
        <v>-1.1580594679186262E-2</v>
      </c>
    </row>
    <row r="338" spans="1:6">
      <c r="A338" s="103">
        <v>42185</v>
      </c>
      <c r="B338" s="14">
        <v>-1.18E-2</v>
      </c>
      <c r="C338" s="31">
        <v>60.31</v>
      </c>
      <c r="F338" s="14">
        <f t="shared" si="10"/>
        <v>-4.5123495883470421E-2</v>
      </c>
    </row>
    <row r="339" spans="1:6">
      <c r="A339" s="103">
        <v>42216</v>
      </c>
      <c r="B339" s="14">
        <v>-2.46E-2</v>
      </c>
      <c r="C339" s="31">
        <v>53.29</v>
      </c>
      <c r="F339" s="14">
        <f t="shared" si="10"/>
        <v>-0.11639860719615325</v>
      </c>
    </row>
    <row r="340" spans="1:6">
      <c r="A340" s="103">
        <v>42247</v>
      </c>
      <c r="B340" s="14">
        <v>-0.02</v>
      </c>
      <c r="C340" s="31">
        <v>47.97</v>
      </c>
      <c r="F340" s="14">
        <f t="shared" si="10"/>
        <v>-9.9831112779133035E-2</v>
      </c>
    </row>
    <row r="341" spans="1:6">
      <c r="A341" s="103">
        <v>42277</v>
      </c>
      <c r="B341" s="14">
        <v>-2.6800000000000001E-2</v>
      </c>
      <c r="C341" s="31">
        <v>47.29</v>
      </c>
      <c r="F341" s="14">
        <f t="shared" si="10"/>
        <v>-1.4175526370648339E-2</v>
      </c>
    </row>
    <row r="342" spans="1:6">
      <c r="A342" s="103">
        <v>42308</v>
      </c>
      <c r="B342" s="14">
        <v>-4.5400000000000003E-2</v>
      </c>
      <c r="C342" s="31">
        <v>48</v>
      </c>
      <c r="F342" s="14">
        <f t="shared" si="10"/>
        <v>1.5013744977796506E-2</v>
      </c>
    </row>
    <row r="343" spans="1:6">
      <c r="A343" s="103">
        <v>42338</v>
      </c>
      <c r="B343" s="14">
        <v>-7.0699999999999999E-2</v>
      </c>
      <c r="C343" s="31">
        <v>43.73</v>
      </c>
      <c r="F343" s="14">
        <f t="shared" si="10"/>
        <v>-8.8958333333333361E-2</v>
      </c>
    </row>
    <row r="344" spans="1:6">
      <c r="A344" s="103">
        <v>42369</v>
      </c>
      <c r="B344" s="14">
        <v>-7.0599999999999996E-2</v>
      </c>
      <c r="C344" s="31">
        <v>36.61</v>
      </c>
      <c r="F344" s="14">
        <f t="shared" si="10"/>
        <v>-0.1628172879030414</v>
      </c>
    </row>
    <row r="345" spans="1:6">
      <c r="A345" s="103">
        <v>42400</v>
      </c>
      <c r="B345" s="14">
        <v>-6.2400000000000004E-2</v>
      </c>
      <c r="C345" s="31">
        <v>33.14</v>
      </c>
      <c r="F345" s="14">
        <f t="shared" si="10"/>
        <v>-9.4782846216880601E-2</v>
      </c>
    </row>
    <row r="346" spans="1:6">
      <c r="A346" s="103">
        <v>42429</v>
      </c>
      <c r="B346" s="14">
        <v>-6.4000000000000001E-2</v>
      </c>
      <c r="C346" s="31">
        <v>35.92</v>
      </c>
      <c r="F346" s="14">
        <f t="shared" si="10"/>
        <v>8.3886541943271054E-2</v>
      </c>
    </row>
    <row r="347" spans="1:6">
      <c r="A347" s="103">
        <v>42460</v>
      </c>
      <c r="B347" s="14">
        <v>-7.0099999999999996E-2</v>
      </c>
      <c r="C347" s="31">
        <v>36.75</v>
      </c>
      <c r="F347" s="14">
        <f t="shared" si="10"/>
        <v>2.3106904231625869E-2</v>
      </c>
    </row>
    <row r="348" spans="1:6">
      <c r="A348" s="103">
        <v>42490</v>
      </c>
      <c r="B348" s="14">
        <v>-6.6699999999999995E-2</v>
      </c>
      <c r="C348" s="31">
        <v>45.64</v>
      </c>
      <c r="F348" s="14">
        <f t="shared" si="10"/>
        <v>0.24190476190476184</v>
      </c>
    </row>
    <row r="349" spans="1:6">
      <c r="A349" s="103">
        <v>42521</v>
      </c>
      <c r="B349" s="14">
        <v>-6.9800000000000001E-2</v>
      </c>
      <c r="C349" s="31">
        <v>49.26</v>
      </c>
      <c r="F349" s="14">
        <f t="shared" si="10"/>
        <v>7.931638913234007E-2</v>
      </c>
    </row>
    <row r="350" spans="1:6">
      <c r="A350" s="103">
        <v>42551</v>
      </c>
      <c r="B350" s="14">
        <v>-6.2400000000000004E-2</v>
      </c>
      <c r="C350" s="31">
        <v>48.05</v>
      </c>
      <c r="F350" s="14">
        <f t="shared" si="10"/>
        <v>-2.4563540397888772E-2</v>
      </c>
    </row>
    <row r="351" spans="1:6">
      <c r="A351" s="103">
        <v>42582</v>
      </c>
      <c r="B351" s="14">
        <v>-5.91E-2</v>
      </c>
      <c r="C351" s="31">
        <v>40.76</v>
      </c>
      <c r="F351" s="14">
        <f t="shared" si="10"/>
        <v>-0.15171696149843916</v>
      </c>
    </row>
    <row r="352" spans="1:6">
      <c r="A352" s="103">
        <v>42613</v>
      </c>
      <c r="B352" s="14">
        <v>-6.08E-2</v>
      </c>
      <c r="C352" s="31">
        <v>47.94</v>
      </c>
      <c r="F352" s="14">
        <f t="shared" si="10"/>
        <v>0.17615309126594703</v>
      </c>
    </row>
    <row r="353" spans="1:6">
      <c r="A353" s="103">
        <v>42643</v>
      </c>
      <c r="B353" s="14">
        <v>-4.9800000000000004E-2</v>
      </c>
      <c r="C353" s="31">
        <v>48.24</v>
      </c>
      <c r="F353" s="14">
        <f t="shared" si="10"/>
        <v>6.2578222778473247E-3</v>
      </c>
    </row>
    <row r="354" spans="1:6">
      <c r="A354" s="103">
        <v>42674</v>
      </c>
      <c r="B354" s="14">
        <v>-3.6499999999999998E-2</v>
      </c>
      <c r="C354" s="31">
        <v>46.2</v>
      </c>
      <c r="F354" s="14">
        <f t="shared" si="10"/>
        <v>-4.2288557213930322E-2</v>
      </c>
    </row>
    <row r="355" spans="1:6">
      <c r="A355" s="103">
        <v>42704</v>
      </c>
      <c r="B355" s="14">
        <v>-2.3900000000000001E-2</v>
      </c>
      <c r="C355" s="31">
        <v>47.95</v>
      </c>
      <c r="F355" s="14">
        <f t="shared" si="10"/>
        <v>3.7878787878787845E-2</v>
      </c>
    </row>
    <row r="356" spans="1:6">
      <c r="A356" s="103">
        <v>42735</v>
      </c>
      <c r="B356" s="14">
        <v>-1.2999999999999999E-3</v>
      </c>
      <c r="C356" s="31">
        <v>54.96</v>
      </c>
      <c r="F356" s="14">
        <f t="shared" si="10"/>
        <v>0.14619395203336794</v>
      </c>
    </row>
    <row r="357" spans="1:6">
      <c r="A357" s="103">
        <v>42766</v>
      </c>
      <c r="B357" s="14">
        <v>-1.1999999999999999E-3</v>
      </c>
      <c r="C357" s="31">
        <v>55.25</v>
      </c>
      <c r="F357" s="14">
        <f t="shared" si="10"/>
        <v>5.2765647743813204E-3</v>
      </c>
    </row>
    <row r="358" spans="1:6">
      <c r="A358" s="103">
        <v>42794</v>
      </c>
      <c r="B358" s="14">
        <v>4.0999999999999995E-3</v>
      </c>
      <c r="C358" s="31">
        <v>53.36</v>
      </c>
      <c r="F358" s="14">
        <f t="shared" si="10"/>
        <v>-3.4208144796380124E-2</v>
      </c>
    </row>
    <row r="359" spans="1:6">
      <c r="A359" s="103">
        <v>42825</v>
      </c>
      <c r="B359" s="14">
        <v>1.8100000000000002E-2</v>
      </c>
      <c r="C359" s="31">
        <v>52.2</v>
      </c>
      <c r="F359" s="14">
        <f t="shared" si="10"/>
        <v>-2.1739130434782594E-2</v>
      </c>
    </row>
    <row r="360" spans="1:6">
      <c r="A360" s="103">
        <v>42855</v>
      </c>
      <c r="B360" s="14">
        <v>5.0499999999999996E-2</v>
      </c>
      <c r="C360" s="31">
        <v>49.46</v>
      </c>
      <c r="F360" s="14">
        <f t="shared" si="10"/>
        <v>-5.2490421455938741E-2</v>
      </c>
    </row>
    <row r="361" spans="1:6">
      <c r="A361" s="103">
        <v>42886</v>
      </c>
      <c r="B361" s="14">
        <v>4.5599999999999995E-2</v>
      </c>
      <c r="C361" s="31">
        <v>49.4</v>
      </c>
      <c r="F361" s="14">
        <f t="shared" si="10"/>
        <v>-1.2131014961586084E-3</v>
      </c>
    </row>
    <row r="362" spans="1:6">
      <c r="A362" s="103">
        <v>42916</v>
      </c>
      <c r="B362" s="14">
        <v>4.3099999999999999E-2</v>
      </c>
      <c r="C362" s="31">
        <v>47.08</v>
      </c>
      <c r="F362" s="14">
        <f t="shared" si="10"/>
        <v>-4.6963562753036481E-2</v>
      </c>
    </row>
    <row r="363" spans="1:6">
      <c r="A363" s="103">
        <v>42947</v>
      </c>
      <c r="B363" s="14">
        <v>3.6900000000000002E-2</v>
      </c>
      <c r="C363" s="31">
        <v>51.99</v>
      </c>
      <c r="F363" s="14">
        <f t="shared" si="10"/>
        <v>0.10429056924384028</v>
      </c>
    </row>
    <row r="364" spans="1:6">
      <c r="A364" s="103">
        <v>42978</v>
      </c>
      <c r="B364" s="14">
        <v>4.1200000000000001E-2</v>
      </c>
      <c r="C364" s="31">
        <v>52.69</v>
      </c>
      <c r="F364" s="14">
        <f t="shared" si="10"/>
        <v>1.3464127716868557E-2</v>
      </c>
    </row>
    <row r="365" spans="1:6">
      <c r="A365" s="103">
        <v>43008</v>
      </c>
      <c r="B365" s="14">
        <v>5.0999999999999997E-2</v>
      </c>
      <c r="C365" s="31">
        <v>57.02</v>
      </c>
      <c r="F365" s="14">
        <f t="shared" si="10"/>
        <v>8.2178781552476821E-2</v>
      </c>
    </row>
    <row r="366" spans="1:6">
      <c r="A366" s="103">
        <v>43039</v>
      </c>
      <c r="B366" s="14">
        <v>5.28E-2</v>
      </c>
      <c r="C366" s="31">
        <v>61.35</v>
      </c>
      <c r="F366" s="14">
        <f t="shared" si="10"/>
        <v>7.5938267274640481E-2</v>
      </c>
    </row>
    <row r="367" spans="1:6">
      <c r="A367" s="103">
        <v>43069</v>
      </c>
      <c r="B367" s="14">
        <v>5.5099999999999996E-2</v>
      </c>
      <c r="C367" s="31">
        <v>63.53</v>
      </c>
      <c r="F367" s="14">
        <f t="shared" si="10"/>
        <v>3.5533822330888309E-2</v>
      </c>
    </row>
    <row r="368" spans="1:6">
      <c r="A368" s="103">
        <v>43100</v>
      </c>
      <c r="B368" s="14">
        <v>3.7400000000000003E-2</v>
      </c>
      <c r="C368" s="31">
        <v>66.73</v>
      </c>
      <c r="F368" s="14">
        <f t="shared" si="10"/>
        <v>5.0369903982370623E-2</v>
      </c>
    </row>
    <row r="369" spans="1:6">
      <c r="A369" s="103">
        <v>43131</v>
      </c>
      <c r="B369" s="14">
        <v>3.8800000000000001E-2</v>
      </c>
      <c r="C369" s="31">
        <v>67.78</v>
      </c>
      <c r="F369" s="14">
        <f t="shared" si="10"/>
        <v>1.5735051700884073E-2</v>
      </c>
    </row>
    <row r="370" spans="1:6">
      <c r="A370" s="103">
        <v>43159</v>
      </c>
      <c r="B370" s="14">
        <v>4.2099999999999999E-2</v>
      </c>
      <c r="C370" s="31">
        <v>66.08</v>
      </c>
      <c r="F370" s="14">
        <f t="shared" si="10"/>
        <v>-2.5081144880495732E-2</v>
      </c>
    </row>
    <row r="371" spans="1:6">
      <c r="A371" s="103">
        <v>43190</v>
      </c>
      <c r="B371" s="14">
        <v>3.5400000000000001E-2</v>
      </c>
      <c r="C371" s="31">
        <v>69.02</v>
      </c>
      <c r="F371" s="14">
        <f t="shared" si="10"/>
        <v>4.4491525423728806E-2</v>
      </c>
    </row>
    <row r="372" spans="1:6">
      <c r="A372" s="103">
        <v>43220</v>
      </c>
      <c r="B372" s="14">
        <v>1.49E-2</v>
      </c>
      <c r="C372" s="31">
        <v>75.92</v>
      </c>
      <c r="F372" s="14">
        <f t="shared" si="10"/>
        <v>9.9971022891915506E-2</v>
      </c>
    </row>
    <row r="373" spans="1:6">
      <c r="A373" s="103">
        <v>43251</v>
      </c>
      <c r="B373" s="14">
        <v>2E-3</v>
      </c>
      <c r="C373" s="31">
        <v>76.45</v>
      </c>
      <c r="F373" s="14">
        <f t="shared" si="10"/>
        <v>6.9810326659642818E-3</v>
      </c>
    </row>
    <row r="374" spans="1:6">
      <c r="A374" s="103">
        <v>43281</v>
      </c>
      <c r="B374" s="14">
        <v>2.2200000000000001E-2</v>
      </c>
      <c r="C374" s="31">
        <v>77.44</v>
      </c>
      <c r="F374" s="14">
        <f t="shared" si="10"/>
        <v>1.2949640287769792E-2</v>
      </c>
    </row>
    <row r="375" spans="1:6">
      <c r="A375" s="103">
        <v>43312</v>
      </c>
      <c r="B375" s="14">
        <v>2.9100000000000001E-2</v>
      </c>
      <c r="C375" s="31">
        <v>74.16</v>
      </c>
      <c r="F375" s="14">
        <f t="shared" si="10"/>
        <v>-4.2355371900826499E-2</v>
      </c>
    </row>
    <row r="376" spans="1:6">
      <c r="A376" s="103">
        <v>43343</v>
      </c>
      <c r="B376" s="14">
        <v>4.3899999999999995E-2</v>
      </c>
      <c r="C376" s="31">
        <v>76.94</v>
      </c>
      <c r="F376" s="14">
        <f t="shared" si="10"/>
        <v>3.7486515641855567E-2</v>
      </c>
    </row>
    <row r="377" spans="1:6">
      <c r="A377" s="103">
        <v>43373</v>
      </c>
      <c r="B377" s="14">
        <v>4.0399999999999998E-2</v>
      </c>
      <c r="C377" s="31">
        <v>82.72</v>
      </c>
      <c r="F377" s="14">
        <f t="shared" si="10"/>
        <v>7.5123472835976202E-2</v>
      </c>
    </row>
    <row r="378" spans="1:6">
      <c r="A378" s="103">
        <v>43404</v>
      </c>
      <c r="B378" s="14">
        <v>3.6200000000000003E-2</v>
      </c>
      <c r="C378" s="31">
        <v>74.84</v>
      </c>
      <c r="F378" s="14">
        <f t="shared" si="10"/>
        <v>-9.5261121856866526E-2</v>
      </c>
    </row>
    <row r="379" spans="1:6">
      <c r="A379" s="103">
        <v>43434</v>
      </c>
      <c r="B379" s="14">
        <v>3.6299999999999999E-2</v>
      </c>
      <c r="C379" s="31">
        <v>57.71</v>
      </c>
      <c r="F379" s="14">
        <f t="shared" si="10"/>
        <v>-0.22888829502939612</v>
      </c>
    </row>
    <row r="380" spans="1:6">
      <c r="A380" s="103">
        <v>43465</v>
      </c>
      <c r="B380" s="14">
        <v>4.5199999999999997E-2</v>
      </c>
      <c r="C380" s="31">
        <v>50.57</v>
      </c>
      <c r="F380" s="14">
        <f t="shared" si="10"/>
        <v>-0.12372205856870555</v>
      </c>
    </row>
    <row r="381" spans="1:6">
      <c r="A381" s="103">
        <v>43496</v>
      </c>
      <c r="B381" s="14">
        <v>3.7400000000000003E-2</v>
      </c>
      <c r="C381" s="31">
        <v>62.46</v>
      </c>
      <c r="F381" s="14">
        <f t="shared" si="10"/>
        <v>0.23511963614791376</v>
      </c>
    </row>
    <row r="382" spans="1:6">
      <c r="A382" s="103">
        <v>43524</v>
      </c>
      <c r="B382" s="14">
        <v>2.5699999999999997E-2</v>
      </c>
      <c r="C382" s="31">
        <v>65.03</v>
      </c>
      <c r="F382" s="14">
        <f t="shared" si="10"/>
        <v>4.1146333653538258E-2</v>
      </c>
    </row>
    <row r="383" spans="1:6">
      <c r="A383" s="103">
        <v>43555</v>
      </c>
      <c r="B383" s="14">
        <v>3.2199999999999999E-2</v>
      </c>
      <c r="C383" s="31">
        <v>67.930000000000007</v>
      </c>
      <c r="F383" s="14">
        <f t="shared" si="10"/>
        <v>4.4594802398892908E-2</v>
      </c>
    </row>
    <row r="384" spans="1:6">
      <c r="A384" s="103">
        <v>43585</v>
      </c>
      <c r="B384" s="14">
        <v>1.03E-2</v>
      </c>
      <c r="C384" s="31">
        <v>72.19</v>
      </c>
      <c r="F384" s="14">
        <f t="shared" si="10"/>
        <v>6.2711614897688728E-2</v>
      </c>
    </row>
  </sheetData>
  <phoneticPr fontId="3" type="noConversion"/>
  <hyperlinks>
    <hyperlink ref="A1" location="目录!A1" display="指标名称" xr:uid="{615C63B1-0E36-4F33-8F6C-0500DA3551D6}"/>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180A-284C-4D9B-91C4-729DA6BDA8B2}">
  <dimension ref="A1:W386"/>
  <sheetViews>
    <sheetView tabSelected="1" topLeftCell="A352" workbookViewId="0">
      <selection activeCell="E383" sqref="E383"/>
    </sheetView>
  </sheetViews>
  <sheetFormatPr defaultRowHeight="12"/>
  <cols>
    <col min="1" max="1" width="11.625" style="103" bestFit="1" customWidth="1"/>
    <col min="2" max="2" width="9.875" style="14" customWidth="1"/>
    <col min="3" max="3" width="9" style="118"/>
    <col min="4" max="4" width="9" style="119"/>
    <col min="5" max="5" width="9" style="14"/>
    <col min="6" max="6" width="11.625" style="103" customWidth="1"/>
    <col min="7" max="9" width="9" style="118"/>
    <col min="10" max="10" width="9" style="15"/>
    <col min="11" max="11" width="10.5" style="15" customWidth="1"/>
    <col min="12" max="12" width="10.375" style="15" customWidth="1"/>
    <col min="13" max="13" width="12.25" style="15" bestFit="1" customWidth="1"/>
    <col min="14" max="14" width="12.375" style="15" customWidth="1"/>
    <col min="15" max="16384" width="9" style="15"/>
  </cols>
  <sheetData>
    <row r="1" spans="1:23" s="49" customFormat="1" ht="69.75">
      <c r="A1" s="114" t="s">
        <v>62</v>
      </c>
      <c r="B1" s="50" t="s">
        <v>63</v>
      </c>
      <c r="C1" s="115" t="s">
        <v>4</v>
      </c>
      <c r="D1" s="116" t="s">
        <v>90</v>
      </c>
      <c r="E1" s="117" t="s">
        <v>91</v>
      </c>
      <c r="F1" s="48" t="s">
        <v>92</v>
      </c>
      <c r="G1" s="115" t="s">
        <v>93</v>
      </c>
      <c r="H1" s="115" t="s">
        <v>94</v>
      </c>
      <c r="I1" s="115" t="s">
        <v>90</v>
      </c>
    </row>
    <row r="2" spans="1:23" hidden="1">
      <c r="A2" s="103">
        <v>31989</v>
      </c>
      <c r="B2" s="14">
        <v>6.6799999999999998E-2</v>
      </c>
      <c r="D2" s="119">
        <v>20.03</v>
      </c>
      <c r="E2" s="14">
        <v>4.9790356394130209E-2</v>
      </c>
      <c r="F2" s="103">
        <v>31989</v>
      </c>
      <c r="G2" s="118">
        <f t="shared" ref="G2:G65" si="0">(B2-$B$385)/$B$386</f>
        <v>0.44769004653469113</v>
      </c>
      <c r="I2" s="118">
        <v>20.03</v>
      </c>
    </row>
    <row r="3" spans="1:23" hidden="1">
      <c r="A3" s="103">
        <v>32020</v>
      </c>
      <c r="B3" s="14">
        <v>7.8100000000000003E-2</v>
      </c>
      <c r="D3" s="119">
        <v>18.63</v>
      </c>
      <c r="E3" s="14">
        <f t="shared" ref="E3:E66" si="1">D3/D2-1</f>
        <v>-6.9895157264104002E-2</v>
      </c>
      <c r="F3" s="103">
        <v>32020</v>
      </c>
      <c r="G3" s="118">
        <f t="shared" si="0"/>
        <v>0.60740465556397694</v>
      </c>
      <c r="I3" s="118">
        <v>18.63</v>
      </c>
    </row>
    <row r="4" spans="1:23" hidden="1">
      <c r="A4" s="103">
        <v>32050</v>
      </c>
      <c r="B4" s="14">
        <v>9.6000000000000002E-2</v>
      </c>
      <c r="D4" s="119">
        <v>18.48</v>
      </c>
      <c r="E4" s="14">
        <f t="shared" si="1"/>
        <v>-8.0515297906601502E-3</v>
      </c>
      <c r="F4" s="103">
        <v>32050</v>
      </c>
      <c r="G4" s="118">
        <f t="shared" si="0"/>
        <v>0.86040390349532336</v>
      </c>
      <c r="I4" s="118">
        <v>18.48</v>
      </c>
    </row>
    <row r="5" spans="1:23" hidden="1">
      <c r="A5" s="103">
        <v>32081</v>
      </c>
      <c r="B5" s="14">
        <v>0.122</v>
      </c>
      <c r="D5" s="119">
        <v>18.8</v>
      </c>
      <c r="E5" s="14">
        <f t="shared" si="1"/>
        <v>1.7316017316017396E-2</v>
      </c>
      <c r="F5" s="103">
        <v>32081</v>
      </c>
      <c r="G5" s="118">
        <f t="shared" si="0"/>
        <v>1.2278888446246534</v>
      </c>
      <c r="I5" s="118">
        <v>18.8</v>
      </c>
    </row>
    <row r="6" spans="1:23" hidden="1">
      <c r="A6" s="103">
        <v>32111</v>
      </c>
      <c r="B6" s="14">
        <v>0.12869999999999998</v>
      </c>
      <c r="D6" s="119">
        <v>17.7</v>
      </c>
      <c r="E6" s="14">
        <f t="shared" si="1"/>
        <v>-5.8510638297872397E-2</v>
      </c>
      <c r="F6" s="103">
        <v>32111</v>
      </c>
      <c r="G6" s="118">
        <f t="shared" si="0"/>
        <v>1.3225868871464421</v>
      </c>
      <c r="I6" s="118">
        <v>17.7</v>
      </c>
    </row>
    <row r="7" spans="1:23" hidden="1">
      <c r="A7" s="103">
        <v>32142</v>
      </c>
      <c r="B7" s="14">
        <v>0.1285</v>
      </c>
      <c r="D7" s="119">
        <v>17.600000000000001</v>
      </c>
      <c r="E7" s="14">
        <f t="shared" si="1"/>
        <v>-5.6497175141241307E-3</v>
      </c>
      <c r="F7" s="103">
        <v>32142</v>
      </c>
      <c r="G7" s="118">
        <f t="shared" si="0"/>
        <v>1.319760079906986</v>
      </c>
      <c r="I7" s="118">
        <v>17.600000000000001</v>
      </c>
    </row>
    <row r="8" spans="1:23" hidden="1">
      <c r="A8" s="103">
        <v>32173</v>
      </c>
      <c r="B8" s="14">
        <v>0.12939999999999999</v>
      </c>
      <c r="D8" s="119">
        <v>16.28</v>
      </c>
      <c r="E8" s="14">
        <f t="shared" si="1"/>
        <v>-7.4999999999999956E-2</v>
      </c>
      <c r="F8" s="103">
        <v>32173</v>
      </c>
      <c r="G8" s="118">
        <f t="shared" si="0"/>
        <v>1.3324807124845395</v>
      </c>
      <c r="I8" s="118">
        <v>16.28</v>
      </c>
    </row>
    <row r="9" spans="1:23" hidden="1">
      <c r="A9" s="103">
        <v>32202</v>
      </c>
      <c r="B9" s="14">
        <v>0.10920000000000001</v>
      </c>
      <c r="D9" s="119">
        <v>14.73</v>
      </c>
      <c r="E9" s="14">
        <f t="shared" si="1"/>
        <v>-9.5208845208845205E-2</v>
      </c>
      <c r="F9" s="103">
        <v>32202</v>
      </c>
      <c r="G9" s="118">
        <f t="shared" si="0"/>
        <v>1.0469731812994449</v>
      </c>
      <c r="I9" s="118">
        <v>14.73</v>
      </c>
    </row>
    <row r="10" spans="1:23" hidden="1">
      <c r="A10" s="103">
        <v>32233</v>
      </c>
      <c r="B10" s="14">
        <v>0.12429999999999999</v>
      </c>
      <c r="D10" s="119">
        <v>15.65</v>
      </c>
      <c r="E10" s="14">
        <f t="shared" si="1"/>
        <v>6.2457569585879114E-2</v>
      </c>
      <c r="F10" s="103">
        <v>32233</v>
      </c>
      <c r="G10" s="118">
        <f t="shared" si="0"/>
        <v>1.2603971278784019</v>
      </c>
      <c r="I10" s="118">
        <v>15.65</v>
      </c>
    </row>
    <row r="11" spans="1:23" hidden="1">
      <c r="A11" s="103">
        <v>32263</v>
      </c>
      <c r="B11" s="14">
        <v>0.1275</v>
      </c>
      <c r="D11" s="119">
        <v>16.600000000000001</v>
      </c>
      <c r="E11" s="14">
        <f t="shared" si="1"/>
        <v>6.0702875399361034E-2</v>
      </c>
      <c r="F11" s="103">
        <v>32263</v>
      </c>
      <c r="G11" s="118">
        <f t="shared" si="0"/>
        <v>1.305626043709704</v>
      </c>
      <c r="I11" s="118">
        <v>16.600000000000001</v>
      </c>
    </row>
    <row r="12" spans="1:23" hidden="1">
      <c r="A12" s="103">
        <v>32294</v>
      </c>
      <c r="B12" s="14">
        <v>0.12369999999999999</v>
      </c>
      <c r="D12" s="119">
        <v>16.2</v>
      </c>
      <c r="E12" s="14">
        <f t="shared" si="1"/>
        <v>-2.4096385542168752E-2</v>
      </c>
      <c r="F12" s="103">
        <v>32294</v>
      </c>
      <c r="G12" s="118">
        <f t="shared" si="0"/>
        <v>1.2519167061600325</v>
      </c>
      <c r="I12" s="118">
        <v>16.2</v>
      </c>
    </row>
    <row r="13" spans="1:23" hidden="1">
      <c r="A13" s="103">
        <v>32324</v>
      </c>
      <c r="B13" s="14">
        <v>0.12279999999999999</v>
      </c>
      <c r="D13" s="119">
        <v>14.18</v>
      </c>
      <c r="E13" s="14">
        <f t="shared" si="1"/>
        <v>-0.12469135802469133</v>
      </c>
      <c r="F13" s="103">
        <v>32324</v>
      </c>
      <c r="G13" s="118">
        <f t="shared" si="0"/>
        <v>1.239196073582479</v>
      </c>
      <c r="I13" s="118">
        <v>14.18</v>
      </c>
    </row>
    <row r="14" spans="1:23" hidden="1">
      <c r="A14" s="103">
        <v>32355</v>
      </c>
      <c r="B14" s="14">
        <v>0.1115</v>
      </c>
      <c r="D14" s="119">
        <v>15.75</v>
      </c>
      <c r="E14" s="14">
        <f t="shared" si="1"/>
        <v>0.11071932299012688</v>
      </c>
      <c r="F14" s="103">
        <v>32355</v>
      </c>
      <c r="G14" s="118">
        <f t="shared" si="0"/>
        <v>1.0794814645531932</v>
      </c>
      <c r="I14" s="118">
        <v>15.75</v>
      </c>
    </row>
    <row r="15" spans="1:23" hidden="1">
      <c r="A15" s="103">
        <v>32386</v>
      </c>
      <c r="B15" s="14">
        <v>0.1012</v>
      </c>
      <c r="D15" s="119">
        <v>14.4</v>
      </c>
      <c r="E15" s="14">
        <f t="shared" si="1"/>
        <v>-8.5714285714285743E-2</v>
      </c>
      <c r="F15" s="103">
        <v>32386</v>
      </c>
      <c r="G15" s="118">
        <f t="shared" si="0"/>
        <v>0.9339008917211894</v>
      </c>
      <c r="I15" s="118">
        <v>14.4</v>
      </c>
    </row>
    <row r="16" spans="1:23" ht="12.75" hidden="1" thickBot="1">
      <c r="A16" s="103">
        <v>32416</v>
      </c>
      <c r="B16" s="14">
        <v>9.2399999999999996E-2</v>
      </c>
      <c r="D16" s="119">
        <v>11.93</v>
      </c>
      <c r="E16" s="14">
        <f t="shared" si="1"/>
        <v>-0.17152777777777783</v>
      </c>
      <c r="F16" s="103">
        <v>32416</v>
      </c>
      <c r="G16" s="118">
        <f t="shared" si="0"/>
        <v>0.80952137318510842</v>
      </c>
      <c r="I16" s="118">
        <v>11.93</v>
      </c>
      <c r="K16" s="120" t="s">
        <v>95</v>
      </c>
      <c r="L16" s="121" t="s">
        <v>96</v>
      </c>
      <c r="M16" s="122" t="s">
        <v>66</v>
      </c>
      <c r="N16" s="123" t="s">
        <v>67</v>
      </c>
      <c r="O16" s="122" t="s">
        <v>97</v>
      </c>
      <c r="P16" s="122" t="s">
        <v>98</v>
      </c>
      <c r="Q16" s="122" t="s">
        <v>99</v>
      </c>
      <c r="R16" s="124" t="s">
        <v>15</v>
      </c>
      <c r="S16" s="125" t="s">
        <v>16</v>
      </c>
      <c r="T16" s="126" t="s">
        <v>71</v>
      </c>
      <c r="U16" s="126" t="s">
        <v>72</v>
      </c>
      <c r="V16" s="127" t="s">
        <v>73</v>
      </c>
      <c r="W16" s="128" t="s">
        <v>74</v>
      </c>
    </row>
    <row r="17" spans="1:23" hidden="1">
      <c r="A17" s="103">
        <v>32447</v>
      </c>
      <c r="B17" s="14">
        <v>7.690000000000001E-2</v>
      </c>
      <c r="D17" s="119">
        <v>12.6</v>
      </c>
      <c r="E17" s="14">
        <f t="shared" si="1"/>
        <v>5.6160938809723282E-2</v>
      </c>
      <c r="F17" s="103">
        <v>32447</v>
      </c>
      <c r="G17" s="118">
        <f t="shared" si="0"/>
        <v>0.59044381212723873</v>
      </c>
      <c r="I17" s="118">
        <v>12.6</v>
      </c>
      <c r="K17" s="16" t="s">
        <v>25</v>
      </c>
      <c r="L17" s="16" t="s">
        <v>100</v>
      </c>
      <c r="M17" s="129">
        <v>33785</v>
      </c>
      <c r="N17" s="130">
        <v>35764</v>
      </c>
      <c r="O17" s="17">
        <v>61</v>
      </c>
      <c r="P17" s="71">
        <v>126</v>
      </c>
      <c r="Q17" s="17">
        <f>P17-O17</f>
        <v>65</v>
      </c>
      <c r="R17" s="18">
        <f ca="1">INDIRECT(ADDRESS(P17,4))/INDIRECT(ADDRESS(O17,4))-1</f>
        <v>-7.9611650485436947E-2</v>
      </c>
      <c r="S17" s="17">
        <f ca="1">IF(R17&gt;0,1,0)</f>
        <v>0</v>
      </c>
      <c r="T17" s="18">
        <f ca="1">AVERAGE(INDIRECT(ADDRESS(O17,5)):INDIRECT(ADDRESS(P17,5)))</f>
        <v>8.3763365684798102E-4</v>
      </c>
      <c r="U17" s="17">
        <f ca="1">COUNTIF(INDIRECT(ADDRESS(O17,5)):INDIRECT(ADDRESS(P17,5)),"&gt;0")</f>
        <v>31</v>
      </c>
      <c r="V17" s="17">
        <f ca="1">COUNTIF(INDIRECT(ADDRESS(O17,5)):INDIRECT(ADDRESS(P17,5)),"&lt;&gt;0")</f>
        <v>65</v>
      </c>
      <c r="W17" s="19">
        <f ca="1">U17/V17</f>
        <v>0.47692307692307695</v>
      </c>
    </row>
    <row r="18" spans="1:23" hidden="1">
      <c r="A18" s="103">
        <v>32477</v>
      </c>
      <c r="B18" s="14">
        <v>7.0400000000000004E-2</v>
      </c>
      <c r="D18" s="119">
        <v>14.35</v>
      </c>
      <c r="E18" s="14">
        <f t="shared" si="1"/>
        <v>0.13888888888888884</v>
      </c>
      <c r="F18" s="103">
        <v>32477</v>
      </c>
      <c r="G18" s="118">
        <f t="shared" si="0"/>
        <v>0.49857257684490613</v>
      </c>
      <c r="I18" s="118">
        <v>14.35</v>
      </c>
      <c r="K18" s="16" t="s">
        <v>25</v>
      </c>
      <c r="L18" s="16" t="s">
        <v>101</v>
      </c>
      <c r="M18" s="129">
        <v>35764</v>
      </c>
      <c r="N18" s="130">
        <v>35885</v>
      </c>
      <c r="O18" s="17">
        <f>P17</f>
        <v>126</v>
      </c>
      <c r="P18" s="71">
        <v>130</v>
      </c>
      <c r="Q18" s="17">
        <f t="shared" ref="Q18:Q27" si="2">P18-O18</f>
        <v>4</v>
      </c>
      <c r="R18" s="18">
        <f t="shared" ref="R18:R27" ca="1" si="3">INDIRECT(ADDRESS(P18,4))/INDIRECT(ADDRESS(O18,4))-1</f>
        <v>-0.26845991561181437</v>
      </c>
      <c r="S18" s="17">
        <f t="shared" ref="S18:S27" ca="1" si="4">IF(R18&gt;0,1,0)</f>
        <v>0</v>
      </c>
      <c r="T18" s="18">
        <f ca="1">AVERAGE(INDIRECT(ADDRESS(O18,5)):INDIRECT(ADDRESS(P18,5)))</f>
        <v>-6.2243926490972837E-2</v>
      </c>
      <c r="U18" s="17">
        <f ca="1">COUNTIF(INDIRECT(ADDRESS(O18,5)):INDIRECT(ADDRESS(P18,5)),"&gt;0")</f>
        <v>1</v>
      </c>
      <c r="V18" s="17">
        <f ca="1">COUNTIF(INDIRECT(ADDRESS(O18,5)):INDIRECT(ADDRESS(P18,5)),"&lt;&gt;0")</f>
        <v>5</v>
      </c>
      <c r="W18" s="19">
        <f t="shared" ref="W18:W27" ca="1" si="5">U18/V18</f>
        <v>0.2</v>
      </c>
    </row>
    <row r="19" spans="1:23" hidden="1">
      <c r="A19" s="103">
        <v>32508</v>
      </c>
      <c r="B19" s="14">
        <v>6.1500000000000006E-2</v>
      </c>
      <c r="D19" s="119">
        <v>16.23</v>
      </c>
      <c r="E19" s="14">
        <f t="shared" si="1"/>
        <v>0.13101045296167246</v>
      </c>
      <c r="F19" s="103">
        <v>32508</v>
      </c>
      <c r="G19" s="118">
        <f t="shared" si="0"/>
        <v>0.37277965468909702</v>
      </c>
      <c r="I19" s="118">
        <v>16.23</v>
      </c>
      <c r="K19" s="16" t="s">
        <v>100</v>
      </c>
      <c r="L19" s="16" t="s">
        <v>101</v>
      </c>
      <c r="M19" s="129">
        <v>35885</v>
      </c>
      <c r="N19" s="130">
        <v>37225</v>
      </c>
      <c r="O19" s="17">
        <f t="shared" ref="O19:O27" si="6">P18</f>
        <v>130</v>
      </c>
      <c r="P19" s="71">
        <v>174</v>
      </c>
      <c r="Q19" s="17">
        <f t="shared" si="2"/>
        <v>44</v>
      </c>
      <c r="R19" s="18">
        <f t="shared" ca="1" si="3"/>
        <v>0.36409516943042552</v>
      </c>
      <c r="S19" s="17">
        <f t="shared" ca="1" si="4"/>
        <v>1</v>
      </c>
      <c r="T19" s="18">
        <f ca="1">AVERAGE(INDIRECT(ADDRESS(O19,5)):INDIRECT(ADDRESS(P19,5)))</f>
        <v>1.8481815799807434E-2</v>
      </c>
      <c r="U19" s="17">
        <f ca="1">COUNTIF(INDIRECT(ADDRESS(O19,5)):INDIRECT(ADDRESS(P19,5)),"&gt;0")</f>
        <v>24</v>
      </c>
      <c r="V19" s="17">
        <f ca="1">COUNTIF(INDIRECT(ADDRESS(O19,5)):INDIRECT(ADDRESS(P19,5)),"&lt;&gt;0")</f>
        <v>45</v>
      </c>
      <c r="W19" s="19">
        <f t="shared" ca="1" si="5"/>
        <v>0.53333333333333333</v>
      </c>
    </row>
    <row r="20" spans="1:23" hidden="1">
      <c r="A20" s="103">
        <v>32539</v>
      </c>
      <c r="B20" s="14">
        <v>7.0400000000000004E-2</v>
      </c>
      <c r="D20" s="119">
        <v>16.38</v>
      </c>
      <c r="E20" s="14">
        <f t="shared" si="1"/>
        <v>9.2421441774490631E-3</v>
      </c>
      <c r="F20" s="103">
        <v>32539</v>
      </c>
      <c r="G20" s="118">
        <f t="shared" si="0"/>
        <v>0.49857257684490613</v>
      </c>
      <c r="I20" s="118">
        <v>16.38</v>
      </c>
      <c r="K20" s="16" t="s">
        <v>100</v>
      </c>
      <c r="L20" s="16" t="s">
        <v>100</v>
      </c>
      <c r="M20" s="129">
        <v>37225</v>
      </c>
      <c r="N20" s="130">
        <v>38990</v>
      </c>
      <c r="O20" s="17">
        <f t="shared" si="6"/>
        <v>174</v>
      </c>
      <c r="P20" s="71">
        <v>232</v>
      </c>
      <c r="Q20" s="17">
        <f t="shared" si="2"/>
        <v>58</v>
      </c>
      <c r="R20" s="18">
        <f t="shared" ca="1" si="3"/>
        <v>2.1231501057082451</v>
      </c>
      <c r="S20" s="17">
        <f t="shared" ca="1" si="4"/>
        <v>1</v>
      </c>
      <c r="T20" s="18">
        <f ca="1">AVERAGE(INDIRECT(ADDRESS(O20,5)):INDIRECT(ADDRESS(P20,5)))</f>
        <v>2.3137523213667268E-2</v>
      </c>
      <c r="U20" s="17">
        <f ca="1">COUNTIF(INDIRECT(ADDRESS(O20,5)):INDIRECT(ADDRESS(P20,5)),"&gt;0")</f>
        <v>35</v>
      </c>
      <c r="V20" s="17">
        <f ca="1">COUNTIF(INDIRECT(ADDRESS(O20,5)):INDIRECT(ADDRESS(P20,5)),"&lt;&gt;0")</f>
        <v>59</v>
      </c>
      <c r="W20" s="19">
        <f t="shared" ca="1" si="5"/>
        <v>0.59322033898305082</v>
      </c>
    </row>
    <row r="21" spans="1:23" hidden="1">
      <c r="A21" s="103">
        <v>32567</v>
      </c>
      <c r="B21" s="14">
        <v>6.0400000000000002E-2</v>
      </c>
      <c r="D21" s="119">
        <v>17.23</v>
      </c>
      <c r="E21" s="14">
        <f t="shared" si="1"/>
        <v>5.189255189255193E-2</v>
      </c>
      <c r="F21" s="103">
        <v>32567</v>
      </c>
      <c r="G21" s="118">
        <f t="shared" si="0"/>
        <v>0.35723221487208684</v>
      </c>
      <c r="I21" s="118">
        <v>17.23</v>
      </c>
      <c r="K21" s="16" t="s">
        <v>101</v>
      </c>
      <c r="L21" s="16" t="s">
        <v>101</v>
      </c>
      <c r="M21" s="129">
        <v>38990</v>
      </c>
      <c r="N21" s="130">
        <v>39903</v>
      </c>
      <c r="O21" s="17">
        <f t="shared" si="6"/>
        <v>232</v>
      </c>
      <c r="P21" s="71">
        <v>262</v>
      </c>
      <c r="Q21" s="17">
        <f t="shared" si="2"/>
        <v>30</v>
      </c>
      <c r="R21" s="18">
        <f t="shared" ca="1" si="3"/>
        <v>-0.21932645117617189</v>
      </c>
      <c r="S21" s="17">
        <f t="shared" ca="1" si="4"/>
        <v>0</v>
      </c>
      <c r="T21" s="18">
        <f ca="1">AVERAGE(INDIRECT(ADDRESS(O21,5)):INDIRECT(ADDRESS(P21,5)))</f>
        <v>-3.4131833224703826E-3</v>
      </c>
      <c r="U21" s="17">
        <f ca="1">COUNTIF(INDIRECT(ADDRESS(O21,5)):INDIRECT(ADDRESS(P21,5)),"&gt;0")</f>
        <v>17</v>
      </c>
      <c r="V21" s="17">
        <f ca="1">COUNTIF(INDIRECT(ADDRESS(O21,5)):INDIRECT(ADDRESS(P21,5)),"&lt;&gt;0")</f>
        <v>31</v>
      </c>
      <c r="W21" s="19">
        <f t="shared" ca="1" si="5"/>
        <v>0.54838709677419351</v>
      </c>
    </row>
    <row r="22" spans="1:23" hidden="1">
      <c r="A22" s="103">
        <v>32598</v>
      </c>
      <c r="B22" s="14">
        <v>4.5499999999999999E-2</v>
      </c>
      <c r="D22" s="119">
        <v>20.45</v>
      </c>
      <c r="E22" s="14">
        <f t="shared" si="1"/>
        <v>0.1868833430063841</v>
      </c>
      <c r="F22" s="103">
        <v>32598</v>
      </c>
      <c r="G22" s="118">
        <f t="shared" si="0"/>
        <v>0.14663507553258609</v>
      </c>
      <c r="I22" s="118">
        <v>20.45</v>
      </c>
      <c r="K22" s="16" t="s">
        <v>100</v>
      </c>
      <c r="L22" s="16" t="s">
        <v>101</v>
      </c>
      <c r="M22" s="129">
        <v>39903</v>
      </c>
      <c r="N22" s="130">
        <v>39994</v>
      </c>
      <c r="O22" s="17">
        <f t="shared" si="6"/>
        <v>262</v>
      </c>
      <c r="P22" s="71">
        <v>265</v>
      </c>
      <c r="Q22" s="17">
        <f t="shared" si="2"/>
        <v>3</v>
      </c>
      <c r="R22" s="18">
        <f t="shared" ca="1" si="3"/>
        <v>0.4764795144157814</v>
      </c>
      <c r="S22" s="17">
        <f t="shared" ca="1" si="4"/>
        <v>1</v>
      </c>
      <c r="T22" s="18">
        <f ca="1">AVERAGE(INDIRECT(ADDRESS(O22,5)):INDIRECT(ADDRESS(P22,5)))</f>
        <v>0.11728607364233107</v>
      </c>
      <c r="U22" s="17">
        <f ca="1">COUNTIF(INDIRECT(ADDRESS(O22,5)):INDIRECT(ADDRESS(P22,5)),"&gt;0")</f>
        <v>4</v>
      </c>
      <c r="V22" s="17">
        <f ca="1">COUNTIF(INDIRECT(ADDRESS(O22,5)):INDIRECT(ADDRESS(P22,5)),"&lt;&gt;0")</f>
        <v>4</v>
      </c>
      <c r="W22" s="19">
        <f t="shared" ca="1" si="5"/>
        <v>1</v>
      </c>
    </row>
    <row r="23" spans="1:23" hidden="1">
      <c r="A23" s="103">
        <v>32628</v>
      </c>
      <c r="B23" s="14">
        <v>4.99E-2</v>
      </c>
      <c r="D23" s="119">
        <v>20.149999999999999</v>
      </c>
      <c r="E23" s="14">
        <f t="shared" si="1"/>
        <v>-1.4669926650366816E-2</v>
      </c>
      <c r="F23" s="103">
        <v>32628</v>
      </c>
      <c r="G23" s="118">
        <f t="shared" si="0"/>
        <v>0.20882483480062658</v>
      </c>
      <c r="I23" s="118">
        <v>20.149999999999999</v>
      </c>
      <c r="K23" s="16" t="s">
        <v>100</v>
      </c>
      <c r="L23" s="16" t="s">
        <v>100</v>
      </c>
      <c r="M23" s="129">
        <v>39994</v>
      </c>
      <c r="N23" s="130">
        <v>40390</v>
      </c>
      <c r="O23" s="17">
        <f t="shared" si="6"/>
        <v>265</v>
      </c>
      <c r="P23" s="71">
        <v>278</v>
      </c>
      <c r="Q23" s="17">
        <f t="shared" si="2"/>
        <v>13</v>
      </c>
      <c r="R23" s="18">
        <f t="shared" ca="1" si="3"/>
        <v>0.13786521802965801</v>
      </c>
      <c r="S23" s="17">
        <f t="shared" ca="1" si="4"/>
        <v>1</v>
      </c>
      <c r="T23" s="18">
        <f ca="1">AVERAGE(INDIRECT(ADDRESS(O23,5)):INDIRECT(ADDRESS(P23,5)))</f>
        <v>1.519036863231352E-2</v>
      </c>
      <c r="U23" s="17">
        <f ca="1">COUNTIF(INDIRECT(ADDRESS(O23,5)):INDIRECT(ADDRESS(P23,5)),"&gt;0")</f>
        <v>10</v>
      </c>
      <c r="V23" s="17">
        <f ca="1">COUNTIF(INDIRECT(ADDRESS(O23,5)):INDIRECT(ADDRESS(P23,5)),"&lt;&gt;0")</f>
        <v>14</v>
      </c>
      <c r="W23" s="19">
        <f t="shared" ca="1" si="5"/>
        <v>0.7142857142857143</v>
      </c>
    </row>
    <row r="24" spans="1:23" hidden="1">
      <c r="A24" s="103">
        <v>32659</v>
      </c>
      <c r="B24" s="14">
        <v>2.8399999999999998E-2</v>
      </c>
      <c r="D24" s="119">
        <v>18.25</v>
      </c>
      <c r="E24" s="14">
        <f t="shared" si="1"/>
        <v>-9.4292803970223216E-2</v>
      </c>
      <c r="F24" s="103">
        <v>32659</v>
      </c>
      <c r="G24" s="118">
        <f t="shared" si="0"/>
        <v>-9.5056943440934849E-2</v>
      </c>
      <c r="I24" s="118">
        <v>18.25</v>
      </c>
      <c r="K24" s="16" t="s">
        <v>100</v>
      </c>
      <c r="L24" s="16" t="s">
        <v>101</v>
      </c>
      <c r="M24" s="129">
        <v>40390</v>
      </c>
      <c r="N24" s="130">
        <v>40724</v>
      </c>
      <c r="O24" s="17">
        <f t="shared" si="6"/>
        <v>278</v>
      </c>
      <c r="P24" s="71">
        <v>289</v>
      </c>
      <c r="Q24" s="17">
        <f t="shared" si="2"/>
        <v>11</v>
      </c>
      <c r="R24" s="18">
        <f t="shared" ca="1" si="3"/>
        <v>0.44141935483870953</v>
      </c>
      <c r="S24" s="17">
        <f t="shared" ca="1" si="4"/>
        <v>1</v>
      </c>
      <c r="T24" s="18">
        <f ca="1">AVERAGE(INDIRECT(ADDRESS(O24,5)):INDIRECT(ADDRESS(P24,5)))</f>
        <v>3.5425718324490235E-2</v>
      </c>
      <c r="U24" s="17">
        <f ca="1">COUNTIF(INDIRECT(ADDRESS(O24,5)):INDIRECT(ADDRESS(P24,5)),"&gt;0")</f>
        <v>9</v>
      </c>
      <c r="V24" s="17">
        <f ca="1">COUNTIF(INDIRECT(ADDRESS(O24,5)):INDIRECT(ADDRESS(P24,5)),"&lt;&gt;0")</f>
        <v>12</v>
      </c>
      <c r="W24" s="19">
        <f t="shared" ca="1" si="5"/>
        <v>0.75</v>
      </c>
    </row>
    <row r="25" spans="1:23" hidden="1">
      <c r="A25" s="103">
        <v>32689</v>
      </c>
      <c r="B25" s="14">
        <v>3.4200000000000001E-2</v>
      </c>
      <c r="D25" s="119">
        <v>18.28</v>
      </c>
      <c r="E25" s="14">
        <f t="shared" si="1"/>
        <v>1.6438356164383272E-3</v>
      </c>
      <c r="F25" s="103">
        <v>32689</v>
      </c>
      <c r="G25" s="118">
        <f t="shared" si="0"/>
        <v>-1.3079533496699637E-2</v>
      </c>
      <c r="I25" s="118">
        <v>18.28</v>
      </c>
      <c r="K25" s="16" t="s">
        <v>101</v>
      </c>
      <c r="L25" s="16" t="s">
        <v>101</v>
      </c>
      <c r="M25" s="129">
        <v>40724</v>
      </c>
      <c r="N25" s="130">
        <v>42338</v>
      </c>
      <c r="O25" s="17">
        <f t="shared" si="6"/>
        <v>289</v>
      </c>
      <c r="P25" s="71">
        <v>342</v>
      </c>
      <c r="Q25" s="17">
        <f t="shared" si="2"/>
        <v>53</v>
      </c>
      <c r="R25" s="18">
        <f t="shared" ca="1" si="3"/>
        <v>-0.60853996956404977</v>
      </c>
      <c r="S25" s="17">
        <f t="shared" ca="1" si="4"/>
        <v>0</v>
      </c>
      <c r="T25" s="18">
        <f ca="1">AVERAGE(INDIRECT(ADDRESS(O25,5)):INDIRECT(ADDRESS(P25,5)))</f>
        <v>-1.4591585926831022E-2</v>
      </c>
      <c r="U25" s="17">
        <f ca="1">COUNTIF(INDIRECT(ADDRESS(O25,5)):INDIRECT(ADDRESS(P25,5)),"&gt;0")</f>
        <v>22</v>
      </c>
      <c r="V25" s="17">
        <f ca="1">COUNTIF(INDIRECT(ADDRESS(O25,5)):INDIRECT(ADDRESS(P25,5)),"&lt;&gt;0")</f>
        <v>54</v>
      </c>
      <c r="W25" s="19">
        <f t="shared" ca="1" si="5"/>
        <v>0.40740740740740738</v>
      </c>
    </row>
    <row r="26" spans="1:23" hidden="1">
      <c r="A26" s="103">
        <v>32720</v>
      </c>
      <c r="B26" s="14">
        <v>2.9399999999999999E-2</v>
      </c>
      <c r="D26" s="119">
        <v>16.3</v>
      </c>
      <c r="E26" s="14">
        <f t="shared" si="1"/>
        <v>-0.10831509846827136</v>
      </c>
      <c r="F26" s="103">
        <v>32720</v>
      </c>
      <c r="G26" s="118">
        <f t="shared" si="0"/>
        <v>-8.0922907243652906E-2</v>
      </c>
      <c r="I26" s="118">
        <v>16.3</v>
      </c>
      <c r="K26" s="16" t="s">
        <v>101</v>
      </c>
      <c r="L26" s="16" t="s">
        <v>100</v>
      </c>
      <c r="M26" s="129">
        <v>42338</v>
      </c>
      <c r="N26" s="130">
        <v>42460</v>
      </c>
      <c r="O26" s="17">
        <f t="shared" si="6"/>
        <v>342</v>
      </c>
      <c r="P26" s="71">
        <v>346</v>
      </c>
      <c r="Q26" s="17">
        <f t="shared" si="2"/>
        <v>4</v>
      </c>
      <c r="R26" s="18">
        <f t="shared" ca="1" si="3"/>
        <v>-0.15961582437685795</v>
      </c>
      <c r="S26" s="17">
        <f t="shared" ca="1" si="4"/>
        <v>0</v>
      </c>
      <c r="T26" s="18">
        <f ca="1">AVERAGE(INDIRECT(ADDRESS(O26,5)):INDIRECT(ADDRESS(P26,5)))</f>
        <v>-4.7913004255671687E-2</v>
      </c>
      <c r="U26" s="17">
        <f ca="1">COUNTIF(INDIRECT(ADDRESS(O26,5)):INDIRECT(ADDRESS(P26,5)),"&gt;0")</f>
        <v>2</v>
      </c>
      <c r="V26" s="17">
        <f ca="1">COUNTIF(INDIRECT(ADDRESS(O26,5)):INDIRECT(ADDRESS(P26,5)),"&lt;&gt;0")</f>
        <v>5</v>
      </c>
      <c r="W26" s="19">
        <f t="shared" ca="1" si="5"/>
        <v>0.4</v>
      </c>
    </row>
    <row r="27" spans="1:23" ht="12.75" hidden="1" thickBot="1">
      <c r="A27" s="103">
        <v>32751</v>
      </c>
      <c r="B27" s="14">
        <v>4.0800000000000003E-2</v>
      </c>
      <c r="D27" s="119">
        <v>17.2</v>
      </c>
      <c r="E27" s="14">
        <f t="shared" si="1"/>
        <v>5.5214723926380271E-2</v>
      </c>
      <c r="F27" s="103">
        <v>32751</v>
      </c>
      <c r="G27" s="118">
        <f t="shared" si="0"/>
        <v>8.0205105405361105E-2</v>
      </c>
      <c r="I27" s="118">
        <v>17.2</v>
      </c>
      <c r="K27" s="25" t="s">
        <v>100</v>
      </c>
      <c r="L27" s="16" t="s">
        <v>100</v>
      </c>
      <c r="M27" s="131">
        <v>42460</v>
      </c>
      <c r="N27" s="132">
        <v>43585</v>
      </c>
      <c r="O27" s="26">
        <f t="shared" si="6"/>
        <v>346</v>
      </c>
      <c r="P27" s="76">
        <v>383</v>
      </c>
      <c r="Q27" s="26">
        <f t="shared" si="2"/>
        <v>37</v>
      </c>
      <c r="R27" s="27">
        <f t="shared" ca="1" si="3"/>
        <v>0.96435374149659858</v>
      </c>
      <c r="S27" s="26">
        <f t="shared" ca="1" si="4"/>
        <v>1</v>
      </c>
      <c r="T27" s="27">
        <f ca="1">AVERAGE(INDIRECT(ADDRESS(O27,5)):INDIRECT(ADDRESS(P27,5)))</f>
        <v>2.2728499522721761E-2</v>
      </c>
      <c r="U27" s="26">
        <f ca="1">COUNTIF(INDIRECT(ADDRESS(O27,5)):INDIRECT(ADDRESS(P27,5)),"&gt;0")</f>
        <v>25</v>
      </c>
      <c r="V27" s="26">
        <f ca="1">COUNTIF(INDIRECT(ADDRESS(O27,5)):INDIRECT(ADDRESS(P27,5)),"&lt;&gt;0")</f>
        <v>38</v>
      </c>
      <c r="W27" s="28">
        <f t="shared" ca="1" si="5"/>
        <v>0.65789473684210531</v>
      </c>
    </row>
    <row r="28" spans="1:23" hidden="1">
      <c r="A28" s="103">
        <v>32781</v>
      </c>
      <c r="B28" s="14">
        <v>3.0299999999999997E-2</v>
      </c>
      <c r="D28" s="119">
        <v>18.23</v>
      </c>
      <c r="E28" s="14">
        <f t="shared" si="1"/>
        <v>5.9883720930232531E-2</v>
      </c>
      <c r="F28" s="103">
        <v>32781</v>
      </c>
      <c r="G28" s="118">
        <f t="shared" si="0"/>
        <v>-6.8202274666099211E-2</v>
      </c>
      <c r="I28" s="118">
        <v>18.23</v>
      </c>
      <c r="K28" s="17"/>
      <c r="L28" s="129"/>
      <c r="M28" s="129"/>
      <c r="N28" s="17"/>
      <c r="O28" s="17"/>
      <c r="P28" s="71"/>
      <c r="Q28" s="17"/>
      <c r="R28" s="18"/>
      <c r="S28" s="17"/>
      <c r="T28" s="18"/>
      <c r="U28" s="17"/>
      <c r="V28" s="17"/>
      <c r="W28" s="18"/>
    </row>
    <row r="29" spans="1:23" hidden="1">
      <c r="A29" s="103">
        <v>32812</v>
      </c>
      <c r="B29" s="14">
        <v>5.3E-3</v>
      </c>
      <c r="D29" s="119">
        <v>18.93</v>
      </c>
      <c r="E29" s="14">
        <f t="shared" si="1"/>
        <v>3.8398244651673075E-2</v>
      </c>
      <c r="F29" s="103">
        <v>32812</v>
      </c>
      <c r="G29" s="118">
        <f t="shared" si="0"/>
        <v>-0.42155317959814731</v>
      </c>
      <c r="I29" s="118">
        <v>18.93</v>
      </c>
      <c r="L29" s="103"/>
      <c r="M29" s="17"/>
    </row>
    <row r="30" spans="1:23" ht="15" hidden="1" thickBot="1">
      <c r="A30" s="103">
        <v>32842</v>
      </c>
      <c r="B30" s="14">
        <v>9.1999999999999998E-3</v>
      </c>
      <c r="D30" s="119">
        <v>18.48</v>
      </c>
      <c r="E30" s="14">
        <f t="shared" si="1"/>
        <v>-2.3771790808240878E-2</v>
      </c>
      <c r="F30" s="103">
        <v>32842</v>
      </c>
      <c r="G30" s="118">
        <f t="shared" si="0"/>
        <v>-0.36643043842874778</v>
      </c>
      <c r="I30" s="118">
        <v>18.48</v>
      </c>
      <c r="L30" s="103"/>
      <c r="M30" s="133"/>
      <c r="N30" s="134"/>
      <c r="O30" s="135" t="s">
        <v>15</v>
      </c>
      <c r="P30" s="125" t="s">
        <v>16</v>
      </c>
      <c r="Q30" s="126" t="s">
        <v>71</v>
      </c>
      <c r="R30" s="128" t="s">
        <v>74</v>
      </c>
    </row>
    <row r="31" spans="1:23" hidden="1">
      <c r="A31" s="103">
        <v>32873</v>
      </c>
      <c r="B31" s="14">
        <v>2.1499999999999998E-2</v>
      </c>
      <c r="D31" s="119">
        <v>21.05</v>
      </c>
      <c r="E31" s="14">
        <f t="shared" si="1"/>
        <v>0.13906926406926412</v>
      </c>
      <c r="F31" s="103">
        <v>32873</v>
      </c>
      <c r="G31" s="118">
        <f t="shared" si="0"/>
        <v>-0.19258179320218013</v>
      </c>
      <c r="I31" s="118">
        <v>21.05</v>
      </c>
      <c r="L31" s="103"/>
      <c r="M31" s="136" t="s">
        <v>102</v>
      </c>
      <c r="N31" s="137" t="s">
        <v>103</v>
      </c>
      <c r="O31" s="138">
        <f ca="1">AVERAGE(R17,R26)</f>
        <v>-0.11961373743114745</v>
      </c>
      <c r="P31" s="23">
        <f ca="1">AVERAGE(S17,S26)</f>
        <v>0</v>
      </c>
      <c r="Q31" s="23">
        <f ca="1">AVERAGE(T17,T26)</f>
        <v>-2.3537685299411852E-2</v>
      </c>
      <c r="R31" s="24">
        <f ca="1">AVERAGE(W17,W26)</f>
        <v>0.43846153846153846</v>
      </c>
    </row>
    <row r="32" spans="1:23" hidden="1">
      <c r="A32" s="103">
        <v>32904</v>
      </c>
      <c r="B32" s="14">
        <v>3.9000000000000003E-3</v>
      </c>
      <c r="D32" s="119">
        <v>20.5</v>
      </c>
      <c r="E32" s="14">
        <f t="shared" si="1"/>
        <v>-2.6128266033254244E-2</v>
      </c>
      <c r="F32" s="103">
        <v>32904</v>
      </c>
      <c r="G32" s="118">
        <f t="shared" si="0"/>
        <v>-0.44134083027434201</v>
      </c>
      <c r="I32" s="118">
        <v>20.5</v>
      </c>
      <c r="L32" s="103"/>
      <c r="M32" s="139"/>
      <c r="N32" s="137" t="s">
        <v>104</v>
      </c>
      <c r="O32" s="138">
        <f ca="1">AVERAGE(R20,R23,R27)</f>
        <v>1.075123021744834</v>
      </c>
      <c r="P32" s="23">
        <f ca="1">AVERAGE(S20,S23,S27)</f>
        <v>1</v>
      </c>
      <c r="Q32" s="23">
        <f ca="1">AVERAGE(T20,T23,T27)</f>
        <v>2.0352130456234182E-2</v>
      </c>
      <c r="R32" s="24">
        <f ca="1">AVERAGE(W20,W23,W27)</f>
        <v>0.65513359670362348</v>
      </c>
    </row>
    <row r="33" spans="1:18" hidden="1">
      <c r="A33" s="103">
        <v>32932</v>
      </c>
      <c r="B33" s="14">
        <v>2.4900000000000002E-2</v>
      </c>
      <c r="D33" s="119">
        <v>19.2</v>
      </c>
      <c r="E33" s="14">
        <f t="shared" si="1"/>
        <v>-6.341463414634152E-2</v>
      </c>
      <c r="F33" s="103">
        <v>32932</v>
      </c>
      <c r="G33" s="118">
        <f t="shared" si="0"/>
        <v>-0.14452607013142155</v>
      </c>
      <c r="I33" s="118">
        <v>19.2</v>
      </c>
      <c r="L33" s="103"/>
      <c r="M33" s="140" t="s">
        <v>105</v>
      </c>
      <c r="N33" s="141" t="s">
        <v>103</v>
      </c>
      <c r="O33" s="138">
        <f ca="1">AVERAGE(R18,R21,R25)</f>
        <v>-0.36544211211734529</v>
      </c>
      <c r="P33" s="23">
        <f ca="1">AVERAGE(S18,S21,S25)</f>
        <v>0</v>
      </c>
      <c r="Q33" s="23">
        <f ca="1">AVERAGE(T18,T21,T25)</f>
        <v>-2.6749565246758079E-2</v>
      </c>
      <c r="R33" s="24">
        <f ca="1">AVERAGE(W18,W21,W25)</f>
        <v>0.3852648347272003</v>
      </c>
    </row>
    <row r="34" spans="1:18" ht="12.75" hidden="1" thickBot="1">
      <c r="A34" s="103">
        <v>32963</v>
      </c>
      <c r="B34" s="14">
        <v>4.4400000000000002E-2</v>
      </c>
      <c r="D34" s="119">
        <v>17.95</v>
      </c>
      <c r="E34" s="14">
        <f t="shared" si="1"/>
        <v>-6.510416666666663E-2</v>
      </c>
      <c r="F34" s="103">
        <v>32963</v>
      </c>
      <c r="G34" s="118">
        <f t="shared" si="0"/>
        <v>0.13108763571557602</v>
      </c>
      <c r="I34" s="118">
        <v>17.95</v>
      </c>
      <c r="M34" s="142"/>
      <c r="N34" s="143" t="s">
        <v>104</v>
      </c>
      <c r="O34" s="144">
        <f ca="1">AVERAGE(R19,R22,R24)</f>
        <v>0.42733134622830549</v>
      </c>
      <c r="P34" s="145">
        <f ca="1">AVERAGE(S19,S22,S24)</f>
        <v>1</v>
      </c>
      <c r="Q34" s="145">
        <f ca="1">AVERAGE(T19,T22,T24)</f>
        <v>5.7064535922209579E-2</v>
      </c>
      <c r="R34" s="146">
        <f ca="1">AVERAGE(W19,W22,W24)</f>
        <v>0.76111111111111107</v>
      </c>
    </row>
    <row r="35" spans="1:18" hidden="1">
      <c r="A35" s="103">
        <v>32993</v>
      </c>
      <c r="B35" s="14">
        <v>2.6000000000000002E-2</v>
      </c>
      <c r="D35" s="119">
        <v>16.350000000000001</v>
      </c>
      <c r="E35" s="14">
        <f t="shared" si="1"/>
        <v>-8.9136490250696254E-2</v>
      </c>
      <c r="F35" s="103">
        <v>32993</v>
      </c>
      <c r="G35" s="118">
        <f t="shared" si="0"/>
        <v>-0.12897863031441142</v>
      </c>
      <c r="I35" s="118">
        <v>16.350000000000001</v>
      </c>
    </row>
    <row r="36" spans="1:18" hidden="1">
      <c r="A36" s="103">
        <v>33024</v>
      </c>
      <c r="B36" s="14">
        <v>5.1900000000000002E-2</v>
      </c>
      <c r="D36" s="119">
        <v>15.3</v>
      </c>
      <c r="E36" s="14">
        <f t="shared" si="1"/>
        <v>-6.4220183486238591E-2</v>
      </c>
      <c r="F36" s="103">
        <v>33024</v>
      </c>
      <c r="G36" s="118">
        <f t="shared" si="0"/>
        <v>0.23709290719519047</v>
      </c>
      <c r="I36" s="118">
        <v>15.3</v>
      </c>
      <c r="K36" s="15" t="s">
        <v>106</v>
      </c>
      <c r="L36" s="15" t="s">
        <v>107</v>
      </c>
      <c r="M36" s="15" t="s">
        <v>108</v>
      </c>
      <c r="N36" s="15" t="s">
        <v>109</v>
      </c>
      <c r="O36" s="15" t="s">
        <v>110</v>
      </c>
      <c r="P36" s="15" t="s">
        <v>111</v>
      </c>
      <c r="Q36" s="15" t="s">
        <v>112</v>
      </c>
      <c r="R36" s="15" t="s">
        <v>113</v>
      </c>
    </row>
    <row r="37" spans="1:18" hidden="1">
      <c r="A37" s="103">
        <v>33054</v>
      </c>
      <c r="B37" s="14">
        <v>3.7499999999999999E-2</v>
      </c>
      <c r="D37" s="119">
        <v>15.73</v>
      </c>
      <c r="E37" s="14">
        <f t="shared" si="1"/>
        <v>2.8104575163398593E-2</v>
      </c>
      <c r="F37" s="103">
        <v>33054</v>
      </c>
      <c r="G37" s="118">
        <f t="shared" si="0"/>
        <v>3.3562785954330682E-2</v>
      </c>
      <c r="I37" s="118">
        <v>15.73</v>
      </c>
      <c r="K37" s="15" t="s">
        <v>114</v>
      </c>
      <c r="L37" s="15" t="s">
        <v>115</v>
      </c>
      <c r="M37" s="103">
        <v>33785</v>
      </c>
      <c r="N37" s="103">
        <v>35764</v>
      </c>
      <c r="O37" s="14">
        <v>-7.9611650485436947E-2</v>
      </c>
      <c r="P37" s="15">
        <v>0</v>
      </c>
      <c r="Q37" s="14">
        <v>8.3763365684798102E-4</v>
      </c>
      <c r="R37" s="14">
        <v>0.47692307692307695</v>
      </c>
    </row>
    <row r="38" spans="1:18" hidden="1">
      <c r="A38" s="103">
        <v>33085</v>
      </c>
      <c r="B38" s="14">
        <v>5.5500000000000001E-2</v>
      </c>
      <c r="D38" s="119">
        <v>19.23</v>
      </c>
      <c r="E38" s="14">
        <f t="shared" si="1"/>
        <v>0.22250476795931351</v>
      </c>
      <c r="F38" s="103">
        <v>33085</v>
      </c>
      <c r="G38" s="118">
        <f t="shared" si="0"/>
        <v>0.28797543750540538</v>
      </c>
      <c r="I38" s="118">
        <v>19.23</v>
      </c>
      <c r="K38" s="15" t="s">
        <v>114</v>
      </c>
      <c r="L38" s="15" t="s">
        <v>114</v>
      </c>
      <c r="M38" s="103">
        <v>35764</v>
      </c>
      <c r="N38" s="103">
        <v>35885</v>
      </c>
      <c r="O38" s="14">
        <v>-0.26845991561181437</v>
      </c>
      <c r="P38" s="15">
        <v>0</v>
      </c>
      <c r="Q38" s="14">
        <v>-6.2243926490972837E-2</v>
      </c>
      <c r="R38" s="14">
        <v>0.2</v>
      </c>
    </row>
    <row r="39" spans="1:18" hidden="1">
      <c r="A39" s="103">
        <v>33116</v>
      </c>
      <c r="B39" s="14">
        <v>4.3400000000000001E-2</v>
      </c>
      <c r="D39" s="119">
        <v>27.8</v>
      </c>
      <c r="E39" s="14">
        <f t="shared" si="1"/>
        <v>0.44565782631305262</v>
      </c>
      <c r="F39" s="103">
        <v>33116</v>
      </c>
      <c r="G39" s="118">
        <f t="shared" si="0"/>
        <v>0.11695359951829408</v>
      </c>
      <c r="I39" s="118">
        <v>27.8</v>
      </c>
      <c r="K39" s="15" t="s">
        <v>115</v>
      </c>
      <c r="L39" s="15" t="s">
        <v>114</v>
      </c>
      <c r="M39" s="103">
        <v>35885</v>
      </c>
      <c r="N39" s="103">
        <v>37225</v>
      </c>
      <c r="O39" s="14">
        <v>0.36409516943042552</v>
      </c>
      <c r="P39" s="15">
        <v>1</v>
      </c>
      <c r="Q39" s="14">
        <v>1.8481815799807434E-2</v>
      </c>
      <c r="R39" s="14">
        <v>0.53333333333333333</v>
      </c>
    </row>
    <row r="40" spans="1:18" hidden="1">
      <c r="A40" s="103">
        <v>33146</v>
      </c>
      <c r="B40" s="14">
        <v>4.6600000000000003E-2</v>
      </c>
      <c r="D40" s="119">
        <v>41</v>
      </c>
      <c r="E40" s="14">
        <f t="shared" si="1"/>
        <v>0.47482014388489202</v>
      </c>
      <c r="F40" s="103">
        <v>33146</v>
      </c>
      <c r="G40" s="118">
        <f t="shared" si="0"/>
        <v>0.16218251534959627</v>
      </c>
      <c r="I40" s="118">
        <v>41</v>
      </c>
      <c r="K40" s="15" t="s">
        <v>115</v>
      </c>
      <c r="L40" s="15" t="s">
        <v>115</v>
      </c>
      <c r="M40" s="103">
        <v>37225</v>
      </c>
      <c r="N40" s="103">
        <v>38990</v>
      </c>
      <c r="O40" s="14">
        <v>2.1231501057082451</v>
      </c>
      <c r="P40" s="15">
        <v>1</v>
      </c>
      <c r="Q40" s="14">
        <v>2.3137523213667268E-2</v>
      </c>
      <c r="R40" s="14">
        <v>0.59322033898305082</v>
      </c>
    </row>
    <row r="41" spans="1:18" hidden="1">
      <c r="A41" s="103">
        <v>33177</v>
      </c>
      <c r="B41" s="14">
        <v>5.7300000000000004E-2</v>
      </c>
      <c r="D41" s="119">
        <v>34.299999999999997</v>
      </c>
      <c r="E41" s="14">
        <f t="shared" si="1"/>
        <v>-0.1634146341463415</v>
      </c>
      <c r="F41" s="103">
        <v>33177</v>
      </c>
      <c r="G41" s="118">
        <f t="shared" si="0"/>
        <v>0.31341670266051291</v>
      </c>
      <c r="I41" s="118">
        <v>34.299999999999997</v>
      </c>
      <c r="K41" s="15" t="s">
        <v>114</v>
      </c>
      <c r="L41" s="15" t="s">
        <v>114</v>
      </c>
      <c r="M41" s="103">
        <v>38990</v>
      </c>
      <c r="N41" s="103">
        <v>39903</v>
      </c>
      <c r="O41" s="14">
        <v>-0.21932645117617189</v>
      </c>
      <c r="P41" s="15">
        <v>0</v>
      </c>
      <c r="Q41" s="14">
        <v>-3.4131833224703826E-3</v>
      </c>
      <c r="R41" s="14">
        <v>0.54838709677419351</v>
      </c>
    </row>
    <row r="42" spans="1:18" hidden="1">
      <c r="A42" s="103">
        <v>33207</v>
      </c>
      <c r="B42" s="14">
        <v>2.5899999999999999E-2</v>
      </c>
      <c r="D42" s="119">
        <v>31.2</v>
      </c>
      <c r="E42" s="14">
        <f t="shared" si="1"/>
        <v>-9.0379008746355627E-2</v>
      </c>
      <c r="F42" s="103">
        <v>33207</v>
      </c>
      <c r="G42" s="118">
        <f t="shared" si="0"/>
        <v>-0.13039203393413965</v>
      </c>
      <c r="I42" s="118">
        <v>31.2</v>
      </c>
      <c r="K42" s="15" t="s">
        <v>115</v>
      </c>
      <c r="L42" s="15" t="s">
        <v>114</v>
      </c>
      <c r="M42" s="103">
        <v>39903</v>
      </c>
      <c r="N42" s="103">
        <v>39994</v>
      </c>
      <c r="O42" s="14">
        <v>0.4764795144157814</v>
      </c>
      <c r="P42" s="15">
        <v>1</v>
      </c>
      <c r="Q42" s="14">
        <v>0.11728607364233107</v>
      </c>
      <c r="R42" s="14">
        <v>1</v>
      </c>
    </row>
    <row r="43" spans="1:18" hidden="1">
      <c r="A43" s="103">
        <v>33238</v>
      </c>
      <c r="B43" s="14">
        <v>3.3E-3</v>
      </c>
      <c r="D43" s="119">
        <v>28.35</v>
      </c>
      <c r="E43" s="14">
        <f t="shared" si="1"/>
        <v>-9.1346153846153744E-2</v>
      </c>
      <c r="F43" s="103">
        <v>33238</v>
      </c>
      <c r="G43" s="118">
        <f t="shared" si="0"/>
        <v>-0.44982125199271122</v>
      </c>
      <c r="I43" s="118">
        <v>28.35</v>
      </c>
      <c r="K43" s="15" t="s">
        <v>115</v>
      </c>
      <c r="L43" s="15" t="s">
        <v>115</v>
      </c>
      <c r="M43" s="103">
        <v>39994</v>
      </c>
      <c r="N43" s="103">
        <v>40390</v>
      </c>
      <c r="O43" s="14">
        <v>0.13786521802965801</v>
      </c>
      <c r="P43" s="15">
        <v>1</v>
      </c>
      <c r="Q43" s="14">
        <v>1.519036863231352E-2</v>
      </c>
      <c r="R43" s="14">
        <v>0.7142857142857143</v>
      </c>
    </row>
    <row r="44" spans="1:18" hidden="1">
      <c r="A44" s="103">
        <v>33269</v>
      </c>
      <c r="B44" s="14">
        <v>5.1999999999999998E-3</v>
      </c>
      <c r="D44" s="119">
        <v>20.7</v>
      </c>
      <c r="E44" s="14">
        <f t="shared" si="1"/>
        <v>-0.26984126984126988</v>
      </c>
      <c r="F44" s="103">
        <v>33269</v>
      </c>
      <c r="G44" s="118">
        <f t="shared" si="0"/>
        <v>-0.4229665832178755</v>
      </c>
      <c r="I44" s="118">
        <v>20.7</v>
      </c>
      <c r="K44" s="15" t="s">
        <v>115</v>
      </c>
      <c r="L44" s="15" t="s">
        <v>114</v>
      </c>
      <c r="M44" s="103">
        <v>40390</v>
      </c>
      <c r="N44" s="103">
        <v>40724</v>
      </c>
      <c r="O44" s="14">
        <v>0.44141935483870953</v>
      </c>
      <c r="P44" s="15">
        <v>1</v>
      </c>
      <c r="Q44" s="14">
        <v>3.5425718324490235E-2</v>
      </c>
      <c r="R44" s="14">
        <v>0.75</v>
      </c>
    </row>
    <row r="45" spans="1:18" hidden="1">
      <c r="A45" s="103">
        <v>33297</v>
      </c>
      <c r="B45" s="14">
        <v>-1.6799999999999999E-2</v>
      </c>
      <c r="D45" s="119">
        <v>19.5</v>
      </c>
      <c r="E45" s="14">
        <f t="shared" si="1"/>
        <v>-5.7971014492753548E-2</v>
      </c>
      <c r="F45" s="103">
        <v>33297</v>
      </c>
      <c r="G45" s="118">
        <f t="shared" si="0"/>
        <v>-0.73391537955807784</v>
      </c>
      <c r="I45" s="118">
        <v>19.5</v>
      </c>
      <c r="K45" s="15" t="s">
        <v>114</v>
      </c>
      <c r="L45" s="15" t="s">
        <v>114</v>
      </c>
      <c r="M45" s="103">
        <v>40724</v>
      </c>
      <c r="N45" s="103">
        <v>42338</v>
      </c>
      <c r="O45" s="14">
        <v>-0.60853996956404977</v>
      </c>
      <c r="P45" s="15">
        <v>0</v>
      </c>
      <c r="Q45" s="14">
        <v>-1.4591585926831022E-2</v>
      </c>
      <c r="R45" s="14">
        <v>0.40740740740740738</v>
      </c>
    </row>
    <row r="46" spans="1:18" hidden="1">
      <c r="A46" s="103">
        <v>33328</v>
      </c>
      <c r="B46" s="14">
        <v>-3.0299999999999997E-2</v>
      </c>
      <c r="D46" s="119">
        <v>18</v>
      </c>
      <c r="E46" s="14">
        <f t="shared" si="1"/>
        <v>-7.6923076923076872E-2</v>
      </c>
      <c r="F46" s="103">
        <v>33328</v>
      </c>
      <c r="G46" s="118">
        <f t="shared" si="0"/>
        <v>-0.92472486822138378</v>
      </c>
      <c r="I46" s="118">
        <v>18</v>
      </c>
      <c r="K46" s="15" t="s">
        <v>114</v>
      </c>
      <c r="L46" s="15" t="s">
        <v>115</v>
      </c>
      <c r="M46" s="103">
        <v>42338</v>
      </c>
      <c r="N46" s="103">
        <v>42460</v>
      </c>
      <c r="O46" s="14">
        <v>-0.15961582437685795</v>
      </c>
      <c r="P46" s="15">
        <v>0</v>
      </c>
      <c r="Q46" s="14">
        <v>-4.7913004255671687E-2</v>
      </c>
      <c r="R46" s="14">
        <v>0.4</v>
      </c>
    </row>
    <row r="47" spans="1:18" hidden="1">
      <c r="A47" s="103">
        <v>33358</v>
      </c>
      <c r="B47" s="14">
        <v>-3.0800000000000001E-2</v>
      </c>
      <c r="D47" s="119">
        <v>19.7</v>
      </c>
      <c r="E47" s="14">
        <f t="shared" si="1"/>
        <v>9.4444444444444331E-2</v>
      </c>
      <c r="F47" s="103">
        <v>33358</v>
      </c>
      <c r="G47" s="118">
        <f t="shared" si="0"/>
        <v>-0.93179188632002496</v>
      </c>
      <c r="I47" s="118">
        <v>19.7</v>
      </c>
      <c r="K47" s="15" t="s">
        <v>115</v>
      </c>
      <c r="L47" s="15" t="s">
        <v>115</v>
      </c>
      <c r="M47" s="103">
        <v>42460</v>
      </c>
      <c r="N47" s="103">
        <v>43585</v>
      </c>
      <c r="O47" s="14">
        <v>0.96435374149659858</v>
      </c>
      <c r="P47" s="15">
        <v>1</v>
      </c>
      <c r="Q47" s="14">
        <v>2.2728499522721761E-2</v>
      </c>
      <c r="R47" s="14">
        <v>0.65789473684210531</v>
      </c>
    </row>
    <row r="48" spans="1:18" hidden="1">
      <c r="A48" s="103">
        <v>33389</v>
      </c>
      <c r="B48" s="14">
        <v>-3.2599999999999997E-2</v>
      </c>
      <c r="D48" s="119">
        <v>19</v>
      </c>
      <c r="E48" s="14">
        <f t="shared" si="1"/>
        <v>-3.5532994923857864E-2</v>
      </c>
      <c r="F48" s="103">
        <v>33389</v>
      </c>
      <c r="G48" s="118">
        <f t="shared" si="0"/>
        <v>-0.95723315147513233</v>
      </c>
      <c r="I48" s="118">
        <v>19</v>
      </c>
    </row>
    <row r="49" spans="1:9" hidden="1">
      <c r="A49" s="103">
        <v>33419</v>
      </c>
      <c r="B49" s="14">
        <v>-1.9799999999999998E-2</v>
      </c>
      <c r="D49" s="119">
        <v>18.48</v>
      </c>
      <c r="E49" s="14">
        <f t="shared" si="1"/>
        <v>-2.7368421052631597E-2</v>
      </c>
      <c r="F49" s="103">
        <v>33419</v>
      </c>
      <c r="G49" s="118">
        <f t="shared" si="0"/>
        <v>-0.77631748814992363</v>
      </c>
      <c r="I49" s="118">
        <v>18.48</v>
      </c>
    </row>
    <row r="50" spans="1:9" hidden="1">
      <c r="A50" s="103">
        <v>33450</v>
      </c>
      <c r="B50" s="14">
        <v>-2.6699999999999998E-2</v>
      </c>
      <c r="D50" s="119">
        <v>19.649999999999999</v>
      </c>
      <c r="E50" s="14">
        <f t="shared" si="1"/>
        <v>6.3311688311688208E-2</v>
      </c>
      <c r="F50" s="103">
        <v>33450</v>
      </c>
      <c r="G50" s="118">
        <f t="shared" si="0"/>
        <v>-0.87384233791116894</v>
      </c>
      <c r="I50" s="118">
        <v>19.649999999999999</v>
      </c>
    </row>
    <row r="51" spans="1:9" hidden="1">
      <c r="A51" s="103">
        <v>33481</v>
      </c>
      <c r="B51" s="14">
        <v>-2.9399999999999999E-2</v>
      </c>
      <c r="D51" s="119">
        <v>20.53</v>
      </c>
      <c r="E51" s="14">
        <f t="shared" si="1"/>
        <v>4.4783715012722825E-2</v>
      </c>
      <c r="F51" s="103">
        <v>33481</v>
      </c>
      <c r="G51" s="118">
        <f t="shared" si="0"/>
        <v>-0.91200423564383004</v>
      </c>
      <c r="I51" s="118">
        <v>20.53</v>
      </c>
    </row>
    <row r="52" spans="1:9" hidden="1">
      <c r="A52" s="103">
        <v>33511</v>
      </c>
      <c r="B52" s="14">
        <v>-1.6399999999999998E-2</v>
      </c>
      <c r="D52" s="119">
        <v>21.43</v>
      </c>
      <c r="E52" s="14">
        <f t="shared" si="1"/>
        <v>4.3838285435947366E-2</v>
      </c>
      <c r="F52" s="103">
        <v>33511</v>
      </c>
      <c r="G52" s="118">
        <f t="shared" si="0"/>
        <v>-0.72826176507916507</v>
      </c>
      <c r="I52" s="118">
        <v>21.43</v>
      </c>
    </row>
    <row r="53" spans="1:9" hidden="1">
      <c r="A53" s="103">
        <v>33542</v>
      </c>
      <c r="B53" s="14">
        <v>-2.0400000000000001E-2</v>
      </c>
      <c r="D53" s="119">
        <v>22</v>
      </c>
      <c r="E53" s="14">
        <f t="shared" si="1"/>
        <v>2.6598226784880996E-2</v>
      </c>
      <c r="F53" s="103">
        <v>33542</v>
      </c>
      <c r="G53" s="118">
        <f t="shared" si="0"/>
        <v>-0.78479790986829279</v>
      </c>
      <c r="I53" s="118">
        <v>22</v>
      </c>
    </row>
    <row r="54" spans="1:9" hidden="1">
      <c r="A54" s="103">
        <v>33572</v>
      </c>
      <c r="B54" s="14">
        <v>3.4000000000000002E-3</v>
      </c>
      <c r="D54" s="119">
        <v>20.079999999999998</v>
      </c>
      <c r="E54" s="14">
        <f t="shared" si="1"/>
        <v>-8.7272727272727391E-2</v>
      </c>
      <c r="F54" s="103">
        <v>33572</v>
      </c>
      <c r="G54" s="118">
        <f t="shared" si="0"/>
        <v>-0.44840784837298298</v>
      </c>
      <c r="I54" s="118">
        <v>20.079999999999998</v>
      </c>
    </row>
    <row r="55" spans="1:9" hidden="1">
      <c r="A55" s="103">
        <v>33603</v>
      </c>
      <c r="B55" s="14">
        <v>1.44E-2</v>
      </c>
      <c r="D55" s="119">
        <v>17.75</v>
      </c>
      <c r="E55" s="14">
        <f t="shared" si="1"/>
        <v>-0.11603585657370508</v>
      </c>
      <c r="F55" s="103">
        <v>33603</v>
      </c>
      <c r="G55" s="118">
        <f t="shared" si="0"/>
        <v>-0.29293345020288181</v>
      </c>
      <c r="I55" s="118">
        <v>17.75</v>
      </c>
    </row>
    <row r="56" spans="1:9" hidden="1">
      <c r="A56" s="103">
        <v>33634</v>
      </c>
      <c r="B56" s="14">
        <v>-1.4000000000000002E-3</v>
      </c>
      <c r="D56" s="119">
        <v>18.149999999999999</v>
      </c>
      <c r="E56" s="14">
        <f t="shared" si="1"/>
        <v>2.2535211267605604E-2</v>
      </c>
      <c r="F56" s="103">
        <v>33634</v>
      </c>
      <c r="G56" s="118">
        <f t="shared" si="0"/>
        <v>-0.51625122211993624</v>
      </c>
      <c r="I56" s="118">
        <v>18.149999999999999</v>
      </c>
    </row>
    <row r="57" spans="1:9" hidden="1">
      <c r="A57" s="103">
        <v>33663</v>
      </c>
      <c r="B57" s="14">
        <v>2.8399999999999998E-2</v>
      </c>
      <c r="D57" s="119">
        <v>17.45</v>
      </c>
      <c r="E57" s="14">
        <f t="shared" si="1"/>
        <v>-3.8567493112947604E-2</v>
      </c>
      <c r="F57" s="103">
        <v>33663</v>
      </c>
      <c r="G57" s="118">
        <f t="shared" si="0"/>
        <v>-9.5056943440934849E-2</v>
      </c>
      <c r="I57" s="118">
        <v>17.45</v>
      </c>
    </row>
    <row r="58" spans="1:9" hidden="1">
      <c r="A58" s="103">
        <v>33694</v>
      </c>
      <c r="B58" s="14">
        <v>3.5200000000000002E-2</v>
      </c>
      <c r="D58" s="119">
        <v>19.09</v>
      </c>
      <c r="E58" s="14">
        <f t="shared" si="1"/>
        <v>9.3982808022922582E-2</v>
      </c>
      <c r="F58" s="103">
        <v>33694</v>
      </c>
      <c r="G58" s="118">
        <f t="shared" si="0"/>
        <v>1.0545027005823019E-3</v>
      </c>
      <c r="I58" s="118">
        <v>19.09</v>
      </c>
    </row>
    <row r="59" spans="1:9" hidden="1">
      <c r="A59" s="103">
        <v>33724</v>
      </c>
      <c r="B59" s="14">
        <v>4.9400000000000006E-2</v>
      </c>
      <c r="D59" s="119">
        <v>19.649999999999999</v>
      </c>
      <c r="E59" s="14">
        <f t="shared" si="1"/>
        <v>2.9334730225248684E-2</v>
      </c>
      <c r="F59" s="103">
        <v>33724</v>
      </c>
      <c r="G59" s="118">
        <f t="shared" si="0"/>
        <v>0.2017578167019857</v>
      </c>
      <c r="I59" s="118">
        <v>19.649999999999999</v>
      </c>
    </row>
    <row r="60" spans="1:9" hidden="1">
      <c r="A60" s="103">
        <v>33755</v>
      </c>
      <c r="B60" s="14">
        <v>5.1299999999999998E-2</v>
      </c>
      <c r="D60" s="119">
        <v>20.7</v>
      </c>
      <c r="E60" s="14">
        <f t="shared" si="1"/>
        <v>5.3435114503816772E-2</v>
      </c>
      <c r="F60" s="103">
        <v>33755</v>
      </c>
      <c r="G60" s="118">
        <f t="shared" si="0"/>
        <v>0.22861248547682125</v>
      </c>
      <c r="I60" s="118">
        <v>20.7</v>
      </c>
    </row>
    <row r="61" spans="1:9">
      <c r="A61" s="103">
        <v>33785</v>
      </c>
      <c r="B61" s="14">
        <v>3.9399999999999998E-2</v>
      </c>
      <c r="C61" s="118">
        <v>37.75</v>
      </c>
      <c r="D61" s="119">
        <v>20.6</v>
      </c>
      <c r="E61" s="14">
        <f t="shared" si="1"/>
        <v>-4.8309178743960457E-3</v>
      </c>
      <c r="F61" s="103">
        <v>33785</v>
      </c>
      <c r="G61" s="118">
        <f t="shared" si="0"/>
        <v>6.0417454729166327E-2</v>
      </c>
      <c r="H61" s="118">
        <v>-0.29703185642535634</v>
      </c>
      <c r="I61" s="118">
        <v>20.6</v>
      </c>
    </row>
    <row r="62" spans="1:9">
      <c r="A62" s="103">
        <v>33816</v>
      </c>
      <c r="B62" s="14">
        <v>4.9000000000000002E-2</v>
      </c>
      <c r="D62" s="119">
        <v>20.38</v>
      </c>
      <c r="E62" s="14">
        <f t="shared" si="1"/>
        <v>-1.0679611650485588E-2</v>
      </c>
      <c r="F62" s="103">
        <v>33816</v>
      </c>
      <c r="G62" s="118">
        <f t="shared" si="0"/>
        <v>0.19610420222307287</v>
      </c>
      <c r="I62" s="118">
        <v>20.38</v>
      </c>
    </row>
    <row r="63" spans="1:9">
      <c r="A63" s="103">
        <v>33847</v>
      </c>
      <c r="B63" s="14">
        <v>4.4900000000000002E-2</v>
      </c>
      <c r="D63" s="119">
        <v>19.649999999999999</v>
      </c>
      <c r="E63" s="14">
        <f t="shared" si="1"/>
        <v>-3.58194308145241E-2</v>
      </c>
      <c r="F63" s="103">
        <v>33847</v>
      </c>
      <c r="G63" s="118">
        <f t="shared" si="0"/>
        <v>0.13815465381421699</v>
      </c>
      <c r="I63" s="118">
        <v>19.649999999999999</v>
      </c>
    </row>
    <row r="64" spans="1:9">
      <c r="A64" s="103">
        <v>33877</v>
      </c>
      <c r="B64" s="14">
        <v>3.4000000000000002E-2</v>
      </c>
      <c r="C64" s="118">
        <v>38.6</v>
      </c>
      <c r="D64" s="119">
        <v>20.18</v>
      </c>
      <c r="E64" s="14">
        <f t="shared" si="1"/>
        <v>2.6972010178117012E-2</v>
      </c>
      <c r="F64" s="103">
        <v>33877</v>
      </c>
      <c r="G64" s="118">
        <f t="shared" si="0"/>
        <v>-1.5906340736156006E-2</v>
      </c>
      <c r="H64" s="118">
        <v>-8.7482931961454791E-2</v>
      </c>
      <c r="I64" s="118">
        <v>20.18</v>
      </c>
    </row>
    <row r="65" spans="1:9">
      <c r="A65" s="103">
        <v>33908</v>
      </c>
      <c r="B65" s="14">
        <v>5.1399999999999994E-2</v>
      </c>
      <c r="D65" s="119">
        <v>19.13</v>
      </c>
      <c r="E65" s="14">
        <f t="shared" si="1"/>
        <v>-5.2031714568880116E-2</v>
      </c>
      <c r="F65" s="103">
        <v>33908</v>
      </c>
      <c r="G65" s="118">
        <f t="shared" si="0"/>
        <v>0.23002588909654939</v>
      </c>
      <c r="I65" s="118">
        <v>19.13</v>
      </c>
    </row>
    <row r="66" spans="1:9">
      <c r="A66" s="103">
        <v>33938</v>
      </c>
      <c r="B66" s="14">
        <v>5.74E-2</v>
      </c>
      <c r="D66" s="119">
        <v>19.25</v>
      </c>
      <c r="E66" s="14">
        <f t="shared" si="1"/>
        <v>6.2728698379508341E-3</v>
      </c>
      <c r="F66" s="103">
        <v>33938</v>
      </c>
      <c r="G66" s="118">
        <f t="shared" ref="G66:G129" si="7">(B66-$B$385)/$B$386</f>
        <v>0.314830106280241</v>
      </c>
      <c r="I66" s="118">
        <v>19.25</v>
      </c>
    </row>
    <row r="67" spans="1:9">
      <c r="A67" s="103">
        <v>33969</v>
      </c>
      <c r="B67" s="14">
        <v>5.8099999999999999E-2</v>
      </c>
      <c r="C67" s="118">
        <v>38.6</v>
      </c>
      <c r="D67" s="119">
        <v>17.850000000000001</v>
      </c>
      <c r="E67" s="14">
        <f t="shared" ref="E67:E130" si="8">D67/D66-1</f>
        <v>-7.272727272727264E-2</v>
      </c>
      <c r="F67" s="103">
        <v>33969</v>
      </c>
      <c r="G67" s="118">
        <f t="shared" si="7"/>
        <v>0.32472393161833835</v>
      </c>
      <c r="H67" s="118">
        <v>-8.7482931961454791E-2</v>
      </c>
      <c r="I67" s="118">
        <v>17.850000000000001</v>
      </c>
    </row>
    <row r="68" spans="1:9">
      <c r="A68" s="103">
        <v>34000</v>
      </c>
      <c r="B68" s="14">
        <v>9.0200000000000002E-2</v>
      </c>
      <c r="D68" s="119">
        <v>18.48</v>
      </c>
      <c r="E68" s="14">
        <f t="shared" si="8"/>
        <v>3.5294117647058698E-2</v>
      </c>
      <c r="F68" s="103">
        <v>34000</v>
      </c>
      <c r="G68" s="118">
        <f t="shared" si="7"/>
        <v>0.77842649355108828</v>
      </c>
      <c r="I68" s="118">
        <v>18.48</v>
      </c>
    </row>
    <row r="69" spans="1:9">
      <c r="A69" s="103">
        <v>34028</v>
      </c>
      <c r="B69" s="14">
        <v>6.0299999999999999E-2</v>
      </c>
      <c r="D69" s="119">
        <v>18.829999999999998</v>
      </c>
      <c r="E69" s="14">
        <f t="shared" si="8"/>
        <v>1.8939393939393812E-2</v>
      </c>
      <c r="F69" s="103">
        <v>34028</v>
      </c>
      <c r="G69" s="118">
        <f t="shared" si="7"/>
        <v>0.35581881125235859</v>
      </c>
      <c r="I69" s="118">
        <v>18.829999999999998</v>
      </c>
    </row>
    <row r="70" spans="1:9">
      <c r="A70" s="103">
        <v>34059</v>
      </c>
      <c r="B70" s="14">
        <v>5.6799999999999996E-2</v>
      </c>
      <c r="C70" s="118">
        <v>38.450000000000003</v>
      </c>
      <c r="D70" s="119">
        <v>18.7</v>
      </c>
      <c r="E70" s="14">
        <f t="shared" si="8"/>
        <v>-6.9038767923526034E-3</v>
      </c>
      <c r="F70" s="103">
        <v>34059</v>
      </c>
      <c r="G70" s="118">
        <f t="shared" si="7"/>
        <v>0.30634968456187184</v>
      </c>
      <c r="H70" s="118">
        <v>-0.12446215392567229</v>
      </c>
      <c r="I70" s="118">
        <v>18.7</v>
      </c>
    </row>
    <row r="71" spans="1:9">
      <c r="A71" s="103">
        <v>34089</v>
      </c>
      <c r="B71" s="14">
        <v>5.2300000000000006E-2</v>
      </c>
      <c r="D71" s="119">
        <v>18.850000000000001</v>
      </c>
      <c r="E71" s="14">
        <f t="shared" si="8"/>
        <v>8.0213903743315829E-3</v>
      </c>
      <c r="F71" s="103">
        <v>34089</v>
      </c>
      <c r="G71" s="118">
        <f t="shared" si="7"/>
        <v>0.24274652167410329</v>
      </c>
      <c r="I71" s="118">
        <v>18.850000000000001</v>
      </c>
    </row>
    <row r="72" spans="1:9">
      <c r="A72" s="103">
        <v>34120</v>
      </c>
      <c r="B72" s="14">
        <v>4.3700000000000003E-2</v>
      </c>
      <c r="D72" s="119">
        <v>18.43</v>
      </c>
      <c r="E72" s="14">
        <f t="shared" si="8"/>
        <v>-2.2281167108753386E-2</v>
      </c>
      <c r="F72" s="103">
        <v>34120</v>
      </c>
      <c r="G72" s="118">
        <f t="shared" si="7"/>
        <v>0.12119381037747869</v>
      </c>
      <c r="I72" s="118">
        <v>18.43</v>
      </c>
    </row>
    <row r="73" spans="1:9">
      <c r="A73" s="103">
        <v>34150</v>
      </c>
      <c r="B73" s="14">
        <v>3.3500000000000002E-2</v>
      </c>
      <c r="C73" s="118">
        <v>38.1</v>
      </c>
      <c r="D73" s="119">
        <v>17.43</v>
      </c>
      <c r="E73" s="14">
        <f t="shared" si="8"/>
        <v>-5.4259359739555091E-2</v>
      </c>
      <c r="F73" s="103">
        <v>34150</v>
      </c>
      <c r="G73" s="118">
        <f t="shared" si="7"/>
        <v>-2.2973358834796974E-2</v>
      </c>
      <c r="H73" s="118">
        <v>-0.21074700517551434</v>
      </c>
      <c r="I73" s="118">
        <v>17.43</v>
      </c>
    </row>
    <row r="74" spans="1:9">
      <c r="A74" s="103">
        <v>34181</v>
      </c>
      <c r="B74" s="14">
        <v>2.58E-2</v>
      </c>
      <c r="D74" s="119">
        <v>16.850000000000001</v>
      </c>
      <c r="E74" s="14">
        <f t="shared" si="8"/>
        <v>-3.3275960986804298E-2</v>
      </c>
      <c r="F74" s="103">
        <v>34181</v>
      </c>
      <c r="G74" s="118">
        <f t="shared" si="7"/>
        <v>-0.13180543755386784</v>
      </c>
      <c r="I74" s="118">
        <v>16.850000000000001</v>
      </c>
    </row>
    <row r="75" spans="1:9">
      <c r="A75" s="103">
        <v>34212</v>
      </c>
      <c r="B75" s="14">
        <v>2.35E-2</v>
      </c>
      <c r="D75" s="119">
        <v>16.73</v>
      </c>
      <c r="E75" s="14">
        <f t="shared" si="8"/>
        <v>-7.1216617210683175E-3</v>
      </c>
      <c r="F75" s="103">
        <v>34212</v>
      </c>
      <c r="G75" s="118">
        <f t="shared" si="7"/>
        <v>-0.16431372080761625</v>
      </c>
      <c r="I75" s="118">
        <v>16.73</v>
      </c>
    </row>
    <row r="76" spans="1:9">
      <c r="A76" s="103">
        <v>34242</v>
      </c>
      <c r="B76" s="14">
        <v>3.6699999999999997E-2</v>
      </c>
      <c r="C76" s="118">
        <v>37.549999999999997</v>
      </c>
      <c r="D76" s="119">
        <v>17.23</v>
      </c>
      <c r="E76" s="14">
        <f t="shared" si="8"/>
        <v>2.9886431560071758E-2</v>
      </c>
      <c r="F76" s="103">
        <v>34242</v>
      </c>
      <c r="G76" s="118">
        <f t="shared" si="7"/>
        <v>2.225555699650511E-2</v>
      </c>
      <c r="H76" s="118">
        <v>-0.34633748571098089</v>
      </c>
      <c r="I76" s="118">
        <v>17.23</v>
      </c>
    </row>
    <row r="77" spans="1:9">
      <c r="A77" s="103">
        <v>34273</v>
      </c>
      <c r="B77" s="14">
        <v>4.8899999999999999E-2</v>
      </c>
      <c r="D77" s="119">
        <v>15.43</v>
      </c>
      <c r="E77" s="14">
        <f t="shared" si="8"/>
        <v>-0.1044689495066744</v>
      </c>
      <c r="F77" s="103">
        <v>34273</v>
      </c>
      <c r="G77" s="118">
        <f t="shared" si="7"/>
        <v>0.19469079860334465</v>
      </c>
      <c r="I77" s="118">
        <v>15.43</v>
      </c>
    </row>
    <row r="78" spans="1:9">
      <c r="A78" s="103">
        <v>34303</v>
      </c>
      <c r="B78" s="14">
        <v>4.9100000000000005E-2</v>
      </c>
      <c r="D78" s="119">
        <v>14.23</v>
      </c>
      <c r="E78" s="14">
        <f t="shared" si="8"/>
        <v>-7.7770576798444568E-2</v>
      </c>
      <c r="F78" s="103">
        <v>34303</v>
      </c>
      <c r="G78" s="118">
        <f t="shared" si="7"/>
        <v>0.19751760584280112</v>
      </c>
      <c r="I78" s="118">
        <v>14.23</v>
      </c>
    </row>
    <row r="79" spans="1:9">
      <c r="A79" s="103">
        <v>34334</v>
      </c>
      <c r="B79" s="14">
        <v>5.2199999999999996E-2</v>
      </c>
      <c r="C79" s="118">
        <v>36.700000000000003</v>
      </c>
      <c r="D79" s="119">
        <v>13.18</v>
      </c>
      <c r="E79" s="14">
        <f t="shared" si="8"/>
        <v>-7.3787772312016942E-2</v>
      </c>
      <c r="F79" s="103">
        <v>34334</v>
      </c>
      <c r="G79" s="118">
        <f t="shared" si="7"/>
        <v>0.24133311805437496</v>
      </c>
      <c r="H79" s="118">
        <v>-0.55588641017488072</v>
      </c>
      <c r="I79" s="118">
        <v>13.18</v>
      </c>
    </row>
    <row r="80" spans="1:9">
      <c r="A80" s="103">
        <v>34365</v>
      </c>
      <c r="B80" s="14">
        <v>5.0499999999999996E-2</v>
      </c>
      <c r="D80" s="119">
        <v>14.83</v>
      </c>
      <c r="E80" s="14">
        <f t="shared" si="8"/>
        <v>0.12518968133535657</v>
      </c>
      <c r="F80" s="103">
        <v>34365</v>
      </c>
      <c r="G80" s="118">
        <f t="shared" si="7"/>
        <v>0.21730525651899568</v>
      </c>
      <c r="I80" s="118">
        <v>14.83</v>
      </c>
    </row>
    <row r="81" spans="1:9">
      <c r="A81" s="103">
        <v>34393</v>
      </c>
      <c r="B81" s="14">
        <v>4.4699999999999997E-2</v>
      </c>
      <c r="D81" s="119">
        <v>13.59</v>
      </c>
      <c r="E81" s="14">
        <f t="shared" si="8"/>
        <v>-8.3614295347269052E-2</v>
      </c>
      <c r="F81" s="103">
        <v>34393</v>
      </c>
      <c r="G81" s="118">
        <f t="shared" si="7"/>
        <v>0.13532784657476052</v>
      </c>
      <c r="I81" s="118">
        <v>13.59</v>
      </c>
    </row>
    <row r="82" spans="1:9">
      <c r="A82" s="103">
        <v>34424</v>
      </c>
      <c r="B82" s="14">
        <v>5.2400000000000002E-2</v>
      </c>
      <c r="C82" s="118">
        <v>35.35</v>
      </c>
      <c r="D82" s="119">
        <v>13.25</v>
      </c>
      <c r="E82" s="14">
        <f t="shared" si="8"/>
        <v>-2.5018395879322974E-2</v>
      </c>
      <c r="F82" s="103">
        <v>34424</v>
      </c>
      <c r="G82" s="118">
        <f t="shared" si="7"/>
        <v>0.24415992529383143</v>
      </c>
      <c r="H82" s="118">
        <v>-0.88869940785284185</v>
      </c>
      <c r="I82" s="118">
        <v>13.25</v>
      </c>
    </row>
    <row r="83" spans="1:9">
      <c r="A83" s="103">
        <v>34454</v>
      </c>
      <c r="B83" s="14">
        <v>5.16E-2</v>
      </c>
      <c r="D83" s="119">
        <v>15.35</v>
      </c>
      <c r="E83" s="14">
        <f t="shared" si="8"/>
        <v>0.15849056603773581</v>
      </c>
      <c r="F83" s="103">
        <v>34454</v>
      </c>
      <c r="G83" s="118">
        <f t="shared" si="7"/>
        <v>0.23285269633600586</v>
      </c>
      <c r="I83" s="118">
        <v>15.35</v>
      </c>
    </row>
    <row r="84" spans="1:9">
      <c r="A84" s="103">
        <v>34485</v>
      </c>
      <c r="B84" s="14">
        <v>5.2300000000000006E-2</v>
      </c>
      <c r="D84" s="119">
        <v>16.18</v>
      </c>
      <c r="E84" s="14">
        <f t="shared" si="8"/>
        <v>5.4071661237784951E-2</v>
      </c>
      <c r="F84" s="103">
        <v>34485</v>
      </c>
      <c r="G84" s="118">
        <f t="shared" si="7"/>
        <v>0.24274652167410329</v>
      </c>
      <c r="I84" s="118">
        <v>16.18</v>
      </c>
    </row>
    <row r="85" spans="1:9">
      <c r="A85" s="103">
        <v>34515</v>
      </c>
      <c r="B85" s="14">
        <v>6.6900000000000001E-2</v>
      </c>
      <c r="C85" s="118">
        <v>35.9</v>
      </c>
      <c r="D85" s="119">
        <v>17.45</v>
      </c>
      <c r="E85" s="14">
        <f t="shared" si="8"/>
        <v>7.8491965389369645E-2</v>
      </c>
      <c r="F85" s="103">
        <v>34515</v>
      </c>
      <c r="G85" s="118">
        <f t="shared" si="7"/>
        <v>0.44910345015441933</v>
      </c>
      <c r="H85" s="118">
        <v>-0.753108927317377</v>
      </c>
      <c r="I85" s="118">
        <v>17.45</v>
      </c>
    </row>
    <row r="86" spans="1:9">
      <c r="A86" s="103">
        <v>34546</v>
      </c>
      <c r="B86" s="14">
        <v>7.85E-2</v>
      </c>
      <c r="D86" s="119">
        <v>18.48</v>
      </c>
      <c r="E86" s="14">
        <f t="shared" si="8"/>
        <v>5.9025787965616194E-2</v>
      </c>
      <c r="F86" s="103">
        <v>34546</v>
      </c>
      <c r="G86" s="118">
        <f t="shared" si="7"/>
        <v>0.61305827004288971</v>
      </c>
      <c r="I86" s="118">
        <v>18.48</v>
      </c>
    </row>
    <row r="87" spans="1:9">
      <c r="A87" s="103">
        <v>34577</v>
      </c>
      <c r="B87" s="14">
        <v>8.72E-2</v>
      </c>
      <c r="D87" s="119">
        <v>16.03</v>
      </c>
      <c r="E87" s="14">
        <f t="shared" si="8"/>
        <v>-0.13257575757575757</v>
      </c>
      <c r="F87" s="103">
        <v>34577</v>
      </c>
      <c r="G87" s="118">
        <f t="shared" si="7"/>
        <v>0.73602438495924238</v>
      </c>
      <c r="I87" s="118">
        <v>16.03</v>
      </c>
    </row>
    <row r="88" spans="1:9">
      <c r="A88" s="103">
        <v>34607</v>
      </c>
      <c r="B88" s="14">
        <v>7.4900000000000008E-2</v>
      </c>
      <c r="C88" s="118">
        <v>35.950000000000003</v>
      </c>
      <c r="D88" s="119">
        <v>16.73</v>
      </c>
      <c r="E88" s="14">
        <f t="shared" si="8"/>
        <v>4.3668122270742238E-2</v>
      </c>
      <c r="F88" s="103">
        <v>34607</v>
      </c>
      <c r="G88" s="118">
        <f t="shared" si="7"/>
        <v>0.56217573973267487</v>
      </c>
      <c r="H88" s="118">
        <v>-0.74078251999597</v>
      </c>
      <c r="I88" s="118">
        <v>16.73</v>
      </c>
    </row>
    <row r="89" spans="1:9">
      <c r="A89" s="103">
        <v>34638</v>
      </c>
      <c r="B89" s="14">
        <v>7.2099999999999997E-2</v>
      </c>
      <c r="D89" s="119">
        <v>17.18</v>
      </c>
      <c r="E89" s="14">
        <f t="shared" si="8"/>
        <v>2.6897788404064427E-2</v>
      </c>
      <c r="F89" s="103">
        <v>34638</v>
      </c>
      <c r="G89" s="118">
        <f t="shared" si="7"/>
        <v>0.52260043838028525</v>
      </c>
      <c r="I89" s="118">
        <v>17.18</v>
      </c>
    </row>
    <row r="90" spans="1:9">
      <c r="A90" s="103">
        <v>34668</v>
      </c>
      <c r="B90" s="14">
        <v>7.6700000000000004E-2</v>
      </c>
      <c r="D90" s="119">
        <v>16.95</v>
      </c>
      <c r="E90" s="14">
        <f t="shared" si="8"/>
        <v>-1.3387660069848706E-2</v>
      </c>
      <c r="F90" s="103">
        <v>34668</v>
      </c>
      <c r="G90" s="118">
        <f t="shared" si="7"/>
        <v>0.58761700488778223</v>
      </c>
      <c r="I90" s="118">
        <v>16.95</v>
      </c>
    </row>
    <row r="91" spans="1:9">
      <c r="A91" s="103">
        <v>34699</v>
      </c>
      <c r="B91" s="14">
        <v>8.09E-2</v>
      </c>
      <c r="C91" s="118">
        <v>35.450000000000003</v>
      </c>
      <c r="D91" s="119">
        <v>16.23</v>
      </c>
      <c r="E91" s="14">
        <f t="shared" si="8"/>
        <v>-4.2477876106194579E-2</v>
      </c>
      <c r="F91" s="103">
        <v>34699</v>
      </c>
      <c r="G91" s="118">
        <f t="shared" si="7"/>
        <v>0.64697995691636634</v>
      </c>
      <c r="H91" s="118">
        <v>-0.86404659321002952</v>
      </c>
      <c r="I91" s="118">
        <v>16.23</v>
      </c>
    </row>
    <row r="92" spans="1:9">
      <c r="A92" s="103">
        <v>34730</v>
      </c>
      <c r="B92" s="14">
        <v>8.1600000000000006E-2</v>
      </c>
      <c r="D92" s="119">
        <v>16.8</v>
      </c>
      <c r="E92" s="14">
        <f t="shared" si="8"/>
        <v>3.512014787430684E-2</v>
      </c>
      <c r="F92" s="103">
        <v>34730</v>
      </c>
      <c r="G92" s="118">
        <f t="shared" si="7"/>
        <v>0.65687378225446369</v>
      </c>
      <c r="I92" s="118">
        <v>16.8</v>
      </c>
    </row>
    <row r="93" spans="1:9">
      <c r="A93" s="103">
        <v>34758</v>
      </c>
      <c r="B93" s="14">
        <v>9.4800000000000009E-2</v>
      </c>
      <c r="D93" s="119">
        <v>17.23</v>
      </c>
      <c r="E93" s="14">
        <f t="shared" si="8"/>
        <v>2.5595238095238004E-2</v>
      </c>
      <c r="F93" s="103">
        <v>34758</v>
      </c>
      <c r="G93" s="118">
        <f t="shared" si="7"/>
        <v>0.84344306005858516</v>
      </c>
      <c r="I93" s="118">
        <v>17.23</v>
      </c>
    </row>
    <row r="94" spans="1:9">
      <c r="A94" s="103">
        <v>34789</v>
      </c>
      <c r="B94" s="14">
        <v>9.0200000000000002E-2</v>
      </c>
      <c r="C94" s="118">
        <v>35.1</v>
      </c>
      <c r="D94" s="119">
        <v>17.98</v>
      </c>
      <c r="E94" s="14">
        <f t="shared" si="8"/>
        <v>4.3528728961114371E-2</v>
      </c>
      <c r="F94" s="103">
        <v>34789</v>
      </c>
      <c r="G94" s="118">
        <f t="shared" si="7"/>
        <v>0.77842649355108828</v>
      </c>
      <c r="H94" s="118">
        <v>-0.95033144445987161</v>
      </c>
      <c r="I94" s="118">
        <v>17.98</v>
      </c>
    </row>
    <row r="95" spans="1:9">
      <c r="A95" s="103">
        <v>34819</v>
      </c>
      <c r="B95" s="14">
        <v>8.3800000000000013E-2</v>
      </c>
      <c r="D95" s="119">
        <v>18.98</v>
      </c>
      <c r="E95" s="14">
        <f t="shared" si="8"/>
        <v>5.5617352614015569E-2</v>
      </c>
      <c r="F95" s="103">
        <v>34819</v>
      </c>
      <c r="G95" s="118">
        <f t="shared" si="7"/>
        <v>0.68796866188848405</v>
      </c>
      <c r="I95" s="118">
        <v>18.98</v>
      </c>
    </row>
    <row r="96" spans="1:9">
      <c r="A96" s="103">
        <v>34850</v>
      </c>
      <c r="B96" s="14">
        <v>8.7899999999999992E-2</v>
      </c>
      <c r="D96" s="119">
        <v>17.579999999999998</v>
      </c>
      <c r="E96" s="14">
        <f t="shared" si="8"/>
        <v>-7.376185458377249E-2</v>
      </c>
      <c r="F96" s="103">
        <v>34850</v>
      </c>
      <c r="G96" s="118">
        <f t="shared" si="7"/>
        <v>0.74591821029733962</v>
      </c>
      <c r="I96" s="118">
        <v>17.579999999999998</v>
      </c>
    </row>
    <row r="97" spans="1:9">
      <c r="A97" s="103">
        <v>34880</v>
      </c>
      <c r="B97" s="14">
        <v>9.5299999999999996E-2</v>
      </c>
      <c r="C97" s="118">
        <v>35.6</v>
      </c>
      <c r="D97" s="119">
        <v>16.579999999999998</v>
      </c>
      <c r="E97" s="14">
        <f t="shared" si="8"/>
        <v>-5.6882821387940874E-2</v>
      </c>
      <c r="F97" s="103">
        <v>34880</v>
      </c>
      <c r="G97" s="118">
        <f t="shared" si="7"/>
        <v>0.85051007815722601</v>
      </c>
      <c r="H97" s="118">
        <v>-0.82706737124581209</v>
      </c>
      <c r="I97" s="118">
        <v>16.579999999999998</v>
      </c>
    </row>
    <row r="98" spans="1:9">
      <c r="A98" s="103">
        <v>34911</v>
      </c>
      <c r="B98" s="14">
        <v>8.0299999999999996E-2</v>
      </c>
      <c r="D98" s="119">
        <v>15.78</v>
      </c>
      <c r="E98" s="14">
        <f t="shared" si="8"/>
        <v>-4.8250904704463138E-2</v>
      </c>
      <c r="F98" s="103">
        <v>34911</v>
      </c>
      <c r="G98" s="118">
        <f t="shared" si="7"/>
        <v>0.63849953519799707</v>
      </c>
      <c r="I98" s="118">
        <v>15.78</v>
      </c>
    </row>
    <row r="99" spans="1:9">
      <c r="A99" s="103">
        <v>34942</v>
      </c>
      <c r="B99" s="14">
        <v>0.10099999999999999</v>
      </c>
      <c r="D99" s="119">
        <v>16.2</v>
      </c>
      <c r="E99" s="14">
        <f t="shared" si="8"/>
        <v>2.6615969581748944E-2</v>
      </c>
      <c r="F99" s="103">
        <v>34942</v>
      </c>
      <c r="G99" s="118">
        <f t="shared" si="7"/>
        <v>0.9310740844817329</v>
      </c>
      <c r="I99" s="118">
        <v>16.2</v>
      </c>
    </row>
    <row r="100" spans="1:9">
      <c r="A100" s="103">
        <v>34972</v>
      </c>
      <c r="B100" s="14">
        <v>0.1047</v>
      </c>
      <c r="C100" s="118">
        <v>34.65</v>
      </c>
      <c r="D100" s="119">
        <v>16.579999999999998</v>
      </c>
      <c r="E100" s="14">
        <f t="shared" si="8"/>
        <v>2.3456790123456805E-2</v>
      </c>
      <c r="F100" s="103">
        <v>34972</v>
      </c>
      <c r="G100" s="118">
        <f t="shared" si="7"/>
        <v>0.98337001841167615</v>
      </c>
      <c r="H100" s="118">
        <v>-1.0612691103525258</v>
      </c>
      <c r="I100" s="118">
        <v>16.579999999999998</v>
      </c>
    </row>
    <row r="101" spans="1:9">
      <c r="A101" s="103">
        <v>35003</v>
      </c>
      <c r="B101" s="14">
        <v>8.3599999999999994E-2</v>
      </c>
      <c r="D101" s="119">
        <v>16.579999999999998</v>
      </c>
      <c r="E101" s="14">
        <f t="shared" si="8"/>
        <v>0</v>
      </c>
      <c r="F101" s="103">
        <v>35003</v>
      </c>
      <c r="G101" s="118">
        <f t="shared" si="7"/>
        <v>0.68514185464902744</v>
      </c>
      <c r="I101" s="118">
        <v>16.579999999999998</v>
      </c>
    </row>
    <row r="102" spans="1:9">
      <c r="A102" s="103">
        <v>35033</v>
      </c>
      <c r="B102" s="14">
        <v>7.5600000000000001E-2</v>
      </c>
      <c r="D102" s="119">
        <v>17.13</v>
      </c>
      <c r="E102" s="14">
        <f t="shared" si="8"/>
        <v>3.3172496984318567E-2</v>
      </c>
      <c r="F102" s="103">
        <v>35033</v>
      </c>
      <c r="G102" s="118">
        <f t="shared" si="7"/>
        <v>0.57206956507077211</v>
      </c>
      <c r="I102" s="118">
        <v>17.13</v>
      </c>
    </row>
    <row r="103" spans="1:9">
      <c r="A103" s="103">
        <v>35064</v>
      </c>
      <c r="B103" s="14">
        <v>7.0599999999999996E-2</v>
      </c>
      <c r="C103" s="118">
        <v>34.700000000000003</v>
      </c>
      <c r="D103" s="119">
        <v>18.649999999999999</v>
      </c>
      <c r="E103" s="14">
        <f t="shared" si="8"/>
        <v>8.8733216579101049E-2</v>
      </c>
      <c r="F103" s="103">
        <v>35064</v>
      </c>
      <c r="G103" s="118">
        <f t="shared" si="7"/>
        <v>0.50139938408436235</v>
      </c>
      <c r="H103" s="118">
        <v>-1.0489427030311189</v>
      </c>
      <c r="I103" s="118">
        <v>18.649999999999999</v>
      </c>
    </row>
    <row r="104" spans="1:9">
      <c r="A104" s="103">
        <v>35095</v>
      </c>
      <c r="B104" s="14">
        <v>4.7E-2</v>
      </c>
      <c r="D104" s="119">
        <v>16.63</v>
      </c>
      <c r="E104" s="14">
        <f t="shared" si="8"/>
        <v>-0.10831099195710459</v>
      </c>
      <c r="F104" s="103">
        <v>35095</v>
      </c>
      <c r="G104" s="118">
        <f t="shared" si="7"/>
        <v>0.16783612982850901</v>
      </c>
      <c r="I104" s="118">
        <v>16.63</v>
      </c>
    </row>
    <row r="105" spans="1:9">
      <c r="A105" s="103">
        <v>35124</v>
      </c>
      <c r="B105" s="14">
        <v>7.3099999999999998E-2</v>
      </c>
      <c r="D105" s="119">
        <v>18.8</v>
      </c>
      <c r="E105" s="14">
        <f t="shared" si="8"/>
        <v>0.13048707155742645</v>
      </c>
      <c r="F105" s="103">
        <v>35124</v>
      </c>
      <c r="G105" s="118">
        <f t="shared" si="7"/>
        <v>0.53673447457756729</v>
      </c>
      <c r="I105" s="118">
        <v>18.8</v>
      </c>
    </row>
    <row r="106" spans="1:9">
      <c r="A106" s="103">
        <v>35155</v>
      </c>
      <c r="B106" s="14">
        <v>6.3299999999999995E-2</v>
      </c>
      <c r="C106" s="118">
        <v>32.9</v>
      </c>
      <c r="D106" s="119">
        <v>20.329999999999998</v>
      </c>
      <c r="E106" s="14">
        <f t="shared" si="8"/>
        <v>8.1382978723404165E-2</v>
      </c>
      <c r="F106" s="103">
        <v>35155</v>
      </c>
      <c r="G106" s="118">
        <f t="shared" si="7"/>
        <v>0.39822091984420432</v>
      </c>
      <c r="H106" s="118">
        <v>-1.4926933666017344</v>
      </c>
      <c r="I106" s="118">
        <v>20.329999999999998</v>
      </c>
    </row>
    <row r="107" spans="1:9">
      <c r="A107" s="103">
        <v>35185</v>
      </c>
      <c r="B107" s="14">
        <v>8.9800000000000005E-2</v>
      </c>
      <c r="D107" s="119">
        <v>19.5</v>
      </c>
      <c r="E107" s="14">
        <f t="shared" si="8"/>
        <v>-4.0826364977865182E-2</v>
      </c>
      <c r="F107" s="103">
        <v>35185</v>
      </c>
      <c r="G107" s="118">
        <f t="shared" si="7"/>
        <v>0.77277287907217551</v>
      </c>
      <c r="I107" s="118">
        <v>19.5</v>
      </c>
    </row>
    <row r="108" spans="1:9">
      <c r="A108" s="103">
        <v>35216</v>
      </c>
      <c r="B108" s="14">
        <v>9.9299999999999999E-2</v>
      </c>
      <c r="D108" s="119">
        <v>18.100000000000001</v>
      </c>
      <c r="E108" s="14">
        <f t="shared" si="8"/>
        <v>-7.1794871794871762E-2</v>
      </c>
      <c r="F108" s="103">
        <v>35216</v>
      </c>
      <c r="G108" s="118">
        <f t="shared" si="7"/>
        <v>0.90704622294635373</v>
      </c>
      <c r="I108" s="118">
        <v>18.100000000000001</v>
      </c>
    </row>
    <row r="109" spans="1:9">
      <c r="A109" s="103">
        <v>35246</v>
      </c>
      <c r="B109" s="14">
        <v>0.10349999999999999</v>
      </c>
      <c r="C109" s="118">
        <v>32</v>
      </c>
      <c r="D109" s="119">
        <v>19.28</v>
      </c>
      <c r="E109" s="14">
        <f t="shared" si="8"/>
        <v>6.519337016574589E-2</v>
      </c>
      <c r="F109" s="103">
        <v>35246</v>
      </c>
      <c r="G109" s="118">
        <f t="shared" si="7"/>
        <v>0.96640917497493772</v>
      </c>
      <c r="H109" s="118">
        <v>-1.7145686983870412</v>
      </c>
      <c r="I109" s="118">
        <v>19.28</v>
      </c>
    </row>
    <row r="110" spans="1:9">
      <c r="A110" s="103">
        <v>35277</v>
      </c>
      <c r="B110" s="14">
        <v>0.1195</v>
      </c>
      <c r="D110" s="119">
        <v>19</v>
      </c>
      <c r="E110" s="14">
        <f t="shared" si="8"/>
        <v>-1.4522821576763545E-2</v>
      </c>
      <c r="F110" s="103">
        <v>35277</v>
      </c>
      <c r="G110" s="118">
        <f t="shared" si="7"/>
        <v>1.1925537541314486</v>
      </c>
      <c r="I110" s="118">
        <v>19</v>
      </c>
    </row>
    <row r="111" spans="1:9">
      <c r="A111" s="103">
        <v>35308</v>
      </c>
      <c r="B111" s="14">
        <v>0.107</v>
      </c>
      <c r="D111" s="119">
        <v>20.98</v>
      </c>
      <c r="E111" s="14">
        <f t="shared" si="8"/>
        <v>0.10421052631578953</v>
      </c>
      <c r="F111" s="103">
        <v>35308</v>
      </c>
      <c r="G111" s="118">
        <f t="shared" si="7"/>
        <v>1.0158783016654245</v>
      </c>
      <c r="I111" s="118">
        <v>20.98</v>
      </c>
    </row>
    <row r="112" spans="1:9">
      <c r="A112" s="103">
        <v>35338</v>
      </c>
      <c r="B112" s="14">
        <v>0.1041</v>
      </c>
      <c r="C112" s="118">
        <v>32.9</v>
      </c>
      <c r="D112" s="119">
        <v>24.15</v>
      </c>
      <c r="E112" s="14">
        <f t="shared" si="8"/>
        <v>0.15109628217349846</v>
      </c>
      <c r="F112" s="103">
        <v>35338</v>
      </c>
      <c r="G112" s="118">
        <f t="shared" si="7"/>
        <v>0.97488959669330699</v>
      </c>
      <c r="H112" s="118">
        <v>-1.4926933666017344</v>
      </c>
      <c r="I112" s="118">
        <v>24.15</v>
      </c>
    </row>
    <row r="113" spans="1:9">
      <c r="A113" s="103">
        <v>35369</v>
      </c>
      <c r="B113" s="14">
        <v>0.1066</v>
      </c>
      <c r="D113" s="119">
        <v>22.8</v>
      </c>
      <c r="E113" s="14">
        <f t="shared" si="8"/>
        <v>-5.5900621118012306E-2</v>
      </c>
      <c r="F113" s="103">
        <v>35369</v>
      </c>
      <c r="G113" s="118">
        <f t="shared" si="7"/>
        <v>1.0102246871865117</v>
      </c>
      <c r="I113" s="118">
        <v>22.8</v>
      </c>
    </row>
    <row r="114" spans="1:9">
      <c r="A114" s="103">
        <v>35399</v>
      </c>
      <c r="B114" s="14">
        <v>0.11890000000000001</v>
      </c>
      <c r="D114" s="119">
        <v>23.17</v>
      </c>
      <c r="E114" s="14">
        <f t="shared" si="8"/>
        <v>1.6228070175438702E-2</v>
      </c>
      <c r="F114" s="103">
        <v>35399</v>
      </c>
      <c r="G114" s="118">
        <f t="shared" si="7"/>
        <v>1.1840733324130797</v>
      </c>
      <c r="I114" s="118">
        <v>23.17</v>
      </c>
    </row>
    <row r="115" spans="1:9">
      <c r="A115" s="103">
        <v>35430</v>
      </c>
      <c r="B115" s="14">
        <v>0.1338</v>
      </c>
      <c r="C115" s="118">
        <v>32.950000000000003</v>
      </c>
      <c r="D115" s="119">
        <v>23.9</v>
      </c>
      <c r="E115" s="14">
        <f t="shared" si="8"/>
        <v>3.1506258092360628E-2</v>
      </c>
      <c r="F115" s="103">
        <v>35430</v>
      </c>
      <c r="G115" s="118">
        <f t="shared" si="7"/>
        <v>1.3946704717525802</v>
      </c>
      <c r="H115" s="118">
        <v>-1.4803669592803272</v>
      </c>
      <c r="I115" s="118">
        <v>23.9</v>
      </c>
    </row>
    <row r="116" spans="1:9">
      <c r="A116" s="103">
        <v>35461</v>
      </c>
      <c r="B116" s="14">
        <v>0.1535</v>
      </c>
      <c r="D116" s="119">
        <v>23.28</v>
      </c>
      <c r="E116" s="14">
        <f t="shared" si="8"/>
        <v>-2.5941422594142116E-2</v>
      </c>
      <c r="F116" s="103">
        <v>35461</v>
      </c>
      <c r="G116" s="118">
        <f t="shared" si="7"/>
        <v>1.673110984839034</v>
      </c>
      <c r="I116" s="118">
        <v>23.28</v>
      </c>
    </row>
    <row r="117" spans="1:9">
      <c r="A117" s="103">
        <v>35489</v>
      </c>
      <c r="B117" s="14">
        <v>0.1406</v>
      </c>
      <c r="D117" s="119">
        <v>19.440000000000001</v>
      </c>
      <c r="E117" s="14">
        <f t="shared" si="8"/>
        <v>-0.16494845360824739</v>
      </c>
      <c r="F117" s="103">
        <v>35489</v>
      </c>
      <c r="G117" s="118">
        <f t="shared" si="7"/>
        <v>1.4907819178940973</v>
      </c>
      <c r="I117" s="118">
        <v>19.440000000000001</v>
      </c>
    </row>
    <row r="118" spans="1:9">
      <c r="A118" s="103">
        <v>35520</v>
      </c>
      <c r="B118" s="14">
        <v>0.16239999999999999</v>
      </c>
      <c r="C118" s="118">
        <v>31.5</v>
      </c>
      <c r="D118" s="119">
        <v>18.53</v>
      </c>
      <c r="E118" s="14">
        <f t="shared" si="8"/>
        <v>-4.6810699588477389E-2</v>
      </c>
      <c r="F118" s="103">
        <v>35520</v>
      </c>
      <c r="G118" s="118">
        <f t="shared" si="7"/>
        <v>1.7989039069948434</v>
      </c>
      <c r="H118" s="118">
        <v>-1.8378327716011007</v>
      </c>
      <c r="I118" s="118">
        <v>18.53</v>
      </c>
    </row>
    <row r="119" spans="1:9">
      <c r="A119" s="103">
        <v>35550</v>
      </c>
      <c r="B119" s="14">
        <v>0.13900000000000001</v>
      </c>
      <c r="D119" s="119">
        <v>18.25</v>
      </c>
      <c r="E119" s="14">
        <f t="shared" si="8"/>
        <v>-1.5110631408526753E-2</v>
      </c>
      <c r="F119" s="103">
        <v>35550</v>
      </c>
      <c r="G119" s="118">
        <f t="shared" si="7"/>
        <v>1.4681674599784464</v>
      </c>
      <c r="I119" s="118">
        <v>18.25</v>
      </c>
    </row>
    <row r="120" spans="1:9">
      <c r="A120" s="103">
        <v>35581</v>
      </c>
      <c r="B120" s="14">
        <v>0.13769999999999999</v>
      </c>
      <c r="D120" s="119">
        <v>18.989999999999998</v>
      </c>
      <c r="E120" s="14">
        <f t="shared" si="8"/>
        <v>4.054794520547933E-2</v>
      </c>
      <c r="F120" s="103">
        <v>35581</v>
      </c>
      <c r="G120" s="118">
        <f t="shared" si="7"/>
        <v>1.4497932129219795</v>
      </c>
      <c r="I120" s="118">
        <v>18.989999999999998</v>
      </c>
    </row>
    <row r="121" spans="1:9">
      <c r="A121" s="103">
        <v>35611</v>
      </c>
      <c r="B121" s="14">
        <v>0.13519999999999999</v>
      </c>
      <c r="C121" s="118">
        <v>32.75</v>
      </c>
      <c r="D121" s="119">
        <v>18.22</v>
      </c>
      <c r="E121" s="14">
        <f t="shared" si="8"/>
        <v>-4.0547656661400699E-2</v>
      </c>
      <c r="F121" s="103">
        <v>35611</v>
      </c>
      <c r="G121" s="118">
        <f t="shared" si="7"/>
        <v>1.4144581224287747</v>
      </c>
      <c r="H121" s="118">
        <v>-1.5296725885659519</v>
      </c>
      <c r="I121" s="118">
        <v>18.22</v>
      </c>
    </row>
    <row r="122" spans="1:9">
      <c r="A122" s="103">
        <v>35642</v>
      </c>
      <c r="B122" s="14">
        <v>0.12240000000000001</v>
      </c>
      <c r="D122" s="119">
        <v>18.940000000000001</v>
      </c>
      <c r="E122" s="14">
        <f t="shared" si="8"/>
        <v>3.9517014270032957E-2</v>
      </c>
      <c r="F122" s="103">
        <v>35642</v>
      </c>
      <c r="G122" s="118">
        <f t="shared" si="7"/>
        <v>1.2335424591035664</v>
      </c>
      <c r="I122" s="118">
        <v>18.940000000000001</v>
      </c>
    </row>
    <row r="123" spans="1:9">
      <c r="A123" s="103">
        <v>35673</v>
      </c>
      <c r="B123" s="14">
        <v>0.14529999999999998</v>
      </c>
      <c r="D123" s="119">
        <v>17.98</v>
      </c>
      <c r="E123" s="14">
        <f t="shared" si="8"/>
        <v>-5.0686378035902924E-2</v>
      </c>
      <c r="F123" s="103">
        <v>35673</v>
      </c>
      <c r="G123" s="118">
        <f t="shared" si="7"/>
        <v>1.5572118880213222</v>
      </c>
      <c r="I123" s="118">
        <v>17.98</v>
      </c>
    </row>
    <row r="124" spans="1:9">
      <c r="A124" s="103">
        <v>35703</v>
      </c>
      <c r="B124" s="14">
        <v>0.1452</v>
      </c>
      <c r="C124" s="118">
        <v>32.75</v>
      </c>
      <c r="D124" s="119">
        <v>19.96</v>
      </c>
      <c r="E124" s="14">
        <f t="shared" si="8"/>
        <v>0.11012235817575089</v>
      </c>
      <c r="F124" s="103">
        <v>35703</v>
      </c>
      <c r="G124" s="118">
        <f t="shared" si="7"/>
        <v>1.555798484401594</v>
      </c>
      <c r="H124" s="118">
        <v>-1.5296725885659519</v>
      </c>
      <c r="I124" s="118">
        <v>19.96</v>
      </c>
    </row>
    <row r="125" spans="1:9">
      <c r="A125" s="103">
        <v>35734</v>
      </c>
      <c r="B125" s="14">
        <v>0.1593</v>
      </c>
      <c r="D125" s="119">
        <v>19.420000000000002</v>
      </c>
      <c r="E125" s="14">
        <f t="shared" si="8"/>
        <v>-2.7054108216432837E-2</v>
      </c>
      <c r="F125" s="103">
        <v>35734</v>
      </c>
      <c r="G125" s="118">
        <f t="shared" si="7"/>
        <v>1.7550883947832692</v>
      </c>
      <c r="I125" s="118">
        <v>19.420000000000002</v>
      </c>
    </row>
    <row r="126" spans="1:9">
      <c r="A126" s="103">
        <v>35764</v>
      </c>
      <c r="B126" s="14">
        <v>0.16570000000000001</v>
      </c>
      <c r="D126" s="119">
        <v>18.96</v>
      </c>
      <c r="E126" s="14">
        <f t="shared" si="8"/>
        <v>-2.3686920700308978E-2</v>
      </c>
      <c r="F126" s="103">
        <v>35764</v>
      </c>
      <c r="G126" s="118">
        <f t="shared" si="7"/>
        <v>1.845546226445874</v>
      </c>
      <c r="I126" s="118">
        <v>18.96</v>
      </c>
    </row>
    <row r="127" spans="1:9">
      <c r="A127" s="103">
        <v>35795</v>
      </c>
      <c r="B127" s="14">
        <v>0.14980000000000002</v>
      </c>
      <c r="C127" s="118">
        <v>31.6</v>
      </c>
      <c r="D127" s="119">
        <v>15.86</v>
      </c>
      <c r="E127" s="14">
        <f t="shared" si="8"/>
        <v>-0.16350210970464141</v>
      </c>
      <c r="F127" s="103">
        <v>35795</v>
      </c>
      <c r="G127" s="118">
        <f t="shared" si="7"/>
        <v>1.6208150509090913</v>
      </c>
      <c r="H127" s="118">
        <v>-1.8131799569582885</v>
      </c>
      <c r="I127" s="118">
        <v>15.86</v>
      </c>
    </row>
    <row r="128" spans="1:9">
      <c r="A128" s="103">
        <v>35826</v>
      </c>
      <c r="B128" s="14">
        <v>0.15970000000000001</v>
      </c>
      <c r="D128" s="119">
        <v>15.59</v>
      </c>
      <c r="E128" s="14">
        <f t="shared" si="8"/>
        <v>-1.7023959646910392E-2</v>
      </c>
      <c r="F128" s="103">
        <v>35826</v>
      </c>
      <c r="G128" s="118">
        <f t="shared" si="7"/>
        <v>1.7607420092621822</v>
      </c>
      <c r="I128" s="118">
        <v>15.59</v>
      </c>
    </row>
    <row r="129" spans="1:9">
      <c r="A129" s="103">
        <v>35854</v>
      </c>
      <c r="B129" s="14">
        <v>0.1449</v>
      </c>
      <c r="D129" s="119">
        <v>13.53</v>
      </c>
      <c r="E129" s="14">
        <f t="shared" si="8"/>
        <v>-0.13213598460551634</v>
      </c>
      <c r="F129" s="103">
        <v>35854</v>
      </c>
      <c r="G129" s="118">
        <f t="shared" si="7"/>
        <v>1.5515582735424096</v>
      </c>
      <c r="I129" s="118">
        <v>13.53</v>
      </c>
    </row>
    <row r="130" spans="1:9">
      <c r="A130" s="103">
        <v>35885</v>
      </c>
      <c r="B130" s="14">
        <v>0.12920000000000001</v>
      </c>
      <c r="C130" s="118">
        <v>30.55</v>
      </c>
      <c r="D130" s="119">
        <v>13.87</v>
      </c>
      <c r="E130" s="14">
        <f t="shared" si="8"/>
        <v>2.512934220251295E-2</v>
      </c>
      <c r="F130" s="103">
        <v>35885</v>
      </c>
      <c r="G130" s="118">
        <f t="shared" ref="G130:G193" si="9">(B130-$B$385)/$B$386</f>
        <v>1.3296539052450835</v>
      </c>
      <c r="H130" s="118">
        <v>-2.0720345107078137</v>
      </c>
      <c r="I130" s="118">
        <v>13.87</v>
      </c>
    </row>
    <row r="131" spans="1:9">
      <c r="A131" s="103">
        <v>35915</v>
      </c>
      <c r="B131" s="14">
        <v>0.1273</v>
      </c>
      <c r="D131" s="119">
        <v>13.79</v>
      </c>
      <c r="E131" s="14">
        <f t="shared" ref="E131:E194" si="10">D131/D130-1</f>
        <v>-5.7678442682047582E-3</v>
      </c>
      <c r="F131" s="103">
        <v>35915</v>
      </c>
      <c r="G131" s="118">
        <f t="shared" si="9"/>
        <v>1.3027992364702476</v>
      </c>
      <c r="I131" s="118">
        <v>13.79</v>
      </c>
    </row>
    <row r="132" spans="1:9">
      <c r="A132" s="103">
        <v>35946</v>
      </c>
      <c r="B132" s="14">
        <v>0.11960000000000001</v>
      </c>
      <c r="D132" s="119">
        <v>14.03</v>
      </c>
      <c r="E132" s="14">
        <f t="shared" si="10"/>
        <v>1.7403915881073262E-2</v>
      </c>
      <c r="F132" s="103">
        <v>35946</v>
      </c>
      <c r="G132" s="118">
        <f t="shared" si="9"/>
        <v>1.193967157751177</v>
      </c>
      <c r="I132" s="118">
        <v>14.03</v>
      </c>
    </row>
    <row r="133" spans="1:9">
      <c r="A133" s="103">
        <v>35976</v>
      </c>
      <c r="B133" s="14">
        <v>0.10369999999999999</v>
      </c>
      <c r="C133" s="118">
        <v>31.2</v>
      </c>
      <c r="D133" s="119">
        <v>11.84</v>
      </c>
      <c r="E133" s="14">
        <f t="shared" si="10"/>
        <v>-0.1560940841054882</v>
      </c>
      <c r="F133" s="103">
        <v>35976</v>
      </c>
      <c r="G133" s="118">
        <f t="shared" si="9"/>
        <v>0.969235982214394</v>
      </c>
      <c r="H133" s="118">
        <v>-1.9117912155295365</v>
      </c>
      <c r="I133" s="118">
        <v>11.84</v>
      </c>
    </row>
    <row r="134" spans="1:9">
      <c r="A134" s="103">
        <v>36007</v>
      </c>
      <c r="B134" s="14">
        <v>9.4100000000000003E-2</v>
      </c>
      <c r="D134" s="119">
        <v>12.63</v>
      </c>
      <c r="E134" s="14">
        <f t="shared" si="10"/>
        <v>6.6722972972973027E-2</v>
      </c>
      <c r="F134" s="103">
        <v>36007</v>
      </c>
      <c r="G134" s="118">
        <f t="shared" si="9"/>
        <v>0.83354923472048781</v>
      </c>
      <c r="I134" s="118">
        <v>12.63</v>
      </c>
    </row>
    <row r="135" spans="1:9">
      <c r="A135" s="103">
        <v>36038</v>
      </c>
      <c r="B135" s="14">
        <v>0.10009999999999999</v>
      </c>
      <c r="D135" s="119">
        <v>12.06</v>
      </c>
      <c r="E135" s="14">
        <f t="shared" si="10"/>
        <v>-4.513064133016631E-2</v>
      </c>
      <c r="F135" s="103">
        <v>36038</v>
      </c>
      <c r="G135" s="118">
        <f t="shared" si="9"/>
        <v>0.91835345190417916</v>
      </c>
      <c r="I135" s="118">
        <v>12.06</v>
      </c>
    </row>
    <row r="136" spans="1:9">
      <c r="A136" s="103">
        <v>36068</v>
      </c>
      <c r="B136" s="14">
        <v>9.1499999999999998E-2</v>
      </c>
      <c r="C136" s="118">
        <v>31.3</v>
      </c>
      <c r="D136" s="119">
        <v>14.71</v>
      </c>
      <c r="E136" s="14">
        <f t="shared" si="10"/>
        <v>0.21973466003316755</v>
      </c>
      <c r="F136" s="103">
        <v>36068</v>
      </c>
      <c r="G136" s="118">
        <f t="shared" si="9"/>
        <v>0.79680074060755468</v>
      </c>
      <c r="H136" s="118">
        <v>-1.8871384008867242</v>
      </c>
      <c r="I136" s="118">
        <v>14.71</v>
      </c>
    </row>
    <row r="137" spans="1:9">
      <c r="A137" s="103">
        <v>36099</v>
      </c>
      <c r="B137" s="14">
        <v>9.3800000000000008E-2</v>
      </c>
      <c r="D137" s="119">
        <v>12</v>
      </c>
      <c r="E137" s="14">
        <f t="shared" si="10"/>
        <v>-0.18422841604350781</v>
      </c>
      <c r="F137" s="103">
        <v>36099</v>
      </c>
      <c r="G137" s="118">
        <f t="shared" si="9"/>
        <v>0.82930902386130323</v>
      </c>
      <c r="I137" s="118">
        <v>12</v>
      </c>
    </row>
    <row r="138" spans="1:9">
      <c r="A138" s="103">
        <v>36129</v>
      </c>
      <c r="B138" s="14">
        <v>7.17E-2</v>
      </c>
      <c r="D138" s="119">
        <v>9.91</v>
      </c>
      <c r="E138" s="14">
        <f t="shared" si="10"/>
        <v>-0.17416666666666669</v>
      </c>
      <c r="F138" s="103">
        <v>36129</v>
      </c>
      <c r="G138" s="118">
        <f t="shared" si="9"/>
        <v>0.51694682390137259</v>
      </c>
      <c r="I138" s="118">
        <v>9.91</v>
      </c>
    </row>
    <row r="139" spans="1:9">
      <c r="A139" s="103">
        <v>36160</v>
      </c>
      <c r="B139" s="14">
        <v>6.7500000000000004E-2</v>
      </c>
      <c r="C139" s="118">
        <v>32.5</v>
      </c>
      <c r="D139" s="119">
        <v>10.54</v>
      </c>
      <c r="E139" s="14">
        <f t="shared" si="10"/>
        <v>6.3572149344096829E-2</v>
      </c>
      <c r="F139" s="103">
        <v>36160</v>
      </c>
      <c r="G139" s="118">
        <f t="shared" si="9"/>
        <v>0.45758387187278854</v>
      </c>
      <c r="H139" s="118">
        <v>-1.5913046251729817</v>
      </c>
      <c r="I139" s="118">
        <v>10.54</v>
      </c>
    </row>
    <row r="140" spans="1:9">
      <c r="A140" s="103">
        <v>36191</v>
      </c>
      <c r="B140" s="14">
        <v>5.6500000000000002E-2</v>
      </c>
      <c r="D140" s="119">
        <v>11.34</v>
      </c>
      <c r="E140" s="14">
        <f t="shared" si="10"/>
        <v>7.5901328273244806E-2</v>
      </c>
      <c r="F140" s="103">
        <v>36191</v>
      </c>
      <c r="G140" s="118">
        <f t="shared" si="9"/>
        <v>0.30210947370268731</v>
      </c>
      <c r="I140" s="118">
        <v>11.34</v>
      </c>
    </row>
    <row r="141" spans="1:9">
      <c r="A141" s="103">
        <v>36219</v>
      </c>
      <c r="B141" s="14">
        <v>6.0400000000000002E-2</v>
      </c>
      <c r="D141" s="119">
        <v>10.58</v>
      </c>
      <c r="E141" s="14">
        <f t="shared" si="10"/>
        <v>-6.7019400352733682E-2</v>
      </c>
      <c r="F141" s="103">
        <v>36219</v>
      </c>
      <c r="G141" s="118">
        <f t="shared" si="9"/>
        <v>0.35723221487208684</v>
      </c>
      <c r="I141" s="118">
        <v>10.58</v>
      </c>
    </row>
    <row r="142" spans="1:9">
      <c r="A142" s="103">
        <v>36250</v>
      </c>
      <c r="B142" s="14">
        <v>5.5899999999999998E-2</v>
      </c>
      <c r="C142" s="118">
        <v>32.6</v>
      </c>
      <c r="D142" s="119">
        <v>15.02</v>
      </c>
      <c r="E142" s="14">
        <f t="shared" si="10"/>
        <v>0.41965973534971646</v>
      </c>
      <c r="F142" s="103">
        <v>36250</v>
      </c>
      <c r="G142" s="118">
        <f t="shared" si="9"/>
        <v>0.2936290519843181</v>
      </c>
      <c r="H142" s="118">
        <v>-1.5666518105301692</v>
      </c>
      <c r="I142" s="118">
        <v>15.02</v>
      </c>
    </row>
    <row r="143" spans="1:9">
      <c r="A143" s="103">
        <v>36280</v>
      </c>
      <c r="B143" s="14">
        <v>5.62E-2</v>
      </c>
      <c r="D143" s="119">
        <v>16.45</v>
      </c>
      <c r="E143" s="14">
        <f t="shared" si="10"/>
        <v>9.5206391478029229E-2</v>
      </c>
      <c r="F143" s="103">
        <v>36280</v>
      </c>
      <c r="G143" s="118">
        <f t="shared" si="9"/>
        <v>0.29786926284350274</v>
      </c>
      <c r="I143" s="118">
        <v>16.45</v>
      </c>
    </row>
    <row r="144" spans="1:9">
      <c r="A144" s="103">
        <v>36311</v>
      </c>
      <c r="B144" s="14">
        <v>6.4399999999999999E-2</v>
      </c>
      <c r="D144" s="119">
        <v>14.75</v>
      </c>
      <c r="E144" s="14">
        <f t="shared" si="10"/>
        <v>-0.10334346504559266</v>
      </c>
      <c r="F144" s="103">
        <v>36311</v>
      </c>
      <c r="G144" s="118">
        <f t="shared" si="9"/>
        <v>0.4137683596612145</v>
      </c>
      <c r="I144" s="118">
        <v>14.75</v>
      </c>
    </row>
    <row r="145" spans="1:9">
      <c r="A145" s="103">
        <v>36341</v>
      </c>
      <c r="B145" s="14">
        <v>6.0199999999999997E-2</v>
      </c>
      <c r="C145" s="118">
        <v>33.700000000000003</v>
      </c>
      <c r="D145" s="119">
        <v>16.97</v>
      </c>
      <c r="E145" s="14">
        <f t="shared" si="10"/>
        <v>0.15050847457627103</v>
      </c>
      <c r="F145" s="103">
        <v>36341</v>
      </c>
      <c r="G145" s="118">
        <f t="shared" si="9"/>
        <v>0.3544054076326304</v>
      </c>
      <c r="H145" s="118">
        <v>-1.295470849459238</v>
      </c>
      <c r="I145" s="118">
        <v>16.97</v>
      </c>
    </row>
    <row r="146" spans="1:9">
      <c r="A146" s="103">
        <v>36372</v>
      </c>
      <c r="B146" s="14">
        <v>7.9199999999999993E-2</v>
      </c>
      <c r="D146" s="119">
        <v>19.97</v>
      </c>
      <c r="E146" s="14">
        <f t="shared" si="10"/>
        <v>0.17678255745433114</v>
      </c>
      <c r="F146" s="103">
        <v>36372</v>
      </c>
      <c r="G146" s="118">
        <f t="shared" si="9"/>
        <v>0.62295209538098695</v>
      </c>
      <c r="I146" s="118">
        <v>19.97</v>
      </c>
    </row>
    <row r="147" spans="1:9">
      <c r="A147" s="103">
        <v>36403</v>
      </c>
      <c r="B147" s="14">
        <v>4.7100000000000003E-2</v>
      </c>
      <c r="D147" s="119">
        <v>21.08</v>
      </c>
      <c r="E147" s="14">
        <f t="shared" si="10"/>
        <v>5.5583375062593809E-2</v>
      </c>
      <c r="F147" s="103">
        <v>36403</v>
      </c>
      <c r="G147" s="118">
        <f t="shared" si="9"/>
        <v>0.16924953344823723</v>
      </c>
      <c r="I147" s="118">
        <v>21.08</v>
      </c>
    </row>
    <row r="148" spans="1:9">
      <c r="A148" s="103">
        <v>36433</v>
      </c>
      <c r="B148" s="14">
        <v>4.6699999999999998E-2</v>
      </c>
      <c r="C148" s="118">
        <v>32.75</v>
      </c>
      <c r="D148" s="119">
        <v>22.98</v>
      </c>
      <c r="E148" s="14">
        <f t="shared" si="10"/>
        <v>9.013282732447836E-2</v>
      </c>
      <c r="F148" s="103">
        <v>36433</v>
      </c>
      <c r="G148" s="118">
        <f t="shared" si="9"/>
        <v>0.16359591896932441</v>
      </c>
      <c r="H148" s="118">
        <v>-1.5296725885659519</v>
      </c>
      <c r="I148" s="118">
        <v>22.98</v>
      </c>
    </row>
    <row r="149" spans="1:9">
      <c r="A149" s="103">
        <v>36464</v>
      </c>
      <c r="B149" s="14">
        <v>4.1500000000000002E-2</v>
      </c>
      <c r="D149" s="119">
        <v>21.11</v>
      </c>
      <c r="E149" s="14">
        <f t="shared" si="10"/>
        <v>-8.1375108790252448E-2</v>
      </c>
      <c r="F149" s="103">
        <v>36464</v>
      </c>
      <c r="G149" s="118">
        <f t="shared" si="9"/>
        <v>9.0098930743458441E-2</v>
      </c>
      <c r="I149" s="118">
        <v>21.11</v>
      </c>
    </row>
    <row r="150" spans="1:9">
      <c r="A150" s="103">
        <v>36494</v>
      </c>
      <c r="B150" s="14">
        <v>4.1700000000000001E-2</v>
      </c>
      <c r="D150" s="119">
        <v>25.2</v>
      </c>
      <c r="E150" s="14">
        <f t="shared" si="10"/>
        <v>0.19374703931785886</v>
      </c>
      <c r="F150" s="103">
        <v>36494</v>
      </c>
      <c r="G150" s="118">
        <f t="shared" si="9"/>
        <v>9.2925737982914799E-2</v>
      </c>
      <c r="I150" s="118">
        <v>25.2</v>
      </c>
    </row>
    <row r="151" spans="1:9">
      <c r="A151" s="103">
        <v>36525</v>
      </c>
      <c r="B151" s="14">
        <v>4.7800000000000002E-2</v>
      </c>
      <c r="C151" s="118">
        <v>33.9</v>
      </c>
      <c r="D151" s="119">
        <v>24.93</v>
      </c>
      <c r="E151" s="14">
        <f t="shared" si="10"/>
        <v>-1.0714285714285676E-2</v>
      </c>
      <c r="F151" s="103">
        <v>36525</v>
      </c>
      <c r="G151" s="118">
        <f t="shared" si="9"/>
        <v>0.17914335878633458</v>
      </c>
      <c r="H151" s="118">
        <v>-1.2461652201736153</v>
      </c>
      <c r="I151" s="118">
        <v>24.93</v>
      </c>
    </row>
    <row r="152" spans="1:9">
      <c r="A152" s="103">
        <v>36556</v>
      </c>
      <c r="B152" s="14">
        <v>6.4199999999999993E-2</v>
      </c>
      <c r="D152" s="119">
        <v>27.08</v>
      </c>
      <c r="E152" s="14">
        <f t="shared" si="10"/>
        <v>8.6241476133172901E-2</v>
      </c>
      <c r="F152" s="103">
        <v>36556</v>
      </c>
      <c r="G152" s="118">
        <f t="shared" si="9"/>
        <v>0.41094155242175801</v>
      </c>
      <c r="I152" s="118">
        <v>27.08</v>
      </c>
    </row>
    <row r="153" spans="1:9">
      <c r="A153" s="103">
        <v>36585</v>
      </c>
      <c r="B153" s="14">
        <v>6.4500000000000002E-2</v>
      </c>
      <c r="D153" s="119">
        <v>29.01</v>
      </c>
      <c r="E153" s="14">
        <f t="shared" si="10"/>
        <v>7.1270310192023789E-2</v>
      </c>
      <c r="F153" s="103">
        <v>36585</v>
      </c>
      <c r="G153" s="118">
        <f t="shared" si="9"/>
        <v>0.41518176328094275</v>
      </c>
      <c r="I153" s="118">
        <v>29.01</v>
      </c>
    </row>
    <row r="154" spans="1:9">
      <c r="A154" s="103">
        <v>36616</v>
      </c>
      <c r="B154" s="14">
        <v>7.5899999999999995E-2</v>
      </c>
      <c r="C154" s="118">
        <v>32.65</v>
      </c>
      <c r="D154" s="119">
        <v>23.98</v>
      </c>
      <c r="E154" s="14">
        <f t="shared" si="10"/>
        <v>-0.17338848672871432</v>
      </c>
      <c r="F154" s="103">
        <v>36616</v>
      </c>
      <c r="G154" s="118">
        <f t="shared" si="9"/>
        <v>0.57630977592995658</v>
      </c>
      <c r="H154" s="118">
        <v>-1.5543254032087641</v>
      </c>
      <c r="I154" s="118">
        <v>23.98</v>
      </c>
    </row>
    <row r="155" spans="1:9">
      <c r="A155" s="103">
        <v>36646</v>
      </c>
      <c r="B155" s="14">
        <v>8.5800000000000001E-2</v>
      </c>
      <c r="D155" s="119">
        <v>23.79</v>
      </c>
      <c r="E155" s="14">
        <f t="shared" si="10"/>
        <v>-7.9232693911593932E-3</v>
      </c>
      <c r="F155" s="103">
        <v>36646</v>
      </c>
      <c r="G155" s="118">
        <f t="shared" si="9"/>
        <v>0.71623673428304779</v>
      </c>
      <c r="I155" s="118">
        <v>23.79</v>
      </c>
    </row>
    <row r="156" spans="1:9">
      <c r="A156" s="103">
        <v>36677</v>
      </c>
      <c r="B156" s="14">
        <v>7.7600000000000002E-2</v>
      </c>
      <c r="D156" s="119">
        <v>29.64</v>
      </c>
      <c r="E156" s="14">
        <f t="shared" si="10"/>
        <v>0.24590163934426235</v>
      </c>
      <c r="F156" s="103">
        <v>36677</v>
      </c>
      <c r="G156" s="118">
        <f t="shared" si="9"/>
        <v>0.60033763746533597</v>
      </c>
      <c r="I156" s="118">
        <v>29.64</v>
      </c>
    </row>
    <row r="157" spans="1:9">
      <c r="A157" s="103">
        <v>36707</v>
      </c>
      <c r="B157" s="14">
        <v>8.1900000000000001E-2</v>
      </c>
      <c r="C157" s="118">
        <v>34.6</v>
      </c>
      <c r="D157" s="119">
        <v>31.58</v>
      </c>
      <c r="E157" s="14">
        <f t="shared" si="10"/>
        <v>6.5452091767881138E-2</v>
      </c>
      <c r="F157" s="103">
        <v>36707</v>
      </c>
      <c r="G157" s="118">
        <f t="shared" si="9"/>
        <v>0.66111399311364827</v>
      </c>
      <c r="H157" s="118">
        <v>-1.0735955176739311</v>
      </c>
      <c r="I157" s="118">
        <v>31.58</v>
      </c>
    </row>
    <row r="158" spans="1:9">
      <c r="A158" s="103">
        <v>36738</v>
      </c>
      <c r="B158" s="14">
        <v>8.0600000000000005E-2</v>
      </c>
      <c r="D158" s="119">
        <v>25.3</v>
      </c>
      <c r="E158" s="14">
        <f t="shared" si="10"/>
        <v>-0.19886003799873331</v>
      </c>
      <c r="F158" s="103">
        <v>36738</v>
      </c>
      <c r="G158" s="118">
        <f t="shared" si="9"/>
        <v>0.64273974605718176</v>
      </c>
      <c r="I158" s="118">
        <v>25.3</v>
      </c>
    </row>
    <row r="159" spans="1:9">
      <c r="A159" s="103">
        <v>36769</v>
      </c>
      <c r="B159" s="14">
        <v>7.1599999999999997E-2</v>
      </c>
      <c r="D159" s="119">
        <v>35.08</v>
      </c>
      <c r="E159" s="14">
        <f t="shared" si="10"/>
        <v>0.38656126482213438</v>
      </c>
      <c r="F159" s="103">
        <v>36769</v>
      </c>
      <c r="G159" s="118">
        <f t="shared" si="9"/>
        <v>0.51553342028164428</v>
      </c>
      <c r="I159" s="118">
        <v>35.08</v>
      </c>
    </row>
    <row r="160" spans="1:9">
      <c r="A160" s="103">
        <v>36799</v>
      </c>
      <c r="B160" s="14">
        <v>8.8000000000000009E-2</v>
      </c>
      <c r="C160" s="118">
        <v>35.549999999999997</v>
      </c>
      <c r="D160" s="119">
        <v>28.42</v>
      </c>
      <c r="E160" s="14">
        <f t="shared" si="10"/>
        <v>-0.18985176738882548</v>
      </c>
      <c r="F160" s="103">
        <v>36799</v>
      </c>
      <c r="G160" s="118">
        <f t="shared" si="9"/>
        <v>0.74733161391706804</v>
      </c>
      <c r="H160" s="118">
        <v>-0.83939377856721908</v>
      </c>
      <c r="I160" s="118">
        <v>28.42</v>
      </c>
    </row>
    <row r="161" spans="1:9">
      <c r="A161" s="103">
        <v>36830</v>
      </c>
      <c r="B161" s="14">
        <v>7.4900000000000008E-2</v>
      </c>
      <c r="D161" s="119">
        <v>30.15</v>
      </c>
      <c r="E161" s="14">
        <f t="shared" si="10"/>
        <v>6.0872624912033713E-2</v>
      </c>
      <c r="F161" s="103">
        <v>36830</v>
      </c>
      <c r="G161" s="118">
        <f t="shared" si="9"/>
        <v>0.56217573973267487</v>
      </c>
      <c r="I161" s="118">
        <v>30.15</v>
      </c>
    </row>
    <row r="162" spans="1:9">
      <c r="A162" s="103">
        <v>36860</v>
      </c>
      <c r="B162" s="14">
        <v>7.2800000000000004E-2</v>
      </c>
      <c r="D162" s="119">
        <v>32.53</v>
      </c>
      <c r="E162" s="14">
        <f t="shared" si="10"/>
        <v>7.8938640132670157E-2</v>
      </c>
      <c r="F162" s="103">
        <v>36860</v>
      </c>
      <c r="G162" s="118">
        <f t="shared" si="9"/>
        <v>0.53249426371838271</v>
      </c>
      <c r="I162" s="118">
        <v>32.53</v>
      </c>
    </row>
    <row r="163" spans="1:9">
      <c r="A163" s="103">
        <v>36891</v>
      </c>
      <c r="B163" s="14">
        <v>5.4900000000000004E-2</v>
      </c>
      <c r="C163" s="118">
        <v>36.15</v>
      </c>
      <c r="D163" s="119">
        <v>22.58</v>
      </c>
      <c r="E163" s="14">
        <f t="shared" si="10"/>
        <v>-0.30587150322778978</v>
      </c>
      <c r="F163" s="103">
        <v>36891</v>
      </c>
      <c r="G163" s="118">
        <f t="shared" si="9"/>
        <v>0.27949501578703628</v>
      </c>
      <c r="H163" s="118">
        <v>-0.69147689071034724</v>
      </c>
      <c r="I163" s="118">
        <v>22.58</v>
      </c>
    </row>
    <row r="164" spans="1:9">
      <c r="A164" s="103">
        <v>36922</v>
      </c>
      <c r="B164" s="14">
        <v>3.5499999999999997E-2</v>
      </c>
      <c r="D164" s="119">
        <v>26.59</v>
      </c>
      <c r="E164" s="14">
        <f t="shared" si="10"/>
        <v>0.17759078830823749</v>
      </c>
      <c r="F164" s="103">
        <v>36922</v>
      </c>
      <c r="G164" s="118">
        <f t="shared" si="9"/>
        <v>5.2947135597668053E-3</v>
      </c>
      <c r="I164" s="118">
        <v>26.59</v>
      </c>
    </row>
    <row r="165" spans="1:9">
      <c r="A165" s="103">
        <v>36950</v>
      </c>
      <c r="B165" s="14">
        <v>2.2000000000000002E-2</v>
      </c>
      <c r="D165" s="119">
        <v>25.16</v>
      </c>
      <c r="E165" s="14">
        <f t="shared" si="10"/>
        <v>-5.3779616397141794E-2</v>
      </c>
      <c r="F165" s="103">
        <v>36950</v>
      </c>
      <c r="G165" s="118">
        <f t="shared" si="9"/>
        <v>-0.18551477510353911</v>
      </c>
      <c r="I165" s="118">
        <v>25.16</v>
      </c>
    </row>
    <row r="166" spans="1:9">
      <c r="A166" s="103">
        <v>36981</v>
      </c>
      <c r="B166" s="14">
        <v>8.3000000000000001E-3</v>
      </c>
      <c r="C166" s="118">
        <v>36.15</v>
      </c>
      <c r="D166" s="119">
        <v>23.5</v>
      </c>
      <c r="E166" s="14">
        <f t="shared" si="10"/>
        <v>-6.5977742448330656E-2</v>
      </c>
      <c r="F166" s="103">
        <v>36981</v>
      </c>
      <c r="G166" s="118">
        <f t="shared" si="9"/>
        <v>-0.37915107100630152</v>
      </c>
      <c r="H166" s="118">
        <v>-0.69147689071034724</v>
      </c>
      <c r="I166" s="118">
        <v>23.5</v>
      </c>
    </row>
    <row r="167" spans="1:9">
      <c r="A167" s="103">
        <v>37011</v>
      </c>
      <c r="B167" s="14">
        <v>-2.7099999999999999E-2</v>
      </c>
      <c r="D167" s="119">
        <v>27.21</v>
      </c>
      <c r="E167" s="14">
        <f t="shared" si="10"/>
        <v>0.157872340425532</v>
      </c>
      <c r="F167" s="103">
        <v>37011</v>
      </c>
      <c r="G167" s="118">
        <f t="shared" si="9"/>
        <v>-0.87949595239008171</v>
      </c>
      <c r="I167" s="118">
        <v>27.21</v>
      </c>
    </row>
    <row r="168" spans="1:9">
      <c r="A168" s="103">
        <v>37042</v>
      </c>
      <c r="B168" s="14">
        <v>-5.0599999999999999E-2</v>
      </c>
      <c r="D168" s="119">
        <v>28.55</v>
      </c>
      <c r="E168" s="14">
        <f t="shared" si="10"/>
        <v>4.9246600514516681E-2</v>
      </c>
      <c r="F168" s="103">
        <v>37042</v>
      </c>
      <c r="G168" s="118">
        <f t="shared" si="9"/>
        <v>-1.2116458030262069</v>
      </c>
      <c r="I168" s="118">
        <v>28.55</v>
      </c>
    </row>
    <row r="169" spans="1:9">
      <c r="A169" s="103">
        <v>37072</v>
      </c>
      <c r="B169" s="14">
        <v>-6.0299999999999999E-2</v>
      </c>
      <c r="C169" s="118">
        <v>37.15</v>
      </c>
      <c r="D169" s="119">
        <v>26.21</v>
      </c>
      <c r="E169" s="14">
        <f t="shared" si="10"/>
        <v>-8.1961471103327521E-2</v>
      </c>
      <c r="F169" s="103">
        <v>37072</v>
      </c>
      <c r="G169" s="118">
        <f t="shared" si="9"/>
        <v>-1.3487459541398417</v>
      </c>
      <c r="H169" s="118">
        <v>-0.44494874428222819</v>
      </c>
      <c r="I169" s="118">
        <v>26.21</v>
      </c>
    </row>
    <row r="170" spans="1:9">
      <c r="A170" s="103">
        <v>37103</v>
      </c>
      <c r="B170" s="14">
        <v>-7.6799999999999993E-2</v>
      </c>
      <c r="D170" s="119">
        <v>24.35</v>
      </c>
      <c r="E170" s="14">
        <f t="shared" si="10"/>
        <v>-7.0965280427317756E-2</v>
      </c>
      <c r="F170" s="103">
        <v>37103</v>
      </c>
      <c r="G170" s="118">
        <f t="shared" si="9"/>
        <v>-1.5819575513949933</v>
      </c>
      <c r="I170" s="118">
        <v>24.35</v>
      </c>
    </row>
    <row r="171" spans="1:9">
      <c r="A171" s="103">
        <v>37134</v>
      </c>
      <c r="B171" s="14">
        <v>-9.0200000000000002E-2</v>
      </c>
      <c r="D171" s="119">
        <v>26.8</v>
      </c>
      <c r="E171" s="14">
        <f t="shared" si="10"/>
        <v>0.1006160164271046</v>
      </c>
      <c r="F171" s="103">
        <v>37134</v>
      </c>
      <c r="G171" s="118">
        <f t="shared" si="9"/>
        <v>-1.7713536364385711</v>
      </c>
      <c r="I171" s="118">
        <v>26.8</v>
      </c>
    </row>
    <row r="172" spans="1:9">
      <c r="A172" s="103">
        <v>37164</v>
      </c>
      <c r="B172" s="14">
        <v>-0.11539999999999999</v>
      </c>
      <c r="C172" s="118">
        <v>36.4</v>
      </c>
      <c r="D172" s="119">
        <v>21.87</v>
      </c>
      <c r="E172" s="14">
        <f t="shared" si="10"/>
        <v>-0.18395522388059704</v>
      </c>
      <c r="F172" s="103">
        <v>37164</v>
      </c>
      <c r="G172" s="118">
        <f t="shared" si="9"/>
        <v>-2.1275313486100758</v>
      </c>
      <c r="H172" s="118">
        <v>-0.62984485410331748</v>
      </c>
      <c r="I172" s="118">
        <v>21.87</v>
      </c>
    </row>
    <row r="173" spans="1:9">
      <c r="A173" s="103">
        <v>37195</v>
      </c>
      <c r="B173" s="14">
        <v>-0.129</v>
      </c>
      <c r="D173" s="119">
        <v>19.63</v>
      </c>
      <c r="E173" s="14">
        <f t="shared" si="10"/>
        <v>-0.10242341106538644</v>
      </c>
      <c r="F173" s="103">
        <v>37195</v>
      </c>
      <c r="G173" s="118">
        <f t="shared" si="9"/>
        <v>-2.31975424089311</v>
      </c>
      <c r="I173" s="118">
        <v>19.63</v>
      </c>
    </row>
    <row r="174" spans="1:9">
      <c r="A174" s="103">
        <v>37225</v>
      </c>
      <c r="B174" s="14">
        <v>-0.1313</v>
      </c>
      <c r="D174" s="119">
        <v>18.920000000000002</v>
      </c>
      <c r="E174" s="14">
        <f t="shared" si="10"/>
        <v>-3.6169128884360524E-2</v>
      </c>
      <c r="F174" s="103">
        <v>37225</v>
      </c>
      <c r="G174" s="118">
        <f t="shared" si="9"/>
        <v>-2.3522625241468584</v>
      </c>
      <c r="I174" s="118">
        <v>18.920000000000002</v>
      </c>
    </row>
    <row r="175" spans="1:9">
      <c r="A175" s="103">
        <v>37256</v>
      </c>
      <c r="B175" s="14">
        <v>-0.12939999999999999</v>
      </c>
      <c r="C175" s="118">
        <v>36.85</v>
      </c>
      <c r="D175" s="119">
        <v>19.350000000000001</v>
      </c>
      <c r="E175" s="14">
        <f t="shared" si="10"/>
        <v>2.2727272727272707E-2</v>
      </c>
      <c r="F175" s="103">
        <v>37256</v>
      </c>
      <c r="G175" s="118">
        <f t="shared" si="9"/>
        <v>-2.3254078553720228</v>
      </c>
      <c r="H175" s="118">
        <v>-0.51890718821066317</v>
      </c>
      <c r="I175" s="118">
        <v>19.350000000000001</v>
      </c>
    </row>
    <row r="176" spans="1:9">
      <c r="A176" s="103">
        <v>37287</v>
      </c>
      <c r="B176" s="14">
        <v>-0.12869999999999998</v>
      </c>
      <c r="D176" s="119">
        <v>19.07</v>
      </c>
      <c r="E176" s="14">
        <f t="shared" si="10"/>
        <v>-1.4470284237726116E-2</v>
      </c>
      <c r="F176" s="103">
        <v>37287</v>
      </c>
      <c r="G176" s="118">
        <f t="shared" si="9"/>
        <v>-2.315514030033925</v>
      </c>
      <c r="I176" s="118">
        <v>19.07</v>
      </c>
    </row>
    <row r="177" spans="1:9">
      <c r="A177" s="103">
        <v>37315</v>
      </c>
      <c r="B177" s="14">
        <v>-0.12759999999999999</v>
      </c>
      <c r="D177" s="119">
        <v>20.73</v>
      </c>
      <c r="E177" s="14">
        <f t="shared" si="10"/>
        <v>8.7047718930256979E-2</v>
      </c>
      <c r="F177" s="103">
        <v>37315</v>
      </c>
      <c r="G177" s="118">
        <f t="shared" si="9"/>
        <v>-2.2999665902169149</v>
      </c>
      <c r="I177" s="118">
        <v>20.73</v>
      </c>
    </row>
    <row r="178" spans="1:9">
      <c r="A178" s="103">
        <v>37346</v>
      </c>
      <c r="B178" s="14">
        <v>-0.1201</v>
      </c>
      <c r="C178" s="118">
        <v>37.15</v>
      </c>
      <c r="D178" s="119">
        <v>25.34</v>
      </c>
      <c r="E178" s="14">
        <f t="shared" si="10"/>
        <v>0.22238301977809938</v>
      </c>
      <c r="F178" s="103">
        <v>37346</v>
      </c>
      <c r="G178" s="118">
        <f t="shared" si="9"/>
        <v>-2.1939613187373008</v>
      </c>
      <c r="H178" s="118">
        <v>-0.44494874428222819</v>
      </c>
      <c r="I178" s="118">
        <v>25.34</v>
      </c>
    </row>
    <row r="179" spans="1:9">
      <c r="A179" s="103">
        <v>37376</v>
      </c>
      <c r="B179" s="14">
        <v>-0.1047</v>
      </c>
      <c r="D179" s="119">
        <v>26.98</v>
      </c>
      <c r="E179" s="14">
        <f t="shared" si="10"/>
        <v>6.4719810576164161E-2</v>
      </c>
      <c r="F179" s="103">
        <v>37376</v>
      </c>
      <c r="G179" s="118">
        <f t="shared" si="9"/>
        <v>-1.9762971612991591</v>
      </c>
      <c r="I179" s="118">
        <v>26.98</v>
      </c>
    </row>
    <row r="180" spans="1:9">
      <c r="A180" s="103">
        <v>37407</v>
      </c>
      <c r="B180" s="14">
        <v>-8.2400000000000001E-2</v>
      </c>
      <c r="D180" s="119">
        <v>23.87</v>
      </c>
      <c r="E180" s="14">
        <f t="shared" si="10"/>
        <v>-0.11527057079318015</v>
      </c>
      <c r="F180" s="103">
        <v>37407</v>
      </c>
      <c r="G180" s="118">
        <f t="shared" si="9"/>
        <v>-1.6611081540997723</v>
      </c>
      <c r="I180" s="118">
        <v>23.87</v>
      </c>
    </row>
    <row r="181" spans="1:9">
      <c r="A181" s="103">
        <v>37437</v>
      </c>
      <c r="B181" s="14">
        <v>-6.7000000000000004E-2</v>
      </c>
      <c r="C181" s="118">
        <v>38.700000000000003</v>
      </c>
      <c r="D181" s="119">
        <v>25.33</v>
      </c>
      <c r="E181" s="14">
        <f t="shared" si="10"/>
        <v>6.1164641809803078E-2</v>
      </c>
      <c r="F181" s="103">
        <v>37437</v>
      </c>
      <c r="G181" s="118">
        <f t="shared" si="9"/>
        <v>-1.4434439966616306</v>
      </c>
      <c r="H181" s="118">
        <v>-6.2830117318642534E-2</v>
      </c>
      <c r="I181" s="118">
        <v>25.33</v>
      </c>
    </row>
    <row r="182" spans="1:9">
      <c r="A182" s="103">
        <v>37468</v>
      </c>
      <c r="B182" s="14">
        <v>-6.7799999999999999E-2</v>
      </c>
      <c r="D182" s="119">
        <v>26.28</v>
      </c>
      <c r="E182" s="14">
        <f t="shared" si="10"/>
        <v>3.7504934859850181E-2</v>
      </c>
      <c r="F182" s="103">
        <v>37468</v>
      </c>
      <c r="G182" s="118">
        <f t="shared" si="9"/>
        <v>-1.4547512256194561</v>
      </c>
      <c r="I182" s="118">
        <v>26.28</v>
      </c>
    </row>
    <row r="183" spans="1:9">
      <c r="A183" s="103">
        <v>37499</v>
      </c>
      <c r="B183" s="14">
        <v>-4.0399999999999998E-2</v>
      </c>
      <c r="D183" s="119">
        <v>27.56</v>
      </c>
      <c r="E183" s="14">
        <f t="shared" si="10"/>
        <v>4.8706240487062402E-2</v>
      </c>
      <c r="F183" s="103">
        <v>37499</v>
      </c>
      <c r="G183" s="118">
        <f t="shared" si="9"/>
        <v>-1.0674786338139315</v>
      </c>
      <c r="I183" s="118">
        <v>27.56</v>
      </c>
    </row>
    <row r="184" spans="1:9">
      <c r="A184" s="103">
        <v>37529</v>
      </c>
      <c r="B184" s="14">
        <v>-2.9300000000000003E-2</v>
      </c>
      <c r="C184" s="118">
        <v>40.65</v>
      </c>
      <c r="D184" s="119">
        <v>29.11</v>
      </c>
      <c r="E184" s="14">
        <f t="shared" si="10"/>
        <v>5.6240928882438368E-2</v>
      </c>
      <c r="F184" s="103">
        <v>37529</v>
      </c>
      <c r="G184" s="118">
        <f t="shared" si="9"/>
        <v>-0.91059083202410207</v>
      </c>
      <c r="H184" s="118">
        <v>0.41789976821618863</v>
      </c>
      <c r="I184" s="118">
        <v>29.11</v>
      </c>
    </row>
    <row r="185" spans="1:9">
      <c r="A185" s="103">
        <v>37560</v>
      </c>
      <c r="B185" s="14">
        <v>-1.32E-2</v>
      </c>
      <c r="D185" s="119">
        <v>25.51</v>
      </c>
      <c r="E185" s="14">
        <f t="shared" si="10"/>
        <v>-0.12366884232222597</v>
      </c>
      <c r="F185" s="103">
        <v>37560</v>
      </c>
      <c r="G185" s="118">
        <f t="shared" si="9"/>
        <v>-0.68303284924786301</v>
      </c>
      <c r="I185" s="118">
        <v>25.51</v>
      </c>
    </row>
    <row r="186" spans="1:9">
      <c r="A186" s="103">
        <v>37590</v>
      </c>
      <c r="B186" s="14">
        <v>-6.3E-3</v>
      </c>
      <c r="D186" s="119">
        <v>25.74</v>
      </c>
      <c r="E186" s="14">
        <f t="shared" si="10"/>
        <v>9.016072128576802E-3</v>
      </c>
      <c r="F186" s="103">
        <v>37590</v>
      </c>
      <c r="G186" s="118">
        <f t="shared" si="9"/>
        <v>-0.58550799948661769</v>
      </c>
      <c r="I186" s="118">
        <v>25.74</v>
      </c>
    </row>
    <row r="187" spans="1:9">
      <c r="A187" s="103">
        <v>37621</v>
      </c>
      <c r="B187" s="14">
        <v>-6.5000000000000006E-3</v>
      </c>
      <c r="C187" s="118">
        <v>41.25</v>
      </c>
      <c r="D187" s="119">
        <v>30.12</v>
      </c>
      <c r="E187" s="14">
        <f t="shared" si="10"/>
        <v>0.17016317016317029</v>
      </c>
      <c r="F187" s="103">
        <v>37621</v>
      </c>
      <c r="G187" s="118">
        <f t="shared" si="9"/>
        <v>-0.58833480672607408</v>
      </c>
      <c r="H187" s="118">
        <v>0.56581665607306042</v>
      </c>
      <c r="I187" s="118">
        <v>30.12</v>
      </c>
    </row>
    <row r="188" spans="1:9">
      <c r="A188" s="103">
        <v>37652</v>
      </c>
      <c r="B188" s="14">
        <v>-2.5999999999999999E-3</v>
      </c>
      <c r="D188" s="119">
        <v>31.57</v>
      </c>
      <c r="E188" s="14">
        <f t="shared" si="10"/>
        <v>4.8140770252323994E-2</v>
      </c>
      <c r="F188" s="103">
        <v>37652</v>
      </c>
      <c r="G188" s="118">
        <f t="shared" si="9"/>
        <v>-0.53321206555667455</v>
      </c>
      <c r="I188" s="118">
        <v>31.57</v>
      </c>
    </row>
    <row r="189" spans="1:9">
      <c r="A189" s="103">
        <v>37680</v>
      </c>
      <c r="B189" s="14">
        <v>2.5999999999999999E-3</v>
      </c>
      <c r="D189" s="119">
        <v>34</v>
      </c>
      <c r="E189" s="14">
        <f t="shared" si="10"/>
        <v>7.6971808679125786E-2</v>
      </c>
      <c r="F189" s="103">
        <v>37680</v>
      </c>
      <c r="G189" s="118">
        <f t="shared" si="9"/>
        <v>-0.45971507733080852</v>
      </c>
      <c r="I189" s="118">
        <v>34</v>
      </c>
    </row>
    <row r="190" spans="1:9">
      <c r="A190" s="103">
        <v>37711</v>
      </c>
      <c r="B190" s="14">
        <v>7.000000000000001E-4</v>
      </c>
      <c r="C190" s="118">
        <v>41.05</v>
      </c>
      <c r="D190" s="119">
        <v>28.05</v>
      </c>
      <c r="E190" s="14">
        <f t="shared" si="10"/>
        <v>-0.17499999999999993</v>
      </c>
      <c r="F190" s="103">
        <v>37711</v>
      </c>
      <c r="G190" s="118">
        <f t="shared" si="9"/>
        <v>-0.48656974610564419</v>
      </c>
      <c r="H190" s="118">
        <v>0.51651102678743588</v>
      </c>
      <c r="I190" s="118">
        <v>28.05</v>
      </c>
    </row>
    <row r="191" spans="1:9">
      <c r="A191" s="103">
        <v>37741</v>
      </c>
      <c r="B191" s="14">
        <v>-3.8E-3</v>
      </c>
      <c r="D191" s="119">
        <v>23.6</v>
      </c>
      <c r="E191" s="14">
        <f t="shared" si="10"/>
        <v>-0.15864527629233505</v>
      </c>
      <c r="F191" s="103">
        <v>37741</v>
      </c>
      <c r="G191" s="118">
        <f t="shared" si="9"/>
        <v>-0.55017290899341276</v>
      </c>
      <c r="I191" s="118">
        <v>23.6</v>
      </c>
    </row>
    <row r="192" spans="1:9">
      <c r="A192" s="103">
        <v>37772</v>
      </c>
      <c r="B192" s="14">
        <v>-1.24E-2</v>
      </c>
      <c r="D192" s="119">
        <v>26.58</v>
      </c>
      <c r="E192" s="14">
        <f t="shared" si="10"/>
        <v>0.12627118644067781</v>
      </c>
      <c r="F192" s="103">
        <v>37772</v>
      </c>
      <c r="G192" s="118">
        <f t="shared" si="9"/>
        <v>-0.67172562029003746</v>
      </c>
      <c r="I192" s="118">
        <v>26.58</v>
      </c>
    </row>
    <row r="193" spans="1:9">
      <c r="A193" s="103">
        <v>37802</v>
      </c>
      <c r="B193" s="14">
        <v>-1.8500000000000003E-2</v>
      </c>
      <c r="C193" s="118">
        <v>41.65</v>
      </c>
      <c r="D193" s="119">
        <v>28.88</v>
      </c>
      <c r="E193" s="14">
        <f t="shared" si="10"/>
        <v>8.6531226486079804E-2</v>
      </c>
      <c r="F193" s="103">
        <v>37802</v>
      </c>
      <c r="G193" s="118">
        <f t="shared" si="9"/>
        <v>-0.75794324109345723</v>
      </c>
      <c r="H193" s="118">
        <v>0.66442791464430773</v>
      </c>
      <c r="I193" s="118">
        <v>28.88</v>
      </c>
    </row>
    <row r="194" spans="1:9">
      <c r="A194" s="103">
        <v>37833</v>
      </c>
      <c r="B194" s="14">
        <v>-1.43E-2</v>
      </c>
      <c r="D194" s="119">
        <v>28.68</v>
      </c>
      <c r="E194" s="14">
        <f t="shared" si="10"/>
        <v>-6.9252077562326209E-3</v>
      </c>
      <c r="F194" s="103">
        <v>37833</v>
      </c>
      <c r="G194" s="118">
        <f t="shared" ref="G194:G257" si="11">(B194-$B$385)/$B$386</f>
        <v>-0.69858028906487302</v>
      </c>
      <c r="I194" s="118">
        <v>28.68</v>
      </c>
    </row>
    <row r="195" spans="1:9">
      <c r="A195" s="103">
        <v>37864</v>
      </c>
      <c r="B195" s="14">
        <v>-1.5300000000000001E-2</v>
      </c>
      <c r="D195" s="119">
        <v>30.38</v>
      </c>
      <c r="E195" s="14">
        <f t="shared" ref="E195:E258" si="12">D195/D194-1</f>
        <v>5.9274755927475553E-2</v>
      </c>
      <c r="F195" s="103">
        <v>37864</v>
      </c>
      <c r="G195" s="118">
        <f t="shared" si="11"/>
        <v>-0.71271432526215506</v>
      </c>
      <c r="I195" s="118">
        <v>30.38</v>
      </c>
    </row>
    <row r="196" spans="1:9">
      <c r="A196" s="103">
        <v>37894</v>
      </c>
      <c r="B196" s="14">
        <v>-3.5999999999999999E-3</v>
      </c>
      <c r="C196" s="118">
        <v>41.9</v>
      </c>
      <c r="D196" s="119">
        <v>28.09</v>
      </c>
      <c r="E196" s="14">
        <f t="shared" si="12"/>
        <v>-7.5378538512179016E-2</v>
      </c>
      <c r="F196" s="103">
        <v>37894</v>
      </c>
      <c r="G196" s="118">
        <f t="shared" si="11"/>
        <v>-0.54734610175395648</v>
      </c>
      <c r="H196" s="118">
        <v>0.72605995125133749</v>
      </c>
      <c r="I196" s="118">
        <v>28.09</v>
      </c>
    </row>
    <row r="197" spans="1:9">
      <c r="A197" s="103">
        <v>37925</v>
      </c>
      <c r="B197" s="14">
        <v>-1.4000000000000002E-3</v>
      </c>
      <c r="D197" s="119">
        <v>27.88</v>
      </c>
      <c r="E197" s="14">
        <f t="shared" si="12"/>
        <v>-7.4759700961196662E-3</v>
      </c>
      <c r="F197" s="103">
        <v>37925</v>
      </c>
      <c r="G197" s="118">
        <f t="shared" si="11"/>
        <v>-0.51625122211993624</v>
      </c>
      <c r="I197" s="118">
        <v>27.88</v>
      </c>
    </row>
    <row r="198" spans="1:9">
      <c r="A198" s="103">
        <v>37955</v>
      </c>
      <c r="B198" s="14">
        <v>1.67E-2</v>
      </c>
      <c r="D198" s="119">
        <v>28.95</v>
      </c>
      <c r="E198" s="14">
        <f t="shared" si="12"/>
        <v>3.8378766140602538E-2</v>
      </c>
      <c r="F198" s="103">
        <v>37955</v>
      </c>
      <c r="G198" s="118">
        <f t="shared" si="11"/>
        <v>-0.26042516694913337</v>
      </c>
      <c r="I198" s="118">
        <v>28.95</v>
      </c>
    </row>
    <row r="199" spans="1:9">
      <c r="A199" s="103">
        <v>37986</v>
      </c>
      <c r="B199" s="14">
        <v>1.8200000000000001E-2</v>
      </c>
      <c r="C199" s="118">
        <v>42.6</v>
      </c>
      <c r="D199" s="119">
        <v>30.3</v>
      </c>
      <c r="E199" s="14">
        <f t="shared" si="12"/>
        <v>4.663212435233155E-2</v>
      </c>
      <c r="F199" s="103">
        <v>37986</v>
      </c>
      <c r="G199" s="118">
        <f t="shared" si="11"/>
        <v>-0.23922411265321045</v>
      </c>
      <c r="H199" s="118">
        <v>0.89862965375102155</v>
      </c>
      <c r="I199" s="118">
        <v>30.3</v>
      </c>
    </row>
    <row r="200" spans="1:9">
      <c r="A200" s="103">
        <v>38017</v>
      </c>
      <c r="B200" s="14">
        <v>1.9699999999999999E-2</v>
      </c>
      <c r="D200" s="119">
        <v>29.53</v>
      </c>
      <c r="E200" s="14">
        <f t="shared" si="12"/>
        <v>-2.5412541254125398E-2</v>
      </c>
      <c r="F200" s="103">
        <v>38017</v>
      </c>
      <c r="G200" s="118">
        <f t="shared" si="11"/>
        <v>-0.21802305835728761</v>
      </c>
      <c r="I200" s="118">
        <v>29.53</v>
      </c>
    </row>
    <row r="201" spans="1:9">
      <c r="A201" s="103">
        <v>38046</v>
      </c>
      <c r="B201" s="14">
        <v>3.2099999999999997E-2</v>
      </c>
      <c r="D201" s="119">
        <v>32.94</v>
      </c>
      <c r="E201" s="14">
        <f t="shared" si="12"/>
        <v>0.11547578733491348</v>
      </c>
      <c r="F201" s="103">
        <v>38046</v>
      </c>
      <c r="G201" s="118">
        <f t="shared" si="11"/>
        <v>-4.2761009510991745E-2</v>
      </c>
      <c r="I201" s="118">
        <v>32.94</v>
      </c>
    </row>
    <row r="202" spans="1:9">
      <c r="A202" s="103">
        <v>38077</v>
      </c>
      <c r="B202" s="14">
        <v>2.7300000000000001E-2</v>
      </c>
      <c r="C202" s="118">
        <v>41.5</v>
      </c>
      <c r="D202" s="119">
        <v>32.29</v>
      </c>
      <c r="E202" s="14">
        <f t="shared" si="12"/>
        <v>-1.9732847601700021E-2</v>
      </c>
      <c r="F202" s="103">
        <v>38077</v>
      </c>
      <c r="G202" s="118">
        <f t="shared" si="11"/>
        <v>-0.11060438325794493</v>
      </c>
      <c r="H202" s="118">
        <v>0.62744869268009018</v>
      </c>
      <c r="I202" s="118">
        <v>32.29</v>
      </c>
    </row>
    <row r="203" spans="1:9">
      <c r="A203" s="103">
        <v>38107</v>
      </c>
      <c r="B203" s="14">
        <v>3.9E-2</v>
      </c>
      <c r="D203" s="119">
        <v>35.229999999999997</v>
      </c>
      <c r="E203" s="14">
        <f t="shared" si="12"/>
        <v>9.1049860637968383E-2</v>
      </c>
      <c r="F203" s="103">
        <v>38107</v>
      </c>
      <c r="G203" s="118">
        <f t="shared" si="11"/>
        <v>5.476384025025359E-2</v>
      </c>
      <c r="I203" s="118">
        <v>35.229999999999997</v>
      </c>
    </row>
    <row r="204" spans="1:9">
      <c r="A204" s="103">
        <v>38138</v>
      </c>
      <c r="B204" s="14">
        <v>5.16E-2</v>
      </c>
      <c r="D204" s="119">
        <v>37</v>
      </c>
      <c r="E204" s="14">
        <f t="shared" si="12"/>
        <v>5.0241271643485685E-2</v>
      </c>
      <c r="F204" s="103">
        <v>38138</v>
      </c>
      <c r="G204" s="118">
        <f t="shared" si="11"/>
        <v>0.23285269633600586</v>
      </c>
      <c r="I204" s="118">
        <v>37</v>
      </c>
    </row>
    <row r="205" spans="1:9">
      <c r="A205" s="103">
        <v>38168</v>
      </c>
      <c r="B205" s="14">
        <v>4.7800000000000002E-2</v>
      </c>
      <c r="C205" s="118">
        <v>42.75</v>
      </c>
      <c r="D205" s="119">
        <v>33.22</v>
      </c>
      <c r="E205" s="14">
        <f t="shared" si="12"/>
        <v>-0.10216216216216223</v>
      </c>
      <c r="F205" s="103">
        <v>38168</v>
      </c>
      <c r="G205" s="118">
        <f t="shared" si="11"/>
        <v>0.17914335878633458</v>
      </c>
      <c r="H205" s="118">
        <v>0.9356088757152391</v>
      </c>
      <c r="I205" s="118">
        <v>33.22</v>
      </c>
    </row>
    <row r="206" spans="1:9">
      <c r="A206" s="103">
        <v>38199</v>
      </c>
      <c r="B206" s="14">
        <v>7.5700000000000003E-2</v>
      </c>
      <c r="D206" s="119">
        <v>41.47</v>
      </c>
      <c r="E206" s="14">
        <f t="shared" si="12"/>
        <v>0.2483443708609272</v>
      </c>
      <c r="F206" s="103">
        <v>38199</v>
      </c>
      <c r="G206" s="118">
        <f t="shared" si="11"/>
        <v>0.57348296869050031</v>
      </c>
      <c r="I206" s="118">
        <v>41.47</v>
      </c>
    </row>
    <row r="207" spans="1:9">
      <c r="A207" s="103">
        <v>38230</v>
      </c>
      <c r="B207" s="14">
        <v>6.3600000000000004E-2</v>
      </c>
      <c r="D207" s="119">
        <v>39.799999999999997</v>
      </c>
      <c r="E207" s="14">
        <f t="shared" si="12"/>
        <v>-4.0270074752833396E-2</v>
      </c>
      <c r="F207" s="103">
        <v>38230</v>
      </c>
      <c r="G207" s="118">
        <f t="shared" si="11"/>
        <v>0.40246113070338901</v>
      </c>
      <c r="I207" s="118">
        <v>39.799999999999997</v>
      </c>
    </row>
    <row r="208" spans="1:9">
      <c r="A208" s="103">
        <v>38260</v>
      </c>
      <c r="B208" s="14">
        <v>5.6299999999999996E-2</v>
      </c>
      <c r="C208" s="118">
        <v>42.4</v>
      </c>
      <c r="D208" s="119">
        <v>47.76</v>
      </c>
      <c r="E208" s="14">
        <f t="shared" si="12"/>
        <v>0.19999999999999996</v>
      </c>
      <c r="F208" s="103">
        <v>38260</v>
      </c>
      <c r="G208" s="118">
        <f t="shared" si="11"/>
        <v>0.29928266646323087</v>
      </c>
      <c r="H208" s="118">
        <v>0.84932402446539701</v>
      </c>
      <c r="I208" s="118">
        <v>47.76</v>
      </c>
    </row>
    <row r="209" spans="1:9">
      <c r="A209" s="103">
        <v>38291</v>
      </c>
      <c r="B209" s="14">
        <v>6.8400000000000002E-2</v>
      </c>
      <c r="D209" s="119">
        <v>48.16</v>
      </c>
      <c r="E209" s="14">
        <f t="shared" si="12"/>
        <v>8.3752093802345051E-3</v>
      </c>
      <c r="F209" s="103">
        <v>38291</v>
      </c>
      <c r="G209" s="118">
        <f t="shared" si="11"/>
        <v>0.47030450445034228</v>
      </c>
      <c r="I209" s="118">
        <v>48.16</v>
      </c>
    </row>
    <row r="210" spans="1:9">
      <c r="A210" s="103">
        <v>38321</v>
      </c>
      <c r="B210" s="14">
        <v>4.2500000000000003E-2</v>
      </c>
      <c r="D210" s="119">
        <v>44.23</v>
      </c>
      <c r="E210" s="14">
        <f t="shared" si="12"/>
        <v>-8.1602990033222578E-2</v>
      </c>
      <c r="F210" s="103">
        <v>38321</v>
      </c>
      <c r="G210" s="118">
        <f t="shared" si="11"/>
        <v>0.10423296694074037</v>
      </c>
      <c r="I210" s="118">
        <v>44.23</v>
      </c>
    </row>
    <row r="211" spans="1:9">
      <c r="A211" s="103">
        <v>38352</v>
      </c>
      <c r="B211" s="14">
        <v>5.62E-2</v>
      </c>
      <c r="C211" s="118">
        <v>43</v>
      </c>
      <c r="D211" s="119">
        <v>40.380000000000003</v>
      </c>
      <c r="E211" s="14">
        <f t="shared" si="12"/>
        <v>-8.7044992086818818E-2</v>
      </c>
      <c r="F211" s="103">
        <v>38352</v>
      </c>
      <c r="G211" s="118">
        <f t="shared" si="11"/>
        <v>0.29786926284350274</v>
      </c>
      <c r="H211" s="118">
        <v>0.99724091232226886</v>
      </c>
      <c r="I211" s="118">
        <v>40.380000000000003</v>
      </c>
    </row>
    <row r="212" spans="1:9">
      <c r="A212" s="103">
        <v>38383</v>
      </c>
      <c r="B212" s="14">
        <v>6.7199999999999996E-2</v>
      </c>
      <c r="D212" s="119">
        <v>44.51</v>
      </c>
      <c r="E212" s="14">
        <f t="shared" si="12"/>
        <v>0.10227835562159471</v>
      </c>
      <c r="F212" s="103">
        <v>38383</v>
      </c>
      <c r="G212" s="118">
        <f t="shared" si="11"/>
        <v>0.45334366101360385</v>
      </c>
      <c r="I212" s="118">
        <v>44.51</v>
      </c>
    </row>
    <row r="213" spans="1:9">
      <c r="A213" s="103">
        <v>38411</v>
      </c>
      <c r="B213" s="14">
        <v>6.7400000000000002E-2</v>
      </c>
      <c r="D213" s="119">
        <v>50.13</v>
      </c>
      <c r="E213" s="14">
        <f t="shared" si="12"/>
        <v>0.12626376095259495</v>
      </c>
      <c r="F213" s="103">
        <v>38411</v>
      </c>
      <c r="G213" s="118">
        <f t="shared" si="11"/>
        <v>0.45617046825306029</v>
      </c>
      <c r="I213" s="118">
        <v>50.13</v>
      </c>
    </row>
    <row r="214" spans="1:9">
      <c r="A214" s="103">
        <v>38442</v>
      </c>
      <c r="B214" s="14">
        <v>6.59E-2</v>
      </c>
      <c r="C214" s="118">
        <v>42.35</v>
      </c>
      <c r="D214" s="119">
        <v>53.22</v>
      </c>
      <c r="E214" s="14">
        <f t="shared" si="12"/>
        <v>6.1639736684619972E-2</v>
      </c>
      <c r="F214" s="103">
        <v>38442</v>
      </c>
      <c r="G214" s="118">
        <f t="shared" si="11"/>
        <v>0.4349694139571374</v>
      </c>
      <c r="H214" s="118">
        <v>0.83699761714399179</v>
      </c>
      <c r="I214" s="118">
        <v>53.22</v>
      </c>
    </row>
    <row r="215" spans="1:9">
      <c r="A215" s="103">
        <v>38472</v>
      </c>
      <c r="B215" s="14">
        <v>7.8100000000000003E-2</v>
      </c>
      <c r="D215" s="119">
        <v>50.61</v>
      </c>
      <c r="E215" s="14">
        <f t="shared" si="12"/>
        <v>-4.9041713641488127E-2</v>
      </c>
      <c r="F215" s="103">
        <v>38472</v>
      </c>
      <c r="G215" s="118">
        <f t="shared" si="11"/>
        <v>0.60740465556397694</v>
      </c>
      <c r="I215" s="118">
        <v>50.61</v>
      </c>
    </row>
    <row r="216" spans="1:9">
      <c r="A216" s="103">
        <v>38503</v>
      </c>
      <c r="B216" s="14">
        <v>7.7300000000000008E-2</v>
      </c>
      <c r="D216" s="119">
        <v>49.3</v>
      </c>
      <c r="E216" s="14">
        <f t="shared" si="12"/>
        <v>-2.5884212606204327E-2</v>
      </c>
      <c r="F216" s="103">
        <v>38503</v>
      </c>
      <c r="G216" s="118">
        <f t="shared" si="11"/>
        <v>0.5960974266061515</v>
      </c>
      <c r="I216" s="118">
        <v>49.3</v>
      </c>
    </row>
    <row r="217" spans="1:9">
      <c r="A217" s="103">
        <v>38533</v>
      </c>
      <c r="B217" s="14">
        <v>7.690000000000001E-2</v>
      </c>
      <c r="C217" s="118">
        <v>43.65</v>
      </c>
      <c r="D217" s="119">
        <v>55.36</v>
      </c>
      <c r="E217" s="14">
        <f t="shared" si="12"/>
        <v>0.12292089249492899</v>
      </c>
      <c r="F217" s="103">
        <v>38533</v>
      </c>
      <c r="G217" s="118">
        <f t="shared" si="11"/>
        <v>0.59044381212723873</v>
      </c>
      <c r="H217" s="118">
        <v>1.1574842075005458</v>
      </c>
      <c r="I217" s="118">
        <v>55.36</v>
      </c>
    </row>
    <row r="218" spans="1:9">
      <c r="A218" s="103">
        <v>38564</v>
      </c>
      <c r="B218" s="14">
        <v>5.7500000000000002E-2</v>
      </c>
      <c r="D218" s="119">
        <v>59.77</v>
      </c>
      <c r="E218" s="14">
        <f t="shared" si="12"/>
        <v>7.9660404624277481E-2</v>
      </c>
      <c r="F218" s="103">
        <v>38564</v>
      </c>
      <c r="G218" s="118">
        <f t="shared" si="11"/>
        <v>0.31624350989996924</v>
      </c>
      <c r="I218" s="118">
        <v>59.77</v>
      </c>
    </row>
    <row r="219" spans="1:9">
      <c r="A219" s="103">
        <v>38595</v>
      </c>
      <c r="B219" s="14">
        <v>6.6000000000000003E-2</v>
      </c>
      <c r="D219" s="119">
        <v>66.8</v>
      </c>
      <c r="E219" s="14">
        <f t="shared" si="12"/>
        <v>0.11761753387987284</v>
      </c>
      <c r="F219" s="103">
        <v>38595</v>
      </c>
      <c r="G219" s="118">
        <f t="shared" si="11"/>
        <v>0.43638281757686564</v>
      </c>
      <c r="I219" s="118">
        <v>66.8</v>
      </c>
    </row>
    <row r="220" spans="1:9">
      <c r="A220" s="103">
        <v>38625</v>
      </c>
      <c r="B220" s="14">
        <v>3.5499999999999997E-2</v>
      </c>
      <c r="C220" s="118">
        <v>43.85</v>
      </c>
      <c r="D220" s="119">
        <v>61.7</v>
      </c>
      <c r="E220" s="14">
        <f t="shared" si="12"/>
        <v>-7.634730538922152E-2</v>
      </c>
      <c r="F220" s="103">
        <v>38625</v>
      </c>
      <c r="G220" s="118">
        <f t="shared" si="11"/>
        <v>5.2947135597668053E-3</v>
      </c>
      <c r="H220" s="118">
        <v>1.2067898367861705</v>
      </c>
      <c r="I220" s="118">
        <v>61.7</v>
      </c>
    </row>
    <row r="221" spans="1:9">
      <c r="A221" s="103">
        <v>38656</v>
      </c>
      <c r="B221" s="14">
        <v>7.8200000000000006E-2</v>
      </c>
      <c r="D221" s="119">
        <v>58.47</v>
      </c>
      <c r="E221" s="14">
        <f t="shared" si="12"/>
        <v>-5.235008103727723E-2</v>
      </c>
      <c r="F221" s="103">
        <v>38656</v>
      </c>
      <c r="G221" s="118">
        <f t="shared" si="11"/>
        <v>0.60881805918370513</v>
      </c>
      <c r="I221" s="118">
        <v>58.47</v>
      </c>
    </row>
    <row r="222" spans="1:9">
      <c r="A222" s="103">
        <v>38686</v>
      </c>
      <c r="B222" s="14">
        <v>9.8900000000000002E-2</v>
      </c>
      <c r="D222" s="119">
        <v>53.25</v>
      </c>
      <c r="E222" s="14">
        <f t="shared" si="12"/>
        <v>-8.927655207798868E-2</v>
      </c>
      <c r="F222" s="103">
        <v>38686</v>
      </c>
      <c r="G222" s="118">
        <f t="shared" si="11"/>
        <v>0.90139260846744096</v>
      </c>
      <c r="I222" s="118">
        <v>53.25</v>
      </c>
    </row>
    <row r="223" spans="1:9">
      <c r="A223" s="103">
        <v>38717</v>
      </c>
      <c r="B223" s="14">
        <v>8.4000000000000005E-2</v>
      </c>
      <c r="C223" s="118">
        <v>43.9</v>
      </c>
      <c r="D223" s="119">
        <v>58.34</v>
      </c>
      <c r="E223" s="14">
        <f t="shared" si="12"/>
        <v>9.5586854460093962E-2</v>
      </c>
      <c r="F223" s="103">
        <v>38717</v>
      </c>
      <c r="G223" s="118">
        <f t="shared" si="11"/>
        <v>0.69079546912794032</v>
      </c>
      <c r="H223" s="118">
        <v>1.2191162441075756</v>
      </c>
      <c r="I223" s="118">
        <v>58.34</v>
      </c>
    </row>
    <row r="224" spans="1:9">
      <c r="A224" s="103">
        <v>38748</v>
      </c>
      <c r="B224" s="14">
        <v>8.48E-2</v>
      </c>
      <c r="D224" s="119">
        <v>63.19</v>
      </c>
      <c r="E224" s="14">
        <f t="shared" si="12"/>
        <v>8.3133356187864216E-2</v>
      </c>
      <c r="F224" s="103">
        <v>38748</v>
      </c>
      <c r="G224" s="118">
        <f t="shared" si="11"/>
        <v>0.70210269808576575</v>
      </c>
      <c r="I224" s="118">
        <v>63.19</v>
      </c>
    </row>
    <row r="225" spans="1:9">
      <c r="A225" s="103">
        <v>38776</v>
      </c>
      <c r="B225" s="14">
        <v>7.8899999999999998E-2</v>
      </c>
      <c r="D225" s="119">
        <v>59.78</v>
      </c>
      <c r="E225" s="14">
        <f t="shared" si="12"/>
        <v>-5.3964234847285963E-2</v>
      </c>
      <c r="F225" s="103">
        <v>38776</v>
      </c>
      <c r="G225" s="118">
        <f t="shared" si="11"/>
        <v>0.61871188452180237</v>
      </c>
      <c r="I225" s="118">
        <v>59.78</v>
      </c>
    </row>
    <row r="226" spans="1:9">
      <c r="A226" s="103">
        <v>38807</v>
      </c>
      <c r="B226" s="14">
        <v>9.0899999999999995E-2</v>
      </c>
      <c r="C226" s="118">
        <v>43.5</v>
      </c>
      <c r="D226" s="119">
        <v>66.06</v>
      </c>
      <c r="E226" s="14">
        <f t="shared" si="12"/>
        <v>0.10505185680829721</v>
      </c>
      <c r="F226" s="103">
        <v>38807</v>
      </c>
      <c r="G226" s="118">
        <f t="shared" si="11"/>
        <v>0.78832031888918552</v>
      </c>
      <c r="H226" s="118">
        <v>1.1205049855363285</v>
      </c>
      <c r="I226" s="118">
        <v>66.06</v>
      </c>
    </row>
    <row r="227" spans="1:9">
      <c r="A227" s="103">
        <v>38837</v>
      </c>
      <c r="B227" s="14">
        <v>0.1</v>
      </c>
      <c r="D227" s="119">
        <v>72.150000000000006</v>
      </c>
      <c r="E227" s="14">
        <f t="shared" si="12"/>
        <v>9.2188919164396088E-2</v>
      </c>
      <c r="F227" s="103">
        <v>38837</v>
      </c>
      <c r="G227" s="118">
        <f t="shared" si="11"/>
        <v>0.91694004828445119</v>
      </c>
      <c r="I227" s="118">
        <v>72.150000000000006</v>
      </c>
    </row>
    <row r="228" spans="1:9">
      <c r="A228" s="103">
        <v>38868</v>
      </c>
      <c r="B228" s="14">
        <v>8.5600000000000009E-2</v>
      </c>
      <c r="D228" s="119">
        <v>67.569999999999993</v>
      </c>
      <c r="E228" s="14">
        <f t="shared" si="12"/>
        <v>-6.3478863478863667E-2</v>
      </c>
      <c r="F228" s="103">
        <v>38868</v>
      </c>
      <c r="G228" s="118">
        <f t="shared" si="11"/>
        <v>0.71340992704359152</v>
      </c>
      <c r="I228" s="118">
        <v>67.569999999999993</v>
      </c>
    </row>
    <row r="229" spans="1:9">
      <c r="A229" s="103">
        <v>38898</v>
      </c>
      <c r="B229" s="14">
        <v>9.64E-2</v>
      </c>
      <c r="C229" s="118">
        <v>44.8</v>
      </c>
      <c r="D229" s="119">
        <v>73.2</v>
      </c>
      <c r="E229" s="14">
        <f t="shared" si="12"/>
        <v>8.3321000443984161E-2</v>
      </c>
      <c r="F229" s="103">
        <v>38898</v>
      </c>
      <c r="G229" s="118">
        <f t="shared" si="11"/>
        <v>0.86605751797423614</v>
      </c>
      <c r="H229" s="118">
        <v>1.4409915758928824</v>
      </c>
      <c r="I229" s="118">
        <v>73.2</v>
      </c>
    </row>
    <row r="230" spans="1:9">
      <c r="A230" s="103">
        <v>38929</v>
      </c>
      <c r="B230" s="14">
        <v>0.10869999999999999</v>
      </c>
      <c r="D230" s="119">
        <v>74.75</v>
      </c>
      <c r="E230" s="14">
        <f t="shared" si="12"/>
        <v>2.1174863387978027E-2</v>
      </c>
      <c r="F230" s="103">
        <v>38929</v>
      </c>
      <c r="G230" s="118">
        <f t="shared" si="11"/>
        <v>1.0399061632008038</v>
      </c>
      <c r="I230" s="118">
        <v>74.75</v>
      </c>
    </row>
    <row r="231" spans="1:9">
      <c r="A231" s="103">
        <v>38960</v>
      </c>
      <c r="B231" s="14">
        <v>0.1057</v>
      </c>
      <c r="D231" s="119">
        <v>67.66</v>
      </c>
      <c r="E231" s="14">
        <f t="shared" si="12"/>
        <v>-9.4849498327759241E-2</v>
      </c>
      <c r="F231" s="103">
        <v>38960</v>
      </c>
      <c r="G231" s="118">
        <f t="shared" si="11"/>
        <v>0.99750405460895808</v>
      </c>
      <c r="I231" s="118">
        <v>67.66</v>
      </c>
    </row>
    <row r="232" spans="1:9">
      <c r="A232" s="103">
        <v>38990</v>
      </c>
      <c r="B232" s="14">
        <v>0.13830000000000001</v>
      </c>
      <c r="C232" s="118">
        <v>44.4</v>
      </c>
      <c r="D232" s="119">
        <v>59.09</v>
      </c>
      <c r="E232" s="14">
        <f t="shared" si="12"/>
        <v>-0.12666272539166412</v>
      </c>
      <c r="F232" s="103">
        <v>38990</v>
      </c>
      <c r="G232" s="118">
        <f t="shared" si="11"/>
        <v>1.4582736346403489</v>
      </c>
      <c r="H232" s="118">
        <v>1.3423803173216353</v>
      </c>
      <c r="I232" s="118">
        <v>59.09</v>
      </c>
    </row>
    <row r="233" spans="1:9">
      <c r="A233" s="103">
        <v>39021</v>
      </c>
      <c r="B233" s="14">
        <v>8.3100000000000007E-2</v>
      </c>
      <c r="D233" s="119">
        <v>56.13</v>
      </c>
      <c r="E233" s="14">
        <f t="shared" si="12"/>
        <v>-5.0093078355051612E-2</v>
      </c>
      <c r="F233" s="103">
        <v>39021</v>
      </c>
      <c r="G233" s="118">
        <f t="shared" si="11"/>
        <v>0.67807483655038658</v>
      </c>
      <c r="I233" s="118">
        <v>56.13</v>
      </c>
    </row>
    <row r="234" spans="1:9">
      <c r="A234" s="103">
        <v>39051</v>
      </c>
      <c r="B234" s="14">
        <v>6.5299999999999997E-2</v>
      </c>
      <c r="D234" s="119">
        <v>64.36</v>
      </c>
      <c r="E234" s="14">
        <f t="shared" si="12"/>
        <v>0.14662390878318177</v>
      </c>
      <c r="F234" s="103">
        <v>39051</v>
      </c>
      <c r="G234" s="118">
        <f t="shared" si="11"/>
        <v>0.42648899223876818</v>
      </c>
      <c r="I234" s="118">
        <v>64.36</v>
      </c>
    </row>
    <row r="235" spans="1:9">
      <c r="A235" s="103">
        <v>39082</v>
      </c>
      <c r="B235" s="14">
        <v>8.5299999999999987E-2</v>
      </c>
      <c r="C235" s="118">
        <v>45.1</v>
      </c>
      <c r="D235" s="119">
        <v>58.96</v>
      </c>
      <c r="E235" s="14">
        <f t="shared" si="12"/>
        <v>-8.3903045369794871E-2</v>
      </c>
      <c r="F235" s="103">
        <v>39082</v>
      </c>
      <c r="G235" s="118">
        <f t="shared" si="11"/>
        <v>0.70916971618440661</v>
      </c>
      <c r="H235" s="118">
        <v>1.5149500198213193</v>
      </c>
      <c r="I235" s="118">
        <v>58.96</v>
      </c>
    </row>
    <row r="236" spans="1:9">
      <c r="A236" s="103">
        <v>39113</v>
      </c>
      <c r="B236" s="14">
        <v>4.4800000000000006E-2</v>
      </c>
      <c r="D236" s="119">
        <v>56.52</v>
      </c>
      <c r="E236" s="14">
        <f t="shared" si="12"/>
        <v>-4.1383989145183153E-2</v>
      </c>
      <c r="F236" s="103">
        <v>39113</v>
      </c>
      <c r="G236" s="118">
        <f t="shared" si="11"/>
        <v>0.13674125019448885</v>
      </c>
      <c r="I236" s="118">
        <v>56.52</v>
      </c>
    </row>
    <row r="237" spans="1:9">
      <c r="A237" s="103">
        <v>39141</v>
      </c>
      <c r="B237" s="14">
        <v>5.0900000000000001E-2</v>
      </c>
      <c r="D237" s="119">
        <v>59.39</v>
      </c>
      <c r="E237" s="14">
        <f t="shared" si="12"/>
        <v>5.0778485491861147E-2</v>
      </c>
      <c r="F237" s="103">
        <v>39141</v>
      </c>
      <c r="G237" s="118">
        <f t="shared" si="11"/>
        <v>0.22295887099790851</v>
      </c>
      <c r="I237" s="118">
        <v>59.39</v>
      </c>
    </row>
    <row r="238" spans="1:9">
      <c r="A238" s="103">
        <v>39172</v>
      </c>
      <c r="B238" s="14">
        <v>6.4699999999999994E-2</v>
      </c>
      <c r="C238" s="118">
        <v>44.1</v>
      </c>
      <c r="D238" s="119">
        <v>68.47</v>
      </c>
      <c r="E238" s="14">
        <f t="shared" si="12"/>
        <v>0.15288769153056059</v>
      </c>
      <c r="F238" s="103">
        <v>39172</v>
      </c>
      <c r="G238" s="118">
        <f t="shared" si="11"/>
        <v>0.41800857052039903</v>
      </c>
      <c r="H238" s="118">
        <v>1.2684218733932002</v>
      </c>
      <c r="I238" s="118">
        <v>68.47</v>
      </c>
    </row>
    <row r="239" spans="1:9">
      <c r="A239" s="103">
        <v>39202</v>
      </c>
      <c r="B239" s="14">
        <v>5.5800000000000002E-2</v>
      </c>
      <c r="D239" s="119">
        <v>67.23</v>
      </c>
      <c r="E239" s="14">
        <f t="shared" si="12"/>
        <v>-1.8110121220972664E-2</v>
      </c>
      <c r="F239" s="103">
        <v>39202</v>
      </c>
      <c r="G239" s="118">
        <f t="shared" si="11"/>
        <v>0.29221564836458996</v>
      </c>
      <c r="I239" s="118">
        <v>67.23</v>
      </c>
    </row>
    <row r="240" spans="1:9">
      <c r="A240" s="103">
        <v>39233</v>
      </c>
      <c r="B240" s="14">
        <v>5.5099999999999996E-2</v>
      </c>
      <c r="D240" s="119">
        <v>68.180000000000007</v>
      </c>
      <c r="E240" s="14">
        <f t="shared" si="12"/>
        <v>1.413059645991388E-2</v>
      </c>
      <c r="F240" s="103">
        <v>39233</v>
      </c>
      <c r="G240" s="118">
        <f t="shared" si="11"/>
        <v>0.28232182302649256</v>
      </c>
      <c r="I240" s="118">
        <v>68.180000000000007</v>
      </c>
    </row>
    <row r="241" spans="1:9">
      <c r="A241" s="103">
        <v>39263</v>
      </c>
      <c r="B241" s="14">
        <v>4.3400000000000001E-2</v>
      </c>
      <c r="C241" s="118">
        <v>45.2</v>
      </c>
      <c r="D241" s="119">
        <v>72.22</v>
      </c>
      <c r="E241" s="14">
        <f t="shared" si="12"/>
        <v>5.925491346435896E-2</v>
      </c>
      <c r="F241" s="103">
        <v>39263</v>
      </c>
      <c r="G241" s="118">
        <f t="shared" si="11"/>
        <v>0.11695359951829408</v>
      </c>
      <c r="H241" s="118">
        <v>1.5396028344641315</v>
      </c>
      <c r="I241" s="118">
        <v>72.22</v>
      </c>
    </row>
    <row r="242" spans="1:9">
      <c r="A242" s="103">
        <v>39294</v>
      </c>
      <c r="B242" s="14">
        <v>2.8900000000000002E-2</v>
      </c>
      <c r="D242" s="119">
        <v>77.010000000000005</v>
      </c>
      <c r="E242" s="14">
        <f t="shared" si="12"/>
        <v>6.6325117695929192E-2</v>
      </c>
      <c r="F242" s="103">
        <v>39294</v>
      </c>
      <c r="G242" s="118">
        <f t="shared" si="11"/>
        <v>-8.7989925342293829E-2</v>
      </c>
      <c r="I242" s="118">
        <v>77.010000000000005</v>
      </c>
    </row>
    <row r="243" spans="1:9">
      <c r="A243" s="103">
        <v>39325</v>
      </c>
      <c r="B243" s="14">
        <v>2.2700000000000001E-2</v>
      </c>
      <c r="D243" s="119">
        <v>72.290000000000006</v>
      </c>
      <c r="E243" s="14">
        <f t="shared" si="12"/>
        <v>-6.1290741462147746E-2</v>
      </c>
      <c r="F243" s="103">
        <v>39325</v>
      </c>
      <c r="G243" s="118">
        <f t="shared" si="11"/>
        <v>-0.17562094976544179</v>
      </c>
      <c r="I243" s="118">
        <v>72.290000000000006</v>
      </c>
    </row>
    <row r="244" spans="1:9">
      <c r="A244" s="103">
        <v>39355</v>
      </c>
      <c r="B244" s="14">
        <v>4.0199999999999993E-2</v>
      </c>
      <c r="C244" s="118">
        <v>45.1</v>
      </c>
      <c r="D244" s="119">
        <v>80.97</v>
      </c>
      <c r="E244" s="14">
        <f t="shared" si="12"/>
        <v>0.12007193249412085</v>
      </c>
      <c r="F244" s="103">
        <v>39355</v>
      </c>
      <c r="G244" s="118">
        <f t="shared" si="11"/>
        <v>7.1724683686991794E-2</v>
      </c>
      <c r="H244" s="118">
        <v>1.5149500198213193</v>
      </c>
      <c r="I244" s="118">
        <v>80.97</v>
      </c>
    </row>
    <row r="245" spans="1:9">
      <c r="A245" s="103">
        <v>39386</v>
      </c>
      <c r="B245" s="14">
        <v>3.4799999999999998E-2</v>
      </c>
      <c r="D245" s="119">
        <v>89.87</v>
      </c>
      <c r="E245" s="14">
        <f t="shared" si="12"/>
        <v>0.10991725330369273</v>
      </c>
      <c r="F245" s="103">
        <v>39386</v>
      </c>
      <c r="G245" s="118">
        <f t="shared" si="11"/>
        <v>-4.5991117783305323E-3</v>
      </c>
      <c r="I245" s="118">
        <v>89.87</v>
      </c>
    </row>
    <row r="246" spans="1:9">
      <c r="A246" s="103">
        <v>39416</v>
      </c>
      <c r="B246" s="14">
        <v>4.8000000000000001E-2</v>
      </c>
      <c r="D246" s="119">
        <v>88.71</v>
      </c>
      <c r="E246" s="14">
        <f t="shared" si="12"/>
        <v>-1.2907533103371671E-2</v>
      </c>
      <c r="F246" s="103">
        <v>39416</v>
      </c>
      <c r="G246" s="118">
        <f t="shared" si="11"/>
        <v>0.18197016602579094</v>
      </c>
      <c r="I246" s="118">
        <v>88.71</v>
      </c>
    </row>
    <row r="247" spans="1:9">
      <c r="A247" s="103">
        <v>39447</v>
      </c>
      <c r="B247" s="14">
        <v>4.6900000000000004E-2</v>
      </c>
      <c r="C247" s="118">
        <v>45.5</v>
      </c>
      <c r="D247" s="119">
        <v>93.68</v>
      </c>
      <c r="E247" s="14">
        <f t="shared" si="12"/>
        <v>5.6025250817269834E-2</v>
      </c>
      <c r="F247" s="103">
        <v>39447</v>
      </c>
      <c r="G247" s="118">
        <f t="shared" si="11"/>
        <v>0.16642272620878087</v>
      </c>
      <c r="H247" s="118">
        <v>1.6135612783925666</v>
      </c>
      <c r="I247" s="118">
        <v>93.68</v>
      </c>
    </row>
    <row r="248" spans="1:9">
      <c r="A248" s="103">
        <v>39478</v>
      </c>
      <c r="B248" s="14">
        <v>7.4700000000000003E-2</v>
      </c>
      <c r="D248" s="119">
        <v>91.58</v>
      </c>
      <c r="E248" s="14">
        <f t="shared" si="12"/>
        <v>-2.2416737830913802E-2</v>
      </c>
      <c r="F248" s="103">
        <v>39478</v>
      </c>
      <c r="G248" s="118">
        <f t="shared" si="11"/>
        <v>0.55934893249321838</v>
      </c>
      <c r="I248" s="118">
        <v>91.58</v>
      </c>
    </row>
    <row r="249" spans="1:9">
      <c r="A249" s="103">
        <v>39507</v>
      </c>
      <c r="B249" s="14">
        <v>7.0699999999999999E-2</v>
      </c>
      <c r="D249" s="119">
        <v>100.9</v>
      </c>
      <c r="E249" s="14">
        <f t="shared" si="12"/>
        <v>0.10176894518453827</v>
      </c>
      <c r="F249" s="103">
        <v>39507</v>
      </c>
      <c r="G249" s="118">
        <f t="shared" si="11"/>
        <v>0.50281278770409066</v>
      </c>
      <c r="I249" s="118">
        <v>100.9</v>
      </c>
    </row>
    <row r="250" spans="1:9">
      <c r="A250" s="103">
        <v>39538</v>
      </c>
      <c r="B250" s="14">
        <v>4.53E-2</v>
      </c>
      <c r="C250" s="118">
        <v>43.36</v>
      </c>
      <c r="D250" s="119">
        <v>102.33</v>
      </c>
      <c r="E250" s="14">
        <f t="shared" si="12"/>
        <v>1.4172447968285429E-2</v>
      </c>
      <c r="F250" s="103">
        <v>39538</v>
      </c>
      <c r="G250" s="118">
        <f t="shared" si="11"/>
        <v>0.14380826829312973</v>
      </c>
      <c r="H250" s="118">
        <v>1.0859910450363917</v>
      </c>
      <c r="I250" s="118">
        <v>102.33</v>
      </c>
    </row>
    <row r="251" spans="1:9">
      <c r="A251" s="103">
        <v>39568</v>
      </c>
      <c r="B251" s="14">
        <v>1.32E-2</v>
      </c>
      <c r="D251" s="119">
        <v>111.12</v>
      </c>
      <c r="E251" s="14">
        <f t="shared" si="12"/>
        <v>8.5898563471122902E-2</v>
      </c>
      <c r="F251" s="103">
        <v>39568</v>
      </c>
      <c r="G251" s="118">
        <f t="shared" si="11"/>
        <v>-0.30989429363962012</v>
      </c>
      <c r="I251" s="118">
        <v>111.12</v>
      </c>
    </row>
    <row r="252" spans="1:9">
      <c r="A252" s="103">
        <v>39599</v>
      </c>
      <c r="B252" s="14">
        <v>0.02</v>
      </c>
      <c r="D252" s="119">
        <v>127.85</v>
      </c>
      <c r="E252" s="14">
        <f t="shared" si="12"/>
        <v>0.15055795536357075</v>
      </c>
      <c r="F252" s="103">
        <v>39599</v>
      </c>
      <c r="G252" s="118">
        <f t="shared" si="11"/>
        <v>-0.213782847498103</v>
      </c>
      <c r="I252" s="118">
        <v>127.85</v>
      </c>
    </row>
    <row r="253" spans="1:9">
      <c r="A253" s="103">
        <v>39629</v>
      </c>
      <c r="B253" s="14">
        <v>2.1000000000000001E-2</v>
      </c>
      <c r="C253" s="118">
        <v>44.42</v>
      </c>
      <c r="D253" s="119">
        <v>138.4</v>
      </c>
      <c r="E253" s="14">
        <f t="shared" si="12"/>
        <v>8.2518576456785286E-2</v>
      </c>
      <c r="F253" s="103">
        <v>39629</v>
      </c>
      <c r="G253" s="118">
        <f t="shared" si="11"/>
        <v>-0.19964881130082107</v>
      </c>
      <c r="H253" s="118">
        <v>1.3473108802501983</v>
      </c>
      <c r="I253" s="118">
        <v>138.4</v>
      </c>
    </row>
    <row r="254" spans="1:9">
      <c r="A254" s="103">
        <v>39660</v>
      </c>
      <c r="B254" s="14">
        <v>1.6799999999999999E-2</v>
      </c>
      <c r="D254" s="119">
        <v>124.1</v>
      </c>
      <c r="E254" s="14">
        <f t="shared" si="12"/>
        <v>-0.1033236994219654</v>
      </c>
      <c r="F254" s="103">
        <v>39660</v>
      </c>
      <c r="G254" s="118">
        <f t="shared" si="11"/>
        <v>-0.25901176332940518</v>
      </c>
      <c r="I254" s="118">
        <v>124.1</v>
      </c>
    </row>
    <row r="255" spans="1:9">
      <c r="A255" s="103">
        <v>39691</v>
      </c>
      <c r="B255" s="14">
        <v>-1.55E-2</v>
      </c>
      <c r="D255" s="119">
        <v>113.49</v>
      </c>
      <c r="E255" s="14">
        <f t="shared" si="12"/>
        <v>-8.5495568090249829E-2</v>
      </c>
      <c r="F255" s="103">
        <v>39691</v>
      </c>
      <c r="G255" s="118">
        <f t="shared" si="11"/>
        <v>-0.71554113250161133</v>
      </c>
      <c r="I255" s="118">
        <v>113.49</v>
      </c>
    </row>
    <row r="256" spans="1:9">
      <c r="A256" s="103">
        <v>39721</v>
      </c>
      <c r="B256" s="14">
        <v>-0.1139</v>
      </c>
      <c r="C256" s="118">
        <v>43.1</v>
      </c>
      <c r="D256" s="119">
        <v>93.52</v>
      </c>
      <c r="E256" s="14">
        <f t="shared" si="12"/>
        <v>-0.17596263988016569</v>
      </c>
      <c r="F256" s="103">
        <v>39721</v>
      </c>
      <c r="G256" s="118">
        <f t="shared" si="11"/>
        <v>-2.1063302943141529</v>
      </c>
      <c r="H256" s="118">
        <v>1.0218937269650812</v>
      </c>
      <c r="I256" s="118">
        <v>93.52</v>
      </c>
    </row>
    <row r="257" spans="1:9">
      <c r="A257" s="103">
        <v>39752</v>
      </c>
      <c r="B257" s="14">
        <v>-0.13619999999999999</v>
      </c>
      <c r="D257" s="119">
        <v>60</v>
      </c>
      <c r="E257" s="14">
        <f t="shared" si="12"/>
        <v>-0.35842600513259193</v>
      </c>
      <c r="F257" s="103">
        <v>39752</v>
      </c>
      <c r="G257" s="118">
        <f t="shared" si="11"/>
        <v>-2.4215193015135394</v>
      </c>
      <c r="I257" s="118">
        <v>60</v>
      </c>
    </row>
    <row r="258" spans="1:9">
      <c r="A258" s="103">
        <v>39782</v>
      </c>
      <c r="B258" s="14">
        <v>-0.13289999999999999</v>
      </c>
      <c r="D258" s="119">
        <v>47.72</v>
      </c>
      <c r="E258" s="14">
        <f t="shared" si="12"/>
        <v>-0.20466666666666666</v>
      </c>
      <c r="F258" s="103">
        <v>39782</v>
      </c>
      <c r="G258" s="118">
        <f t="shared" ref="G258:G321" si="13">(B258-$B$385)/$B$386</f>
        <v>-2.3748769820625095</v>
      </c>
      <c r="I258" s="118">
        <v>47.72</v>
      </c>
    </row>
    <row r="259" spans="1:9">
      <c r="A259" s="103">
        <v>39813</v>
      </c>
      <c r="B259" s="14">
        <v>-0.1348</v>
      </c>
      <c r="C259" s="118">
        <v>38.520000000000003</v>
      </c>
      <c r="D259" s="119">
        <v>35.82</v>
      </c>
      <c r="E259" s="14">
        <f t="shared" ref="E259:E322" si="14">D259/D258-1</f>
        <v>-0.24937133277451795</v>
      </c>
      <c r="F259" s="103">
        <v>39813</v>
      </c>
      <c r="G259" s="118">
        <f t="shared" si="13"/>
        <v>-2.4017316508373452</v>
      </c>
      <c r="H259" s="118">
        <v>-0.10720518367570389</v>
      </c>
      <c r="I259" s="118">
        <v>35.82</v>
      </c>
    </row>
    <row r="260" spans="1:9">
      <c r="A260" s="103">
        <v>39844</v>
      </c>
      <c r="B260" s="14">
        <v>-0.18479999999999999</v>
      </c>
      <c r="D260" s="119">
        <v>44.17</v>
      </c>
      <c r="E260" s="14">
        <f t="shared" si="14"/>
        <v>0.23310999441652713</v>
      </c>
      <c r="F260" s="103">
        <v>39844</v>
      </c>
      <c r="G260" s="118">
        <f t="shared" si="13"/>
        <v>-3.1084334607014417</v>
      </c>
      <c r="I260" s="118">
        <v>44.17</v>
      </c>
    </row>
    <row r="261" spans="1:9">
      <c r="A261" s="103">
        <v>39872</v>
      </c>
      <c r="B261" s="14">
        <v>-0.19420000000000001</v>
      </c>
      <c r="D261" s="119">
        <v>44.41</v>
      </c>
      <c r="E261" s="14">
        <f t="shared" si="14"/>
        <v>5.4335521847406199E-3</v>
      </c>
      <c r="F261" s="103">
        <v>39872</v>
      </c>
      <c r="G261" s="118">
        <f t="shared" si="13"/>
        <v>-3.2412934009558918</v>
      </c>
      <c r="I261" s="118">
        <v>44.41</v>
      </c>
    </row>
    <row r="262" spans="1:9">
      <c r="A262" s="103">
        <v>39903</v>
      </c>
      <c r="B262" s="14">
        <v>-0.21309999999999998</v>
      </c>
      <c r="C262" s="118">
        <v>36.28</v>
      </c>
      <c r="D262" s="119">
        <v>46.13</v>
      </c>
      <c r="E262" s="14">
        <f t="shared" si="14"/>
        <v>3.8730015762215908E-2</v>
      </c>
      <c r="F262" s="103">
        <v>39903</v>
      </c>
      <c r="G262" s="118">
        <f t="shared" si="13"/>
        <v>-3.5084266850845198</v>
      </c>
      <c r="H262" s="118">
        <v>-0.65942823167469111</v>
      </c>
      <c r="I262" s="118">
        <v>46.13</v>
      </c>
    </row>
    <row r="263" spans="1:9">
      <c r="A263" s="103">
        <v>39933</v>
      </c>
      <c r="B263" s="14">
        <v>-0.2165</v>
      </c>
      <c r="D263" s="119">
        <v>50.3</v>
      </c>
      <c r="E263" s="14">
        <f t="shared" si="14"/>
        <v>9.0396704964231356E-2</v>
      </c>
      <c r="F263" s="103">
        <v>39933</v>
      </c>
      <c r="G263" s="118">
        <f t="shared" si="13"/>
        <v>-3.5564824081552788</v>
      </c>
      <c r="I263" s="118">
        <v>50.3</v>
      </c>
    </row>
    <row r="264" spans="1:9">
      <c r="A264" s="103">
        <v>39964</v>
      </c>
      <c r="B264" s="14">
        <v>-0.23760000000000001</v>
      </c>
      <c r="D264" s="119">
        <v>64.98</v>
      </c>
      <c r="E264" s="14">
        <f t="shared" si="14"/>
        <v>0.29184890656063645</v>
      </c>
      <c r="F264" s="103">
        <v>39964</v>
      </c>
      <c r="G264" s="118">
        <f t="shared" si="13"/>
        <v>-3.8547105719179275</v>
      </c>
      <c r="I264" s="118">
        <v>64.98</v>
      </c>
    </row>
    <row r="265" spans="1:9">
      <c r="A265" s="103">
        <v>39994</v>
      </c>
      <c r="B265" s="14">
        <v>-0.24299999999999999</v>
      </c>
      <c r="C265" s="118">
        <v>37.79</v>
      </c>
      <c r="D265" s="119">
        <v>68.11</v>
      </c>
      <c r="E265" s="14">
        <f t="shared" si="14"/>
        <v>4.8168667282240563E-2</v>
      </c>
      <c r="F265" s="103">
        <v>39994</v>
      </c>
      <c r="G265" s="118">
        <f t="shared" si="13"/>
        <v>-3.9310343673832491</v>
      </c>
      <c r="H265" s="118">
        <v>-0.28717073056823184</v>
      </c>
      <c r="I265" s="118">
        <v>68.11</v>
      </c>
    </row>
    <row r="266" spans="1:9">
      <c r="A266" s="103">
        <v>40025</v>
      </c>
      <c r="B266" s="14">
        <v>-0.23430000000000001</v>
      </c>
      <c r="D266" s="119">
        <v>70.08</v>
      </c>
      <c r="E266" s="14">
        <f t="shared" si="14"/>
        <v>2.8923799735721678E-2</v>
      </c>
      <c r="F266" s="103">
        <v>40025</v>
      </c>
      <c r="G266" s="118">
        <f t="shared" si="13"/>
        <v>-3.8080682524668967</v>
      </c>
      <c r="I266" s="118">
        <v>70.08</v>
      </c>
    </row>
    <row r="267" spans="1:9">
      <c r="A267" s="103">
        <v>40056</v>
      </c>
      <c r="B267" s="14">
        <v>-0.1973</v>
      </c>
      <c r="D267" s="119">
        <v>69.02</v>
      </c>
      <c r="E267" s="14">
        <f t="shared" si="14"/>
        <v>-1.5125570776255759E-2</v>
      </c>
      <c r="F267" s="103">
        <v>40056</v>
      </c>
      <c r="G267" s="118">
        <f t="shared" si="13"/>
        <v>-3.2851089131674658</v>
      </c>
      <c r="I267" s="118">
        <v>69.02</v>
      </c>
    </row>
    <row r="268" spans="1:9">
      <c r="A268" s="103">
        <v>40086</v>
      </c>
      <c r="B268" s="14">
        <v>-0.12279999999999999</v>
      </c>
      <c r="C268" s="118">
        <v>39.1</v>
      </c>
      <c r="D268" s="119">
        <v>65.819999999999993</v>
      </c>
      <c r="E268" s="14">
        <f t="shared" si="14"/>
        <v>-4.6363372935381064E-2</v>
      </c>
      <c r="F268" s="103">
        <v>40086</v>
      </c>
      <c r="G268" s="118">
        <f t="shared" si="13"/>
        <v>-2.232123216469962</v>
      </c>
      <c r="H268" s="118">
        <v>3.5781141252604759E-2</v>
      </c>
      <c r="I268" s="118">
        <v>65.819999999999993</v>
      </c>
    </row>
    <row r="269" spans="1:9">
      <c r="A269" s="103">
        <v>40117</v>
      </c>
      <c r="B269" s="14">
        <v>-9.0800000000000006E-2</v>
      </c>
      <c r="D269" s="119">
        <v>74.91</v>
      </c>
      <c r="E269" s="14">
        <f t="shared" si="14"/>
        <v>0.1381039197812215</v>
      </c>
      <c r="F269" s="103">
        <v>40117</v>
      </c>
      <c r="G269" s="118">
        <f t="shared" si="13"/>
        <v>-1.7798340581569405</v>
      </c>
      <c r="I269" s="118">
        <v>74.91</v>
      </c>
    </row>
    <row r="270" spans="1:9">
      <c r="A270" s="103">
        <v>40147</v>
      </c>
      <c r="B270" s="14">
        <v>-0.1074</v>
      </c>
      <c r="D270" s="119">
        <v>77.77</v>
      </c>
      <c r="E270" s="14">
        <f t="shared" si="14"/>
        <v>3.8179148311306976E-2</v>
      </c>
      <c r="F270" s="103">
        <v>40147</v>
      </c>
      <c r="G270" s="118">
        <f t="shared" si="13"/>
        <v>-2.0144590590318203</v>
      </c>
      <c r="I270" s="118">
        <v>77.77</v>
      </c>
    </row>
    <row r="271" spans="1:9">
      <c r="A271" s="103">
        <v>40178</v>
      </c>
      <c r="B271" s="14">
        <v>-9.849999999999999E-2</v>
      </c>
      <c r="C271" s="118">
        <v>41.54</v>
      </c>
      <c r="D271" s="119">
        <v>77.91</v>
      </c>
      <c r="E271" s="14">
        <f t="shared" si="14"/>
        <v>1.8001800180018623E-3</v>
      </c>
      <c r="F271" s="103">
        <v>40178</v>
      </c>
      <c r="G271" s="118">
        <f t="shared" si="13"/>
        <v>-1.8886661368760111</v>
      </c>
      <c r="H271" s="118">
        <v>0.6373098185372148</v>
      </c>
      <c r="I271" s="118">
        <v>77.91</v>
      </c>
    </row>
    <row r="272" spans="1:9">
      <c r="A272" s="103">
        <v>40209</v>
      </c>
      <c r="B272" s="14">
        <v>-3.3700000000000001E-2</v>
      </c>
      <c r="D272" s="119">
        <v>71.2</v>
      </c>
      <c r="E272" s="14">
        <f t="shared" si="14"/>
        <v>-8.6125016044153457E-2</v>
      </c>
      <c r="F272" s="103">
        <v>40209</v>
      </c>
      <c r="G272" s="118">
        <f t="shared" si="13"/>
        <v>-0.97278059129214234</v>
      </c>
      <c r="I272" s="118">
        <v>71.2</v>
      </c>
    </row>
    <row r="273" spans="1:9">
      <c r="A273" s="103">
        <v>40237</v>
      </c>
      <c r="B273" s="14">
        <v>-3.27E-2</v>
      </c>
      <c r="D273" s="119">
        <v>76.36</v>
      </c>
      <c r="E273" s="14">
        <f t="shared" si="14"/>
        <v>7.2471910112359428E-2</v>
      </c>
      <c r="F273" s="103">
        <v>40237</v>
      </c>
      <c r="G273" s="118">
        <f t="shared" si="13"/>
        <v>-0.95864655509486041</v>
      </c>
      <c r="I273" s="118">
        <v>76.36</v>
      </c>
    </row>
    <row r="274" spans="1:9">
      <c r="A274" s="103">
        <v>40268</v>
      </c>
      <c r="B274" s="14">
        <v>1.78E-2</v>
      </c>
      <c r="C274" s="118">
        <v>42.01</v>
      </c>
      <c r="D274" s="119">
        <v>80.37</v>
      </c>
      <c r="E274" s="14">
        <f t="shared" si="14"/>
        <v>5.2514405447878554E-2</v>
      </c>
      <c r="F274" s="103">
        <v>40268</v>
      </c>
      <c r="G274" s="118">
        <f t="shared" si="13"/>
        <v>-0.24487772713212325</v>
      </c>
      <c r="H274" s="118">
        <v>0.75317804735843041</v>
      </c>
      <c r="I274" s="118">
        <v>80.37</v>
      </c>
    </row>
    <row r="275" spans="1:9">
      <c r="A275" s="103">
        <v>40298</v>
      </c>
      <c r="B275" s="14">
        <v>5.7500000000000002E-2</v>
      </c>
      <c r="D275" s="119">
        <v>86.19</v>
      </c>
      <c r="E275" s="14">
        <f t="shared" si="14"/>
        <v>7.2415080253825925E-2</v>
      </c>
      <c r="F275" s="103">
        <v>40298</v>
      </c>
      <c r="G275" s="118">
        <f t="shared" si="13"/>
        <v>0.31624350989996924</v>
      </c>
      <c r="I275" s="118">
        <v>86.19</v>
      </c>
    </row>
    <row r="276" spans="1:9">
      <c r="A276" s="103">
        <v>40329</v>
      </c>
      <c r="B276" s="14">
        <v>0.1085</v>
      </c>
      <c r="D276" s="119">
        <v>73</v>
      </c>
      <c r="E276" s="14">
        <f t="shared" si="14"/>
        <v>-0.15303399466295386</v>
      </c>
      <c r="F276" s="103">
        <v>40329</v>
      </c>
      <c r="G276" s="118">
        <f t="shared" si="13"/>
        <v>1.0370793559613474</v>
      </c>
      <c r="I276" s="118">
        <v>73</v>
      </c>
    </row>
    <row r="277" spans="1:9">
      <c r="A277" s="103">
        <v>40359</v>
      </c>
      <c r="B277" s="14">
        <v>0.127</v>
      </c>
      <c r="C277" s="118">
        <v>43.64</v>
      </c>
      <c r="D277" s="119">
        <v>74.94</v>
      </c>
      <c r="E277" s="14">
        <f t="shared" si="14"/>
        <v>2.6575342465753327E-2</v>
      </c>
      <c r="F277" s="103">
        <v>40359</v>
      </c>
      <c r="G277" s="118">
        <f t="shared" si="13"/>
        <v>1.2985590256110631</v>
      </c>
      <c r="H277" s="118">
        <v>1.1550189260362651</v>
      </c>
      <c r="I277" s="118">
        <v>74.94</v>
      </c>
    </row>
    <row r="278" spans="1:9">
      <c r="A278" s="103">
        <v>40390</v>
      </c>
      <c r="B278" s="14">
        <v>0.14330000000000001</v>
      </c>
      <c r="D278" s="119">
        <v>77.5</v>
      </c>
      <c r="E278" s="14">
        <f t="shared" si="14"/>
        <v>3.4160661862823627E-2</v>
      </c>
      <c r="F278" s="103">
        <v>40390</v>
      </c>
      <c r="G278" s="118">
        <f t="shared" si="13"/>
        <v>1.5289438156267585</v>
      </c>
      <c r="I278" s="118">
        <v>77.5</v>
      </c>
    </row>
    <row r="279" spans="1:9">
      <c r="A279" s="103">
        <v>40421</v>
      </c>
      <c r="B279" s="14">
        <v>0.13109999999999999</v>
      </c>
      <c r="D279" s="119">
        <v>75.510000000000005</v>
      </c>
      <c r="E279" s="14">
        <f t="shared" si="14"/>
        <v>-2.5677419354838693E-2</v>
      </c>
      <c r="F279" s="103">
        <v>40421</v>
      </c>
      <c r="G279" s="118">
        <f t="shared" si="13"/>
        <v>1.356508574019919</v>
      </c>
      <c r="I279" s="118">
        <v>75.510000000000005</v>
      </c>
    </row>
    <row r="280" spans="1:9">
      <c r="A280" s="103">
        <v>40451</v>
      </c>
      <c r="B280" s="14">
        <v>0.1346</v>
      </c>
      <c r="C280" s="118">
        <v>43.64</v>
      </c>
      <c r="D280" s="119">
        <v>80.77</v>
      </c>
      <c r="E280" s="14">
        <f t="shared" si="14"/>
        <v>6.9659647728777419E-2</v>
      </c>
      <c r="F280" s="103">
        <v>40451</v>
      </c>
      <c r="G280" s="118">
        <f t="shared" si="13"/>
        <v>1.4059777007104057</v>
      </c>
      <c r="H280" s="118">
        <v>1.1550189260362651</v>
      </c>
      <c r="I280" s="118">
        <v>80.77</v>
      </c>
    </row>
    <row r="281" spans="1:9">
      <c r="A281" s="103">
        <v>40482</v>
      </c>
      <c r="B281" s="14">
        <v>0.12189999999999999</v>
      </c>
      <c r="D281" s="119">
        <v>82.47</v>
      </c>
      <c r="E281" s="14">
        <f t="shared" si="14"/>
        <v>2.1047418596013445E-2</v>
      </c>
      <c r="F281" s="103">
        <v>40482</v>
      </c>
      <c r="G281" s="118">
        <f t="shared" si="13"/>
        <v>1.2264754410049252</v>
      </c>
      <c r="I281" s="118">
        <v>82.47</v>
      </c>
    </row>
    <row r="282" spans="1:9">
      <c r="A282" s="103">
        <v>40512</v>
      </c>
      <c r="B282" s="14">
        <v>0.13489999999999999</v>
      </c>
      <c r="D282" s="119">
        <v>86.02</v>
      </c>
      <c r="E282" s="14">
        <f t="shared" si="14"/>
        <v>4.3045956105250305E-2</v>
      </c>
      <c r="F282" s="103">
        <v>40512</v>
      </c>
      <c r="G282" s="118">
        <f t="shared" si="13"/>
        <v>1.4102179115695901</v>
      </c>
      <c r="I282" s="118">
        <v>86.02</v>
      </c>
    </row>
    <row r="283" spans="1:9">
      <c r="A283" s="103">
        <v>40543</v>
      </c>
      <c r="B283" s="14">
        <v>0.11939999999999999</v>
      </c>
      <c r="C283" s="118">
        <v>43.8</v>
      </c>
      <c r="D283" s="119">
        <v>93.23</v>
      </c>
      <c r="E283" s="14">
        <f t="shared" si="14"/>
        <v>8.381771681004424E-2</v>
      </c>
      <c r="F283" s="103">
        <v>40543</v>
      </c>
      <c r="G283" s="118">
        <f t="shared" si="13"/>
        <v>1.1911403505117204</v>
      </c>
      <c r="H283" s="118">
        <v>1.1944634294647634</v>
      </c>
      <c r="I283" s="118">
        <v>93.23</v>
      </c>
    </row>
    <row r="284" spans="1:9">
      <c r="A284" s="103">
        <v>40574</v>
      </c>
      <c r="B284" s="14">
        <v>0.10390000000000001</v>
      </c>
      <c r="D284" s="119">
        <v>98.97</v>
      </c>
      <c r="E284" s="14">
        <f t="shared" si="14"/>
        <v>6.1568164753834642E-2</v>
      </c>
      <c r="F284" s="103">
        <v>40574</v>
      </c>
      <c r="G284" s="118">
        <f t="shared" si="13"/>
        <v>0.97206278945385072</v>
      </c>
      <c r="I284" s="118">
        <v>98.97</v>
      </c>
    </row>
    <row r="285" spans="1:9">
      <c r="A285" s="103">
        <v>40602</v>
      </c>
      <c r="B285" s="14">
        <v>0.10550000000000001</v>
      </c>
      <c r="D285" s="119">
        <v>112.27</v>
      </c>
      <c r="E285" s="14">
        <f t="shared" si="14"/>
        <v>0.13438415681519644</v>
      </c>
      <c r="F285" s="103">
        <v>40602</v>
      </c>
      <c r="G285" s="118">
        <f t="shared" si="13"/>
        <v>0.9946772473695018</v>
      </c>
      <c r="I285" s="118">
        <v>112.27</v>
      </c>
    </row>
    <row r="286" spans="1:9">
      <c r="A286" s="103">
        <v>40633</v>
      </c>
      <c r="B286" s="14">
        <v>7.6399999999999996E-2</v>
      </c>
      <c r="C286" s="118">
        <v>43.12</v>
      </c>
      <c r="D286" s="119">
        <v>116.94</v>
      </c>
      <c r="E286" s="14">
        <f t="shared" si="14"/>
        <v>4.1596152133250186E-2</v>
      </c>
      <c r="F286" s="103">
        <v>40633</v>
      </c>
      <c r="G286" s="118">
        <f t="shared" si="13"/>
        <v>0.58337679402859755</v>
      </c>
      <c r="H286" s="118">
        <v>1.0268242898936426</v>
      </c>
      <c r="I286" s="118">
        <v>116.94</v>
      </c>
    </row>
    <row r="287" spans="1:9">
      <c r="A287" s="103">
        <v>40663</v>
      </c>
      <c r="B287" s="14">
        <v>5.0999999999999997E-2</v>
      </c>
      <c r="D287" s="119">
        <v>126.59</v>
      </c>
      <c r="E287" s="14">
        <f t="shared" si="14"/>
        <v>8.2520950914999114E-2</v>
      </c>
      <c r="F287" s="103">
        <v>40663</v>
      </c>
      <c r="G287" s="118">
        <f t="shared" si="13"/>
        <v>0.22437227461763665</v>
      </c>
      <c r="I287" s="118">
        <v>126.59</v>
      </c>
    </row>
    <row r="288" spans="1:9">
      <c r="A288" s="103">
        <v>40694</v>
      </c>
      <c r="B288" s="14">
        <v>3.5799999999999998E-2</v>
      </c>
      <c r="D288" s="119">
        <v>117.18</v>
      </c>
      <c r="E288" s="14">
        <f t="shared" si="14"/>
        <v>-7.4334465597598487E-2</v>
      </c>
      <c r="F288" s="103">
        <v>40694</v>
      </c>
      <c r="G288" s="118">
        <f t="shared" si="13"/>
        <v>9.5349244189514067E-3</v>
      </c>
      <c r="I288" s="118">
        <v>117.18</v>
      </c>
    </row>
    <row r="289" spans="1:9">
      <c r="A289" s="103">
        <v>40724</v>
      </c>
      <c r="B289" s="14">
        <v>2.8999999999999998E-2</v>
      </c>
      <c r="C289" s="118">
        <v>43.76</v>
      </c>
      <c r="D289" s="119">
        <v>111.71</v>
      </c>
      <c r="E289" s="14">
        <f t="shared" si="14"/>
        <v>-4.6680320873869419E-2</v>
      </c>
      <c r="F289" s="103">
        <v>40724</v>
      </c>
      <c r="G289" s="118">
        <f t="shared" si="13"/>
        <v>-8.6576521722565691E-2</v>
      </c>
      <c r="H289" s="118">
        <v>1.184602303607639</v>
      </c>
      <c r="I289" s="118">
        <v>111.71</v>
      </c>
    </row>
    <row r="290" spans="1:9">
      <c r="A290" s="103">
        <v>40755</v>
      </c>
      <c r="B290" s="14">
        <v>1.8500000000000003E-2</v>
      </c>
      <c r="D290" s="119">
        <v>115.93</v>
      </c>
      <c r="E290" s="14">
        <f t="shared" si="14"/>
        <v>3.7776385283323055E-2</v>
      </c>
      <c r="F290" s="103">
        <v>40755</v>
      </c>
      <c r="G290" s="118">
        <f t="shared" si="13"/>
        <v>-0.23498390179402587</v>
      </c>
      <c r="I290" s="118">
        <v>115.93</v>
      </c>
    </row>
    <row r="291" spans="1:9">
      <c r="A291" s="103">
        <v>40786</v>
      </c>
      <c r="B291" s="14">
        <v>2.7799999999999998E-2</v>
      </c>
      <c r="D291" s="119">
        <v>116.48</v>
      </c>
      <c r="E291" s="14">
        <f t="shared" si="14"/>
        <v>4.7442422151298125E-3</v>
      </c>
      <c r="F291" s="103">
        <v>40786</v>
      </c>
      <c r="G291" s="118">
        <f t="shared" si="13"/>
        <v>-0.10353736515930401</v>
      </c>
      <c r="I291" s="118">
        <v>116.48</v>
      </c>
    </row>
    <row r="292" spans="1:9">
      <c r="A292" s="103">
        <v>40816</v>
      </c>
      <c r="B292" s="14">
        <v>3.0499999999999999E-2</v>
      </c>
      <c r="C292" s="118">
        <v>42.95</v>
      </c>
      <c r="D292" s="119">
        <v>105.42</v>
      </c>
      <c r="E292" s="14">
        <f t="shared" si="14"/>
        <v>-9.4951923076923128E-2</v>
      </c>
      <c r="F292" s="103">
        <v>40816</v>
      </c>
      <c r="G292" s="118">
        <f t="shared" si="13"/>
        <v>-6.5375467426642783E-2</v>
      </c>
      <c r="H292" s="118">
        <v>0.98491450500086364</v>
      </c>
      <c r="I292" s="118">
        <v>105.42</v>
      </c>
    </row>
    <row r="293" spans="1:9">
      <c r="A293" s="103">
        <v>40847</v>
      </c>
      <c r="B293" s="14">
        <v>5.5300000000000002E-2</v>
      </c>
      <c r="D293" s="119">
        <v>108.43</v>
      </c>
      <c r="E293" s="14">
        <f t="shared" si="14"/>
        <v>2.8552456839309404E-2</v>
      </c>
      <c r="F293" s="103">
        <v>40847</v>
      </c>
      <c r="G293" s="118">
        <f t="shared" si="13"/>
        <v>0.285148630265949</v>
      </c>
      <c r="I293" s="118">
        <v>108.43</v>
      </c>
    </row>
    <row r="294" spans="1:9">
      <c r="A294" s="103">
        <v>40877</v>
      </c>
      <c r="B294" s="14">
        <v>5.1500000000000004E-2</v>
      </c>
      <c r="D294" s="119">
        <v>111.22</v>
      </c>
      <c r="E294" s="14">
        <f t="shared" si="14"/>
        <v>2.5730886286083221E-2</v>
      </c>
      <c r="F294" s="103">
        <v>40877</v>
      </c>
      <c r="G294" s="118">
        <f t="shared" si="13"/>
        <v>0.23143929271627772</v>
      </c>
      <c r="I294" s="118">
        <v>111.22</v>
      </c>
    </row>
    <row r="295" spans="1:9">
      <c r="A295" s="103">
        <v>40908</v>
      </c>
      <c r="B295" s="14">
        <v>6.2300000000000001E-2</v>
      </c>
      <c r="C295" s="118">
        <v>42.39</v>
      </c>
      <c r="D295" s="119">
        <v>108.09</v>
      </c>
      <c r="E295" s="14">
        <f t="shared" si="14"/>
        <v>-2.8142420427980541E-2</v>
      </c>
      <c r="F295" s="103">
        <v>40908</v>
      </c>
      <c r="G295" s="118">
        <f t="shared" si="13"/>
        <v>0.38408688364692251</v>
      </c>
      <c r="H295" s="118">
        <v>0.8468587430011163</v>
      </c>
      <c r="I295" s="118">
        <v>108.09</v>
      </c>
    </row>
    <row r="296" spans="1:9">
      <c r="A296" s="103">
        <v>40939</v>
      </c>
      <c r="B296" s="14">
        <v>8.1699999999999995E-2</v>
      </c>
      <c r="D296" s="119">
        <v>110.26</v>
      </c>
      <c r="E296" s="14">
        <f t="shared" si="14"/>
        <v>2.0075862707003456E-2</v>
      </c>
      <c r="F296" s="103">
        <v>40939</v>
      </c>
      <c r="G296" s="118">
        <f t="shared" si="13"/>
        <v>0.65828718587419177</v>
      </c>
      <c r="I296" s="118">
        <v>110.26</v>
      </c>
    </row>
    <row r="297" spans="1:9">
      <c r="A297" s="103">
        <v>40968</v>
      </c>
      <c r="B297" s="14">
        <v>8.7400000000000005E-2</v>
      </c>
      <c r="D297" s="119">
        <v>122.23</v>
      </c>
      <c r="E297" s="14">
        <f t="shared" si="14"/>
        <v>0.10856158171594421</v>
      </c>
      <c r="F297" s="103">
        <v>40968</v>
      </c>
      <c r="G297" s="118">
        <f t="shared" si="13"/>
        <v>0.73885119219869888</v>
      </c>
      <c r="I297" s="118">
        <v>122.23</v>
      </c>
    </row>
    <row r="298" spans="1:9">
      <c r="A298" s="103">
        <v>40999</v>
      </c>
      <c r="B298" s="14">
        <v>0.10009999999999999</v>
      </c>
      <c r="C298" s="118">
        <v>40.4</v>
      </c>
      <c r="D298" s="119">
        <v>123.41</v>
      </c>
      <c r="E298" s="14">
        <f t="shared" si="14"/>
        <v>9.6539311134744565E-3</v>
      </c>
      <c r="F298" s="103">
        <v>40999</v>
      </c>
      <c r="G298" s="118">
        <f t="shared" si="13"/>
        <v>0.91835345190417916</v>
      </c>
      <c r="H298" s="118">
        <v>0.35626773160915887</v>
      </c>
      <c r="I298" s="118">
        <v>123.41</v>
      </c>
    </row>
    <row r="299" spans="1:9">
      <c r="A299" s="103">
        <v>41029</v>
      </c>
      <c r="B299" s="14">
        <v>0.1211</v>
      </c>
      <c r="D299" s="119">
        <v>118.66</v>
      </c>
      <c r="E299" s="14">
        <f t="shared" si="14"/>
        <v>-3.8489587553682814E-2</v>
      </c>
      <c r="F299" s="103">
        <v>41029</v>
      </c>
      <c r="G299" s="118">
        <f t="shared" si="13"/>
        <v>1.2151682120470997</v>
      </c>
      <c r="I299" s="118">
        <v>118.66</v>
      </c>
    </row>
    <row r="300" spans="1:9">
      <c r="A300" s="103">
        <v>41060</v>
      </c>
      <c r="B300" s="14">
        <v>0.1188</v>
      </c>
      <c r="D300" s="119">
        <v>103.86</v>
      </c>
      <c r="E300" s="14">
        <f t="shared" si="14"/>
        <v>-0.1247261082083263</v>
      </c>
      <c r="F300" s="103">
        <v>41060</v>
      </c>
      <c r="G300" s="118">
        <f t="shared" si="13"/>
        <v>1.1826599287933512</v>
      </c>
      <c r="I300" s="118">
        <v>103.86</v>
      </c>
    </row>
    <row r="301" spans="1:9">
      <c r="A301" s="103">
        <v>41090</v>
      </c>
      <c r="B301" s="14">
        <v>0.13390000000000002</v>
      </c>
      <c r="C301" s="118">
        <v>40.9</v>
      </c>
      <c r="D301" s="119">
        <v>94.17</v>
      </c>
      <c r="E301" s="14">
        <f t="shared" si="14"/>
        <v>-9.3298671288272628E-2</v>
      </c>
      <c r="F301" s="103">
        <v>41090</v>
      </c>
      <c r="G301" s="118">
        <f t="shared" si="13"/>
        <v>1.3960838753723086</v>
      </c>
      <c r="H301" s="118">
        <v>0.47953180482321839</v>
      </c>
      <c r="I301" s="118">
        <v>94.17</v>
      </c>
    </row>
    <row r="302" spans="1:9">
      <c r="A302" s="103">
        <v>41121</v>
      </c>
      <c r="B302" s="14">
        <v>0.1106</v>
      </c>
      <c r="D302" s="119">
        <v>105.93</v>
      </c>
      <c r="E302" s="14">
        <f t="shared" si="14"/>
        <v>0.1248805352022937</v>
      </c>
      <c r="F302" s="103">
        <v>41121</v>
      </c>
      <c r="G302" s="118">
        <f t="shared" si="13"/>
        <v>1.0667608319756396</v>
      </c>
      <c r="I302" s="118">
        <v>105.93</v>
      </c>
    </row>
    <row r="303" spans="1:9">
      <c r="A303" s="103">
        <v>41152</v>
      </c>
      <c r="B303" s="14">
        <v>0.105</v>
      </c>
      <c r="D303" s="119">
        <v>113.93</v>
      </c>
      <c r="E303" s="14">
        <f t="shared" si="14"/>
        <v>7.5521570848673614E-2</v>
      </c>
      <c r="F303" s="103">
        <v>41152</v>
      </c>
      <c r="G303" s="118">
        <f t="shared" si="13"/>
        <v>0.98761022927086062</v>
      </c>
      <c r="I303" s="118">
        <v>113.93</v>
      </c>
    </row>
    <row r="304" spans="1:9">
      <c r="A304" s="103">
        <v>41182</v>
      </c>
      <c r="B304" s="14">
        <v>9.6300000000000011E-2</v>
      </c>
      <c r="C304" s="118">
        <v>39.700000000000003</v>
      </c>
      <c r="D304" s="119">
        <v>111.36</v>
      </c>
      <c r="E304" s="14">
        <f t="shared" si="14"/>
        <v>-2.2557710875098835E-2</v>
      </c>
      <c r="F304" s="103">
        <v>41182</v>
      </c>
      <c r="G304" s="118">
        <f t="shared" si="13"/>
        <v>0.86464411435450805</v>
      </c>
      <c r="H304" s="118">
        <v>0.18369802910947655</v>
      </c>
      <c r="I304" s="118">
        <v>111.36</v>
      </c>
    </row>
    <row r="305" spans="1:9">
      <c r="A305" s="103">
        <v>41213</v>
      </c>
      <c r="B305" s="14">
        <v>6.3899999999999998E-2</v>
      </c>
      <c r="D305" s="119">
        <v>109.89</v>
      </c>
      <c r="E305" s="14">
        <f t="shared" si="14"/>
        <v>-1.3200431034482762E-2</v>
      </c>
      <c r="F305" s="103">
        <v>41213</v>
      </c>
      <c r="G305" s="118">
        <f t="shared" si="13"/>
        <v>0.40670134156257354</v>
      </c>
      <c r="I305" s="118">
        <v>109.89</v>
      </c>
    </row>
    <row r="306" spans="1:9">
      <c r="A306" s="103">
        <v>41243</v>
      </c>
      <c r="B306" s="14">
        <v>7.4200000000000002E-2</v>
      </c>
      <c r="D306" s="119">
        <v>110.84</v>
      </c>
      <c r="E306" s="14">
        <f t="shared" si="14"/>
        <v>8.6450086450087227E-3</v>
      </c>
      <c r="F306" s="103">
        <v>41243</v>
      </c>
      <c r="G306" s="118">
        <f t="shared" si="13"/>
        <v>0.55228191439457741</v>
      </c>
      <c r="I306" s="118">
        <v>110.84</v>
      </c>
    </row>
    <row r="307" spans="1:9">
      <c r="A307" s="103">
        <v>41274</v>
      </c>
      <c r="B307" s="14">
        <v>6.9000000000000006E-2</v>
      </c>
      <c r="C307" s="118">
        <v>40</v>
      </c>
      <c r="D307" s="119">
        <v>110.8</v>
      </c>
      <c r="E307" s="14">
        <f t="shared" si="14"/>
        <v>-3.6088054853844476E-4</v>
      </c>
      <c r="F307" s="103">
        <v>41274</v>
      </c>
      <c r="G307" s="118">
        <f t="shared" si="13"/>
        <v>0.47878492616871143</v>
      </c>
      <c r="H307" s="118">
        <v>0.25765647303791156</v>
      </c>
      <c r="I307" s="118">
        <v>110.8</v>
      </c>
    </row>
    <row r="308" spans="1:9">
      <c r="A308" s="103">
        <v>41305</v>
      </c>
      <c r="B308" s="14">
        <v>2.7999999999999997E-2</v>
      </c>
      <c r="D308" s="119">
        <v>115.55</v>
      </c>
      <c r="E308" s="14">
        <f t="shared" si="14"/>
        <v>4.2870036101082976E-2</v>
      </c>
      <c r="F308" s="103">
        <v>41305</v>
      </c>
      <c r="G308" s="118">
        <f t="shared" si="13"/>
        <v>-0.10071055791984763</v>
      </c>
      <c r="I308" s="118">
        <v>115.55</v>
      </c>
    </row>
    <row r="309" spans="1:9">
      <c r="A309" s="103">
        <v>41333</v>
      </c>
      <c r="B309" s="14">
        <v>3.0899999999999997E-2</v>
      </c>
      <c r="D309" s="119">
        <v>112.2</v>
      </c>
      <c r="E309" s="14">
        <f t="shared" si="14"/>
        <v>-2.8991778450886962E-2</v>
      </c>
      <c r="F309" s="103">
        <v>41333</v>
      </c>
      <c r="G309" s="118">
        <f t="shared" si="13"/>
        <v>-5.9721852947730053E-2</v>
      </c>
      <c r="I309" s="118">
        <v>112.2</v>
      </c>
    </row>
    <row r="310" spans="1:9">
      <c r="A310" s="103">
        <v>41364</v>
      </c>
      <c r="B310" s="14">
        <v>2.6800000000000001E-2</v>
      </c>
      <c r="C310" s="118">
        <v>39.299999999999997</v>
      </c>
      <c r="D310" s="119">
        <v>108.45</v>
      </c>
      <c r="E310" s="14">
        <f t="shared" si="14"/>
        <v>-3.3422459893048151E-2</v>
      </c>
      <c r="F310" s="103">
        <v>41364</v>
      </c>
      <c r="G310" s="118">
        <f t="shared" si="13"/>
        <v>-0.11767140135658589</v>
      </c>
      <c r="H310" s="118">
        <v>8.5086770538227524E-2</v>
      </c>
      <c r="I310" s="118">
        <v>108.45</v>
      </c>
    </row>
    <row r="311" spans="1:9">
      <c r="A311" s="103">
        <v>41394</v>
      </c>
      <c r="B311" s="14">
        <v>9.0000000000000011E-3</v>
      </c>
      <c r="D311" s="119">
        <v>101.53</v>
      </c>
      <c r="E311" s="14">
        <f t="shared" si="14"/>
        <v>-6.3808206546795754E-2</v>
      </c>
      <c r="F311" s="103">
        <v>41394</v>
      </c>
      <c r="G311" s="118">
        <f t="shared" si="13"/>
        <v>-0.36925724566820417</v>
      </c>
      <c r="I311" s="118">
        <v>101.53</v>
      </c>
    </row>
    <row r="312" spans="1:9">
      <c r="A312" s="103">
        <v>41425</v>
      </c>
      <c r="B312" s="14">
        <v>-1.9E-3</v>
      </c>
      <c r="D312" s="119">
        <v>100.43</v>
      </c>
      <c r="E312" s="14">
        <f t="shared" si="14"/>
        <v>-1.0834236186348822E-2</v>
      </c>
      <c r="F312" s="103">
        <v>41425</v>
      </c>
      <c r="G312" s="118">
        <f t="shared" si="13"/>
        <v>-0.5233182402185772</v>
      </c>
      <c r="I312" s="118">
        <v>100.43</v>
      </c>
    </row>
    <row r="313" spans="1:9">
      <c r="A313" s="103">
        <v>41455</v>
      </c>
      <c r="B313" s="14">
        <v>-1.46E-2</v>
      </c>
      <c r="C313" s="118">
        <v>40.6</v>
      </c>
      <c r="D313" s="119">
        <v>102.49</v>
      </c>
      <c r="E313" s="14">
        <f t="shared" si="14"/>
        <v>2.0511799263168262E-2</v>
      </c>
      <c r="F313" s="103">
        <v>41455</v>
      </c>
      <c r="G313" s="118">
        <f t="shared" si="13"/>
        <v>-0.70282049992405771</v>
      </c>
      <c r="H313" s="118">
        <v>0.40557336089478341</v>
      </c>
      <c r="I313" s="118">
        <v>102.49</v>
      </c>
    </row>
    <row r="314" spans="1:9">
      <c r="A314" s="103">
        <v>41486</v>
      </c>
      <c r="B314" s="14">
        <v>-2.4199999999999999E-2</v>
      </c>
      <c r="D314" s="119">
        <v>107.89</v>
      </c>
      <c r="E314" s="14">
        <f t="shared" si="14"/>
        <v>5.2688067128500382E-2</v>
      </c>
      <c r="F314" s="103">
        <v>41486</v>
      </c>
      <c r="G314" s="118">
        <f t="shared" si="13"/>
        <v>-0.83850724741796412</v>
      </c>
      <c r="I314" s="118">
        <v>107.89</v>
      </c>
    </row>
    <row r="315" spans="1:9">
      <c r="A315" s="103">
        <v>41517</v>
      </c>
      <c r="B315" s="14">
        <v>-1.41E-2</v>
      </c>
      <c r="D315" s="119">
        <v>115.97</v>
      </c>
      <c r="E315" s="14">
        <f t="shared" si="14"/>
        <v>7.4891092779683088E-2</v>
      </c>
      <c r="F315" s="103">
        <v>41517</v>
      </c>
      <c r="G315" s="118">
        <f t="shared" si="13"/>
        <v>-0.69575348182541674</v>
      </c>
      <c r="I315" s="118">
        <v>115.97</v>
      </c>
    </row>
    <row r="316" spans="1:9">
      <c r="A316" s="103">
        <v>41547</v>
      </c>
      <c r="B316" s="14">
        <v>-5.0000000000000001E-3</v>
      </c>
      <c r="C316" s="118">
        <v>39.799999999999997</v>
      </c>
      <c r="D316" s="119">
        <v>107.85</v>
      </c>
      <c r="E316" s="14">
        <f t="shared" si="14"/>
        <v>-7.0018108131413292E-2</v>
      </c>
      <c r="F316" s="103">
        <v>41547</v>
      </c>
      <c r="G316" s="118">
        <f t="shared" si="13"/>
        <v>-0.56713375243015107</v>
      </c>
      <c r="H316" s="118">
        <v>0.20835084375228707</v>
      </c>
      <c r="I316" s="118">
        <v>107.85</v>
      </c>
    </row>
    <row r="317" spans="1:9">
      <c r="A317" s="103">
        <v>41578</v>
      </c>
      <c r="B317" s="14">
        <v>1.5E-3</v>
      </c>
      <c r="D317" s="119">
        <v>107.53</v>
      </c>
      <c r="E317" s="14">
        <f t="shared" si="14"/>
        <v>-2.9670839128418391E-3</v>
      </c>
      <c r="F317" s="103">
        <v>41578</v>
      </c>
      <c r="G317" s="118">
        <f t="shared" si="13"/>
        <v>-0.47526251714781864</v>
      </c>
      <c r="I317" s="118">
        <v>107.53</v>
      </c>
    </row>
    <row r="318" spans="1:9">
      <c r="A318" s="103">
        <v>41608</v>
      </c>
      <c r="B318" s="14">
        <v>-1.3999999999999999E-2</v>
      </c>
      <c r="D318" s="119">
        <v>111.07</v>
      </c>
      <c r="E318" s="14">
        <f t="shared" si="14"/>
        <v>3.2921045289686424E-2</v>
      </c>
      <c r="F318" s="103">
        <v>41608</v>
      </c>
      <c r="G318" s="118">
        <f t="shared" si="13"/>
        <v>-0.69434007820568844</v>
      </c>
      <c r="I318" s="118">
        <v>111.07</v>
      </c>
    </row>
    <row r="319" spans="1:9">
      <c r="A319" s="103">
        <v>41639</v>
      </c>
      <c r="B319" s="14">
        <v>-3.0699999999999998E-2</v>
      </c>
      <c r="C319" s="118">
        <v>41.2</v>
      </c>
      <c r="D319" s="119">
        <v>109.95</v>
      </c>
      <c r="E319" s="14">
        <f t="shared" si="14"/>
        <v>-1.0083730980462668E-2</v>
      </c>
      <c r="F319" s="103">
        <v>41639</v>
      </c>
      <c r="G319" s="118">
        <f t="shared" si="13"/>
        <v>-0.93037848270029655</v>
      </c>
      <c r="H319" s="118">
        <v>0.5534902487516552</v>
      </c>
      <c r="I319" s="118">
        <v>109.95</v>
      </c>
    </row>
    <row r="320" spans="1:9">
      <c r="A320" s="103">
        <v>41670</v>
      </c>
      <c r="B320" s="14">
        <v>-1.01E-2</v>
      </c>
      <c r="D320" s="119">
        <v>108.16</v>
      </c>
      <c r="E320" s="14">
        <f t="shared" si="14"/>
        <v>-1.628012733060491E-2</v>
      </c>
      <c r="F320" s="103">
        <v>41670</v>
      </c>
      <c r="G320" s="118">
        <f t="shared" si="13"/>
        <v>-0.63921733703628891</v>
      </c>
      <c r="I320" s="118">
        <v>108.16</v>
      </c>
    </row>
    <row r="321" spans="1:9">
      <c r="A321" s="103">
        <v>41698</v>
      </c>
      <c r="B321" s="14">
        <v>-3.8E-3</v>
      </c>
      <c r="D321" s="119">
        <v>108.98</v>
      </c>
      <c r="E321" s="14">
        <f t="shared" si="14"/>
        <v>7.5813609467456633E-3</v>
      </c>
      <c r="F321" s="103">
        <v>41698</v>
      </c>
      <c r="G321" s="118">
        <f t="shared" si="13"/>
        <v>-0.55017290899341276</v>
      </c>
      <c r="I321" s="118">
        <v>108.98</v>
      </c>
    </row>
    <row r="322" spans="1:9">
      <c r="A322" s="103">
        <v>41729</v>
      </c>
      <c r="B322" s="14">
        <v>3.2000000000000002E-3</v>
      </c>
      <c r="C322" s="118">
        <v>39.200000000000003</v>
      </c>
      <c r="D322" s="119">
        <v>105.95</v>
      </c>
      <c r="E322" s="14">
        <f t="shared" si="14"/>
        <v>-2.7803266654432002E-2</v>
      </c>
      <c r="F322" s="103">
        <v>41729</v>
      </c>
      <c r="G322" s="118">
        <f t="shared" ref="G322:G383" si="15">(B322-$B$385)/$B$386</f>
        <v>-0.45123465561243936</v>
      </c>
      <c r="H322" s="118">
        <v>6.0433955895417016E-2</v>
      </c>
      <c r="I322" s="118">
        <v>105.95</v>
      </c>
    </row>
    <row r="323" spans="1:9">
      <c r="A323" s="103">
        <v>41759</v>
      </c>
      <c r="B323" s="14">
        <v>7.4999999999999997E-3</v>
      </c>
      <c r="D323" s="119">
        <v>108.63</v>
      </c>
      <c r="E323" s="14">
        <f t="shared" ref="E323:E383" si="16">D323/D322-1</f>
        <v>2.5294950448324638E-2</v>
      </c>
      <c r="F323" s="103">
        <v>41759</v>
      </c>
      <c r="G323" s="118">
        <f t="shared" si="15"/>
        <v>-0.39045829996412706</v>
      </c>
      <c r="I323" s="118">
        <v>108.63</v>
      </c>
    </row>
    <row r="324" spans="1:9">
      <c r="A324" s="103">
        <v>41790</v>
      </c>
      <c r="B324" s="14">
        <v>1.9299999999999998E-2</v>
      </c>
      <c r="D324" s="119">
        <v>109.21</v>
      </c>
      <c r="E324" s="14">
        <f t="shared" si="16"/>
        <v>5.339224891834693E-3</v>
      </c>
      <c r="F324" s="103">
        <v>41790</v>
      </c>
      <c r="G324" s="118">
        <f t="shared" si="15"/>
        <v>-0.22367667283620038</v>
      </c>
      <c r="I324" s="118">
        <v>109.21</v>
      </c>
    </row>
    <row r="325" spans="1:9">
      <c r="A325" s="103">
        <v>41820</v>
      </c>
      <c r="B325" s="14">
        <v>1.5600000000000001E-2</v>
      </c>
      <c r="C325" s="118">
        <v>40.6</v>
      </c>
      <c r="D325" s="119">
        <v>111.03</v>
      </c>
      <c r="E325" s="14">
        <f t="shared" si="16"/>
        <v>1.666514055489432E-2</v>
      </c>
      <c r="F325" s="103">
        <v>41820</v>
      </c>
      <c r="G325" s="118">
        <f t="shared" si="15"/>
        <v>-0.27597260676614344</v>
      </c>
      <c r="H325" s="118">
        <v>0.40557336089478341</v>
      </c>
      <c r="I325" s="118">
        <v>111.03</v>
      </c>
    </row>
    <row r="326" spans="1:9">
      <c r="A326" s="103">
        <v>41851</v>
      </c>
      <c r="B326" s="14">
        <v>4.9599999999999998E-2</v>
      </c>
      <c r="D326" s="119">
        <v>104.94</v>
      </c>
      <c r="E326" s="14">
        <f t="shared" si="16"/>
        <v>-5.4850040529586641E-2</v>
      </c>
      <c r="F326" s="103">
        <v>41851</v>
      </c>
      <c r="G326" s="118">
        <f t="shared" si="15"/>
        <v>0.20458462394144197</v>
      </c>
      <c r="I326" s="118">
        <v>104.94</v>
      </c>
    </row>
    <row r="327" spans="1:9">
      <c r="A327" s="103">
        <v>41882</v>
      </c>
      <c r="B327" s="14">
        <v>2.3700000000000002E-2</v>
      </c>
      <c r="D327" s="119">
        <v>101.12</v>
      </c>
      <c r="E327" s="14">
        <f t="shared" si="16"/>
        <v>-3.6401753382885427E-2</v>
      </c>
      <c r="F327" s="103">
        <v>41882</v>
      </c>
      <c r="G327" s="118">
        <f t="shared" si="15"/>
        <v>-0.16148691356815983</v>
      </c>
      <c r="I327" s="118">
        <v>101.12</v>
      </c>
    </row>
    <row r="328" spans="1:9">
      <c r="A328" s="103">
        <v>41912</v>
      </c>
      <c r="B328" s="14">
        <v>9.1000000000000004E-3</v>
      </c>
      <c r="C328" s="118">
        <v>40.6</v>
      </c>
      <c r="D328" s="119">
        <v>94.67</v>
      </c>
      <c r="E328" s="14">
        <f t="shared" si="16"/>
        <v>-6.3785601265822778E-2</v>
      </c>
      <c r="F328" s="103">
        <v>41912</v>
      </c>
      <c r="G328" s="118">
        <f t="shared" si="15"/>
        <v>-0.36784384204847598</v>
      </c>
      <c r="H328" s="118">
        <v>0.40557336089478341</v>
      </c>
      <c r="I328" s="118">
        <v>94.67</v>
      </c>
    </row>
    <row r="329" spans="1:9">
      <c r="A329" s="103">
        <v>41943</v>
      </c>
      <c r="B329" s="14">
        <v>2.52E-2</v>
      </c>
      <c r="D329" s="119">
        <v>84.17</v>
      </c>
      <c r="E329" s="14">
        <f t="shared" si="16"/>
        <v>-0.11091158762015418</v>
      </c>
      <c r="F329" s="103">
        <v>41943</v>
      </c>
      <c r="G329" s="118">
        <f t="shared" si="15"/>
        <v>-0.140285859272237</v>
      </c>
      <c r="I329" s="118">
        <v>84.17</v>
      </c>
    </row>
    <row r="330" spans="1:9">
      <c r="A330" s="103">
        <v>41973</v>
      </c>
      <c r="B330" s="14">
        <v>4.24E-2</v>
      </c>
      <c r="D330" s="119">
        <v>71.89</v>
      </c>
      <c r="E330" s="14">
        <f t="shared" si="16"/>
        <v>-0.14589521207080913</v>
      </c>
      <c r="F330" s="103">
        <v>41973</v>
      </c>
      <c r="G330" s="118">
        <f t="shared" si="15"/>
        <v>0.10281956332101214</v>
      </c>
      <c r="I330" s="118">
        <v>71.89</v>
      </c>
    </row>
    <row r="331" spans="1:9">
      <c r="A331" s="103">
        <v>42004</v>
      </c>
      <c r="B331" s="14">
        <v>3.6900000000000002E-2</v>
      </c>
      <c r="C331" s="118">
        <v>40.4</v>
      </c>
      <c r="D331" s="119">
        <v>55.27</v>
      </c>
      <c r="E331" s="14">
        <f t="shared" si="16"/>
        <v>-0.23118653498400332</v>
      </c>
      <c r="F331" s="103">
        <v>42004</v>
      </c>
      <c r="G331" s="118">
        <f t="shared" si="15"/>
        <v>2.5082364235961579E-2</v>
      </c>
      <c r="H331" s="118">
        <v>0.35626773160915887</v>
      </c>
      <c r="I331" s="118">
        <v>55.27</v>
      </c>
    </row>
    <row r="332" spans="1:9">
      <c r="A332" s="103">
        <v>42035</v>
      </c>
      <c r="B332" s="14">
        <v>3.3399999999999999E-2</v>
      </c>
      <c r="D332" s="119">
        <v>47.52</v>
      </c>
      <c r="E332" s="14">
        <f t="shared" si="16"/>
        <v>-0.14022073457571915</v>
      </c>
      <c r="F332" s="103">
        <v>42035</v>
      </c>
      <c r="G332" s="118">
        <f t="shared" si="15"/>
        <v>-2.4386762454525208E-2</v>
      </c>
      <c r="I332" s="118">
        <v>47.52</v>
      </c>
    </row>
    <row r="333" spans="1:9">
      <c r="A333" s="103">
        <v>42063</v>
      </c>
      <c r="B333" s="14">
        <v>1.03E-2</v>
      </c>
      <c r="D333" s="119">
        <v>61.89</v>
      </c>
      <c r="E333" s="14">
        <f t="shared" si="16"/>
        <v>0.30239898989898983</v>
      </c>
      <c r="F333" s="103">
        <v>42063</v>
      </c>
      <c r="G333" s="118">
        <f t="shared" si="15"/>
        <v>-0.35088299861173766</v>
      </c>
      <c r="I333" s="118">
        <v>61.89</v>
      </c>
    </row>
    <row r="334" spans="1:9">
      <c r="A334" s="103">
        <v>42094</v>
      </c>
      <c r="B334" s="14">
        <v>-2.9999999999999997E-4</v>
      </c>
      <c r="C334" s="118">
        <v>39</v>
      </c>
      <c r="D334" s="119">
        <v>53.69</v>
      </c>
      <c r="E334" s="14">
        <f t="shared" si="16"/>
        <v>-0.13249313297786403</v>
      </c>
      <c r="F334" s="103">
        <v>42094</v>
      </c>
      <c r="G334" s="118">
        <f t="shared" si="15"/>
        <v>-0.50070378230292611</v>
      </c>
      <c r="H334" s="118">
        <v>1.1128326609792497E-2</v>
      </c>
      <c r="I334" s="118">
        <v>53.69</v>
      </c>
    </row>
    <row r="335" spans="1:9">
      <c r="A335" s="103">
        <v>42124</v>
      </c>
      <c r="B335" s="14">
        <v>-5.1000000000000004E-3</v>
      </c>
      <c r="D335" s="119">
        <v>63.9</v>
      </c>
      <c r="E335" s="14">
        <f t="shared" si="16"/>
        <v>0.19016576643695293</v>
      </c>
      <c r="F335" s="103">
        <v>42124</v>
      </c>
      <c r="G335" s="118">
        <f t="shared" si="15"/>
        <v>-0.56854715604987938</v>
      </c>
      <c r="I335" s="118">
        <v>63.9</v>
      </c>
    </row>
    <row r="336" spans="1:9">
      <c r="A336" s="103">
        <v>42155</v>
      </c>
      <c r="B336" s="14">
        <v>-8.3999999999999995E-3</v>
      </c>
      <c r="D336" s="119">
        <v>63.16</v>
      </c>
      <c r="E336" s="14">
        <f t="shared" si="16"/>
        <v>-1.1580594679186262E-2</v>
      </c>
      <c r="F336" s="103">
        <v>42155</v>
      </c>
      <c r="G336" s="118">
        <f t="shared" si="15"/>
        <v>-0.61518947550090963</v>
      </c>
      <c r="I336" s="118">
        <v>63.16</v>
      </c>
    </row>
    <row r="337" spans="1:9">
      <c r="A337" s="103">
        <v>42185</v>
      </c>
      <c r="B337" s="14">
        <v>-1.18E-2</v>
      </c>
      <c r="C337" s="118">
        <v>39.200000000000003</v>
      </c>
      <c r="D337" s="119">
        <v>60.31</v>
      </c>
      <c r="E337" s="14">
        <f t="shared" si="16"/>
        <v>-4.5123495883470421E-2</v>
      </c>
      <c r="F337" s="103">
        <v>42185</v>
      </c>
      <c r="G337" s="118">
        <f t="shared" si="15"/>
        <v>-0.66324519857166819</v>
      </c>
      <c r="H337" s="118">
        <v>6.0433955895417016E-2</v>
      </c>
      <c r="I337" s="118">
        <v>60.31</v>
      </c>
    </row>
    <row r="338" spans="1:9">
      <c r="A338" s="103">
        <v>42216</v>
      </c>
      <c r="B338" s="14">
        <v>-2.46E-2</v>
      </c>
      <c r="D338" s="119">
        <v>53.29</v>
      </c>
      <c r="E338" s="14">
        <f t="shared" si="16"/>
        <v>-0.11639860719615325</v>
      </c>
      <c r="F338" s="103">
        <v>42216</v>
      </c>
      <c r="G338" s="118">
        <f t="shared" si="15"/>
        <v>-0.84416086189687689</v>
      </c>
      <c r="I338" s="118">
        <v>53.29</v>
      </c>
    </row>
    <row r="339" spans="1:9">
      <c r="A339" s="103">
        <v>42247</v>
      </c>
      <c r="B339" s="14">
        <v>-0.02</v>
      </c>
      <c r="D339" s="119">
        <v>47.97</v>
      </c>
      <c r="E339" s="14">
        <f t="shared" si="16"/>
        <v>-9.9831112779133035E-2</v>
      </c>
      <c r="F339" s="103">
        <v>42247</v>
      </c>
      <c r="G339" s="118">
        <f t="shared" si="15"/>
        <v>-0.77914429538938013</v>
      </c>
      <c r="I339" s="118">
        <v>47.97</v>
      </c>
    </row>
    <row r="340" spans="1:9">
      <c r="A340" s="103">
        <v>42277</v>
      </c>
      <c r="B340" s="14">
        <v>-2.6800000000000001E-2</v>
      </c>
      <c r="C340" s="118">
        <v>37.200000000000003</v>
      </c>
      <c r="D340" s="119">
        <v>47.29</v>
      </c>
      <c r="E340" s="14">
        <f t="shared" si="16"/>
        <v>-1.4175526370648339E-2</v>
      </c>
      <c r="F340" s="103">
        <v>42277</v>
      </c>
      <c r="G340" s="118">
        <f t="shared" si="15"/>
        <v>-0.87525574153089725</v>
      </c>
      <c r="H340" s="118">
        <v>-0.43262233696082114</v>
      </c>
      <c r="I340" s="118">
        <v>47.29</v>
      </c>
    </row>
    <row r="341" spans="1:9">
      <c r="A341" s="103">
        <v>42308</v>
      </c>
      <c r="B341" s="14">
        <v>-4.5400000000000003E-2</v>
      </c>
      <c r="D341" s="119">
        <v>48</v>
      </c>
      <c r="E341" s="14">
        <f t="shared" si="16"/>
        <v>1.5013744977796506E-2</v>
      </c>
      <c r="F341" s="103">
        <v>42308</v>
      </c>
      <c r="G341" s="118">
        <f t="shared" si="15"/>
        <v>-1.1381488148003411</v>
      </c>
      <c r="I341" s="118">
        <v>48</v>
      </c>
    </row>
    <row r="342" spans="1:9">
      <c r="A342" s="103">
        <v>42338</v>
      </c>
      <c r="B342" s="14">
        <v>-7.0699999999999999E-2</v>
      </c>
      <c r="D342" s="119">
        <v>43.73</v>
      </c>
      <c r="E342" s="14">
        <f t="shared" si="16"/>
        <v>-8.8958333333333361E-2</v>
      </c>
      <c r="F342" s="103">
        <v>42338</v>
      </c>
      <c r="G342" s="118">
        <f t="shared" si="15"/>
        <v>-1.4957399305915737</v>
      </c>
      <c r="I342" s="118">
        <v>43.73</v>
      </c>
    </row>
    <row r="343" spans="1:9">
      <c r="A343" s="103">
        <v>42369</v>
      </c>
      <c r="B343" s="14">
        <v>-7.0599999999999996E-2</v>
      </c>
      <c r="C343" s="118">
        <v>36.9</v>
      </c>
      <c r="D343" s="119">
        <v>36.61</v>
      </c>
      <c r="E343" s="14">
        <f t="shared" si="16"/>
        <v>-0.1628172879030414</v>
      </c>
      <c r="F343" s="103">
        <v>42369</v>
      </c>
      <c r="G343" s="118">
        <f t="shared" si="15"/>
        <v>-1.4943265269718455</v>
      </c>
      <c r="H343" s="118">
        <v>-0.50658078088925795</v>
      </c>
      <c r="I343" s="118">
        <v>36.61</v>
      </c>
    </row>
    <row r="344" spans="1:9">
      <c r="A344" s="103">
        <v>42400</v>
      </c>
      <c r="B344" s="14">
        <v>-6.2400000000000004E-2</v>
      </c>
      <c r="D344" s="119">
        <v>33.14</v>
      </c>
      <c r="E344" s="14">
        <f t="shared" si="16"/>
        <v>-9.4782846216880601E-2</v>
      </c>
      <c r="F344" s="103">
        <v>42400</v>
      </c>
      <c r="G344" s="118">
        <f t="shared" si="15"/>
        <v>-1.3784274301541337</v>
      </c>
      <c r="I344" s="118">
        <v>33.14</v>
      </c>
    </row>
    <row r="345" spans="1:9">
      <c r="A345" s="103">
        <v>42429</v>
      </c>
      <c r="B345" s="14">
        <v>-6.4000000000000001E-2</v>
      </c>
      <c r="D345" s="119">
        <v>35.92</v>
      </c>
      <c r="E345" s="14">
        <f t="shared" si="16"/>
        <v>8.3886541943271054E-2</v>
      </c>
      <c r="F345" s="103">
        <v>42429</v>
      </c>
      <c r="G345" s="118">
        <f t="shared" si="15"/>
        <v>-1.4010418880697848</v>
      </c>
      <c r="I345" s="118">
        <v>35.92</v>
      </c>
    </row>
    <row r="346" spans="1:9">
      <c r="A346" s="103">
        <v>42460</v>
      </c>
      <c r="B346" s="14">
        <v>-7.0099999999999996E-2</v>
      </c>
      <c r="C346" s="118">
        <v>35.200000000000003</v>
      </c>
      <c r="D346" s="119">
        <v>36.75</v>
      </c>
      <c r="E346" s="14">
        <f t="shared" si="16"/>
        <v>2.3106904231625869E-2</v>
      </c>
      <c r="F346" s="103">
        <v>42460</v>
      </c>
      <c r="G346" s="118">
        <f t="shared" si="15"/>
        <v>-1.4872595088732046</v>
      </c>
      <c r="H346" s="118">
        <v>-0.92567862981705928</v>
      </c>
      <c r="I346" s="118">
        <v>36.75</v>
      </c>
    </row>
    <row r="347" spans="1:9">
      <c r="A347" s="103">
        <v>42490</v>
      </c>
      <c r="B347" s="14">
        <v>-6.6699999999999995E-2</v>
      </c>
      <c r="D347" s="119">
        <v>45.64</v>
      </c>
      <c r="E347" s="14">
        <f t="shared" si="16"/>
        <v>0.24190476190476184</v>
      </c>
      <c r="F347" s="103">
        <v>42490</v>
      </c>
      <c r="G347" s="118">
        <f t="shared" si="15"/>
        <v>-1.439203785802446</v>
      </c>
      <c r="I347" s="118">
        <v>45.64</v>
      </c>
    </row>
    <row r="348" spans="1:9">
      <c r="A348" s="103">
        <v>42521</v>
      </c>
      <c r="B348" s="14">
        <v>-6.9800000000000001E-2</v>
      </c>
      <c r="D348" s="119">
        <v>49.26</v>
      </c>
      <c r="E348" s="14">
        <f t="shared" si="16"/>
        <v>7.931638913234007E-2</v>
      </c>
      <c r="F348" s="103">
        <v>42521</v>
      </c>
      <c r="G348" s="118">
        <f t="shared" si="15"/>
        <v>-1.48301929801402</v>
      </c>
      <c r="I348" s="118">
        <v>49.26</v>
      </c>
    </row>
    <row r="349" spans="1:9">
      <c r="A349" s="103">
        <v>42551</v>
      </c>
      <c r="B349" s="14">
        <v>-6.2400000000000004E-2</v>
      </c>
      <c r="C349" s="118">
        <v>36.799999999999997</v>
      </c>
      <c r="D349" s="119">
        <v>48.05</v>
      </c>
      <c r="E349" s="14">
        <f t="shared" si="16"/>
        <v>-2.4563540397888772E-2</v>
      </c>
      <c r="F349" s="103">
        <v>42551</v>
      </c>
      <c r="G349" s="118">
        <f t="shared" si="15"/>
        <v>-1.3784274301541337</v>
      </c>
      <c r="H349" s="118">
        <v>-0.53123359553207017</v>
      </c>
      <c r="I349" s="118">
        <v>48.05</v>
      </c>
    </row>
    <row r="350" spans="1:9">
      <c r="A350" s="103">
        <v>42582</v>
      </c>
      <c r="B350" s="14">
        <v>-5.91E-2</v>
      </c>
      <c r="D350" s="119">
        <v>40.76</v>
      </c>
      <c r="E350" s="14">
        <f t="shared" si="16"/>
        <v>-0.15171696149843916</v>
      </c>
      <c r="F350" s="103">
        <v>42582</v>
      </c>
      <c r="G350" s="118">
        <f t="shared" si="15"/>
        <v>-1.3317851107031033</v>
      </c>
      <c r="I350" s="118">
        <v>40.76</v>
      </c>
    </row>
    <row r="351" spans="1:9">
      <c r="A351" s="103">
        <v>42613</v>
      </c>
      <c r="B351" s="14">
        <v>-6.08E-2</v>
      </c>
      <c r="D351" s="119">
        <v>47.94</v>
      </c>
      <c r="E351" s="14">
        <f t="shared" si="16"/>
        <v>0.17615309126594703</v>
      </c>
      <c r="F351" s="103">
        <v>42613</v>
      </c>
      <c r="G351" s="118">
        <f t="shared" si="15"/>
        <v>-1.3558129722384826</v>
      </c>
      <c r="I351" s="118">
        <v>47.94</v>
      </c>
    </row>
    <row r="352" spans="1:9">
      <c r="A352" s="103">
        <v>42643</v>
      </c>
      <c r="B352" s="14">
        <v>-4.9800000000000004E-2</v>
      </c>
      <c r="C352" s="118">
        <v>37.700000000000003</v>
      </c>
      <c r="D352" s="119">
        <v>48.24</v>
      </c>
      <c r="E352" s="14">
        <f t="shared" si="16"/>
        <v>6.2578222778473247E-3</v>
      </c>
      <c r="F352" s="103">
        <v>42643</v>
      </c>
      <c r="G352" s="118">
        <f t="shared" si="15"/>
        <v>-1.2003385740683814</v>
      </c>
      <c r="H352" s="118">
        <v>-0.30935826374676162</v>
      </c>
      <c r="I352" s="118">
        <v>48.24</v>
      </c>
    </row>
    <row r="353" spans="1:9">
      <c r="A353" s="103">
        <v>42674</v>
      </c>
      <c r="B353" s="14">
        <v>-3.6499999999999998E-2</v>
      </c>
      <c r="D353" s="119">
        <v>46.2</v>
      </c>
      <c r="E353" s="14">
        <f t="shared" si="16"/>
        <v>-4.2288557213930322E-2</v>
      </c>
      <c r="F353" s="103">
        <v>42674</v>
      </c>
      <c r="G353" s="118">
        <f t="shared" si="15"/>
        <v>-1.0123558926445317</v>
      </c>
      <c r="I353" s="118">
        <v>46.2</v>
      </c>
    </row>
    <row r="354" spans="1:9">
      <c r="A354" s="103">
        <v>42704</v>
      </c>
      <c r="B354" s="14">
        <v>-2.3900000000000001E-2</v>
      </c>
      <c r="D354" s="119">
        <v>47.95</v>
      </c>
      <c r="E354" s="14">
        <f t="shared" si="16"/>
        <v>3.7878787878787845E-2</v>
      </c>
      <c r="F354" s="103">
        <v>42704</v>
      </c>
      <c r="G354" s="118">
        <f t="shared" si="15"/>
        <v>-0.83426703655877965</v>
      </c>
      <c r="I354" s="118">
        <v>47.95</v>
      </c>
    </row>
    <row r="355" spans="1:9">
      <c r="A355" s="103">
        <v>42735</v>
      </c>
      <c r="B355" s="14">
        <v>-1.2999999999999999E-3</v>
      </c>
      <c r="C355" s="118">
        <v>40.1</v>
      </c>
      <c r="D355" s="119">
        <v>54.96</v>
      </c>
      <c r="E355" s="14">
        <f t="shared" si="16"/>
        <v>0.14619395203336794</v>
      </c>
      <c r="F355" s="103">
        <v>42735</v>
      </c>
      <c r="G355" s="118">
        <f t="shared" si="15"/>
        <v>-0.51483781850020804</v>
      </c>
      <c r="H355" s="118">
        <v>0.28230928768072383</v>
      </c>
      <c r="I355" s="118">
        <v>54.96</v>
      </c>
    </row>
    <row r="356" spans="1:9">
      <c r="A356" s="103">
        <v>42766</v>
      </c>
      <c r="B356" s="14">
        <v>-1.1999999999999999E-3</v>
      </c>
      <c r="D356" s="119">
        <v>55.25</v>
      </c>
      <c r="E356" s="14">
        <f t="shared" si="16"/>
        <v>5.2765647743813204E-3</v>
      </c>
      <c r="F356" s="103">
        <v>42766</v>
      </c>
      <c r="G356" s="118">
        <f t="shared" si="15"/>
        <v>-0.51342441488047985</v>
      </c>
      <c r="I356" s="118">
        <v>55.25</v>
      </c>
    </row>
    <row r="357" spans="1:9">
      <c r="A357" s="103">
        <v>42794</v>
      </c>
      <c r="B357" s="14">
        <v>4.0999999999999995E-3</v>
      </c>
      <c r="D357" s="119">
        <v>53.36</v>
      </c>
      <c r="E357" s="14">
        <f t="shared" si="16"/>
        <v>-3.4208144796380124E-2</v>
      </c>
      <c r="F357" s="103">
        <v>42794</v>
      </c>
      <c r="G357" s="118">
        <f t="shared" si="15"/>
        <v>-0.43851402303488562</v>
      </c>
      <c r="I357" s="118">
        <v>53.36</v>
      </c>
    </row>
    <row r="358" spans="1:9">
      <c r="A358" s="103">
        <v>42825</v>
      </c>
      <c r="B358" s="14">
        <v>1.8100000000000002E-2</v>
      </c>
      <c r="C358" s="118">
        <v>38.700000000000003</v>
      </c>
      <c r="D358" s="119">
        <v>52.2</v>
      </c>
      <c r="E358" s="14">
        <f t="shared" si="16"/>
        <v>-2.1739130434782594E-2</v>
      </c>
      <c r="F358" s="103">
        <v>42825</v>
      </c>
      <c r="G358" s="118">
        <f t="shared" si="15"/>
        <v>-0.24063751627293864</v>
      </c>
      <c r="H358" s="118">
        <v>-6.2830117318642534E-2</v>
      </c>
      <c r="I358" s="118">
        <v>52.2</v>
      </c>
    </row>
    <row r="359" spans="1:9">
      <c r="A359" s="103">
        <v>42855</v>
      </c>
      <c r="B359" s="14">
        <v>5.0499999999999996E-2</v>
      </c>
      <c r="D359" s="119">
        <v>49.46</v>
      </c>
      <c r="E359" s="14">
        <f t="shared" si="16"/>
        <v>-5.2490421455938741E-2</v>
      </c>
      <c r="F359" s="103">
        <v>42855</v>
      </c>
      <c r="G359" s="118">
        <f t="shared" si="15"/>
        <v>0.21730525651899568</v>
      </c>
      <c r="I359" s="118">
        <v>49.46</v>
      </c>
    </row>
    <row r="360" spans="1:9">
      <c r="A360" s="103">
        <v>42886</v>
      </c>
      <c r="B360" s="14">
        <v>4.5599999999999995E-2</v>
      </c>
      <c r="D360" s="119">
        <v>49.4</v>
      </c>
      <c r="E360" s="14">
        <f t="shared" si="16"/>
        <v>-1.2131014961586084E-3</v>
      </c>
      <c r="F360" s="103">
        <v>42886</v>
      </c>
      <c r="G360" s="118">
        <f t="shared" si="15"/>
        <v>0.14804847915231423</v>
      </c>
      <c r="I360" s="118">
        <v>49.4</v>
      </c>
    </row>
    <row r="361" spans="1:9">
      <c r="A361" s="103">
        <v>42916</v>
      </c>
      <c r="B361" s="14">
        <v>4.3099999999999999E-2</v>
      </c>
      <c r="C361" s="118">
        <v>41.1</v>
      </c>
      <c r="D361" s="119">
        <v>47.08</v>
      </c>
      <c r="E361" s="14">
        <f t="shared" si="16"/>
        <v>-4.6963562753036481E-2</v>
      </c>
      <c r="F361" s="103">
        <v>42916</v>
      </c>
      <c r="G361" s="118">
        <f t="shared" si="15"/>
        <v>0.11271338865910947</v>
      </c>
      <c r="H361" s="118">
        <v>0.52883743410884299</v>
      </c>
      <c r="I361" s="118">
        <v>47.08</v>
      </c>
    </row>
    <row r="362" spans="1:9">
      <c r="A362" s="103">
        <v>42947</v>
      </c>
      <c r="B362" s="14">
        <v>3.6900000000000002E-2</v>
      </c>
      <c r="D362" s="119">
        <v>51.99</v>
      </c>
      <c r="E362" s="14">
        <f t="shared" si="16"/>
        <v>0.10429056924384028</v>
      </c>
      <c r="F362" s="103">
        <v>42947</v>
      </c>
      <c r="G362" s="118">
        <f t="shared" si="15"/>
        <v>2.5082364235961579E-2</v>
      </c>
      <c r="I362" s="118">
        <v>51.99</v>
      </c>
    </row>
    <row r="363" spans="1:9">
      <c r="A363" s="103">
        <v>42978</v>
      </c>
      <c r="B363" s="14">
        <v>4.1200000000000001E-2</v>
      </c>
      <c r="D363" s="119">
        <v>52.69</v>
      </c>
      <c r="E363" s="14">
        <f t="shared" si="16"/>
        <v>1.3464127716868557E-2</v>
      </c>
      <c r="F363" s="103">
        <v>42978</v>
      </c>
      <c r="G363" s="118">
        <f t="shared" si="15"/>
        <v>8.5858719884273835E-2</v>
      </c>
      <c r="I363" s="118">
        <v>52.69</v>
      </c>
    </row>
    <row r="364" spans="1:9">
      <c r="A364" s="103">
        <v>43008</v>
      </c>
      <c r="B364" s="14">
        <v>5.0999999999999997E-2</v>
      </c>
      <c r="C364" s="118">
        <v>41.3</v>
      </c>
      <c r="D364" s="119">
        <v>57.02</v>
      </c>
      <c r="E364" s="14">
        <f t="shared" si="16"/>
        <v>8.2178781552476821E-2</v>
      </c>
      <c r="F364" s="103">
        <v>43008</v>
      </c>
      <c r="G364" s="118">
        <f t="shared" si="15"/>
        <v>0.22437227461763665</v>
      </c>
      <c r="H364" s="118">
        <v>0.57814306339446575</v>
      </c>
      <c r="I364" s="118">
        <v>57.02</v>
      </c>
    </row>
    <row r="365" spans="1:9">
      <c r="A365" s="103">
        <v>43039</v>
      </c>
      <c r="B365" s="14">
        <v>5.28E-2</v>
      </c>
      <c r="D365" s="119">
        <v>61.35</v>
      </c>
      <c r="E365" s="14">
        <f t="shared" si="16"/>
        <v>7.5938267274640481E-2</v>
      </c>
      <c r="F365" s="103">
        <v>43039</v>
      </c>
      <c r="G365" s="118">
        <f t="shared" si="15"/>
        <v>0.24981353977274418</v>
      </c>
      <c r="I365" s="118">
        <v>61.35</v>
      </c>
    </row>
    <row r="366" spans="1:9">
      <c r="A366" s="103">
        <v>43069</v>
      </c>
      <c r="B366" s="14">
        <v>5.5099999999999996E-2</v>
      </c>
      <c r="D366" s="119">
        <v>63.53</v>
      </c>
      <c r="E366" s="14">
        <f t="shared" si="16"/>
        <v>3.5533822330888309E-2</v>
      </c>
      <c r="F366" s="103">
        <v>43069</v>
      </c>
      <c r="G366" s="118">
        <f t="shared" si="15"/>
        <v>0.28232182302649256</v>
      </c>
      <c r="I366" s="118">
        <v>63.53</v>
      </c>
    </row>
    <row r="367" spans="1:9">
      <c r="A367" s="103">
        <v>43100</v>
      </c>
      <c r="B367" s="14">
        <v>3.7400000000000003E-2</v>
      </c>
      <c r="C367" s="118">
        <v>43.8</v>
      </c>
      <c r="D367" s="119">
        <v>66.73</v>
      </c>
      <c r="E367" s="14">
        <f t="shared" si="16"/>
        <v>5.0369903982370623E-2</v>
      </c>
      <c r="F367" s="103">
        <v>43100</v>
      </c>
      <c r="G367" s="118">
        <f t="shared" si="15"/>
        <v>3.2149382334602544E-2</v>
      </c>
      <c r="H367" s="118">
        <v>1.1944634294647634</v>
      </c>
      <c r="I367" s="118">
        <v>66.73</v>
      </c>
    </row>
    <row r="368" spans="1:9">
      <c r="A368" s="103">
        <v>43131</v>
      </c>
      <c r="B368" s="14">
        <v>3.8800000000000001E-2</v>
      </c>
      <c r="D368" s="119">
        <v>67.78</v>
      </c>
      <c r="E368" s="14">
        <f t="shared" si="16"/>
        <v>1.5735051700884073E-2</v>
      </c>
      <c r="F368" s="103">
        <v>43131</v>
      </c>
      <c r="G368" s="118">
        <f t="shared" si="15"/>
        <v>5.1937033010797225E-2</v>
      </c>
      <c r="I368" s="118">
        <v>67.78</v>
      </c>
    </row>
    <row r="369" spans="1:9">
      <c r="A369" s="103">
        <v>43159</v>
      </c>
      <c r="B369" s="14">
        <v>4.2099999999999999E-2</v>
      </c>
      <c r="D369" s="119">
        <v>66.08</v>
      </c>
      <c r="E369" s="14">
        <f t="shared" si="16"/>
        <v>-2.5081144880495732E-2</v>
      </c>
      <c r="F369" s="103">
        <v>43159</v>
      </c>
      <c r="G369" s="118">
        <f t="shared" si="15"/>
        <v>9.8579352461827544E-2</v>
      </c>
      <c r="I369" s="118">
        <v>66.08</v>
      </c>
    </row>
    <row r="370" spans="1:9">
      <c r="A370" s="103">
        <v>43190</v>
      </c>
      <c r="B370" s="14">
        <v>3.5400000000000001E-2</v>
      </c>
      <c r="C370" s="118">
        <v>41.4</v>
      </c>
      <c r="D370" s="119">
        <v>69.02</v>
      </c>
      <c r="E370" s="14">
        <f t="shared" si="16"/>
        <v>4.4491525423728806E-2</v>
      </c>
      <c r="F370" s="103">
        <v>43190</v>
      </c>
      <c r="G370" s="118">
        <f t="shared" si="15"/>
        <v>3.8813099400386701E-3</v>
      </c>
      <c r="H370" s="118">
        <v>0.60279587803727797</v>
      </c>
      <c r="I370" s="118">
        <v>69.02</v>
      </c>
    </row>
    <row r="371" spans="1:9">
      <c r="A371" s="103">
        <v>43220</v>
      </c>
      <c r="B371" s="14">
        <v>1.49E-2</v>
      </c>
      <c r="D371" s="119">
        <v>75.92</v>
      </c>
      <c r="E371" s="14">
        <f t="shared" si="16"/>
        <v>9.9971022891915506E-2</v>
      </c>
      <c r="F371" s="103">
        <v>43220</v>
      </c>
      <c r="G371" s="118">
        <f t="shared" si="15"/>
        <v>-0.28586643210424084</v>
      </c>
      <c r="I371" s="118">
        <v>75.92</v>
      </c>
    </row>
    <row r="372" spans="1:9">
      <c r="A372" s="103">
        <v>43251</v>
      </c>
      <c r="B372" s="14">
        <v>2E-3</v>
      </c>
      <c r="D372" s="119">
        <v>76.45</v>
      </c>
      <c r="E372" s="14">
        <f t="shared" si="16"/>
        <v>6.9810326659642818E-3</v>
      </c>
      <c r="F372" s="103">
        <v>43251</v>
      </c>
      <c r="G372" s="118">
        <f t="shared" si="15"/>
        <v>-0.46819549904917762</v>
      </c>
      <c r="I372" s="118">
        <v>76.45</v>
      </c>
    </row>
    <row r="373" spans="1:9">
      <c r="A373" s="103">
        <v>43281</v>
      </c>
      <c r="B373" s="14">
        <v>2.2200000000000001E-2</v>
      </c>
      <c r="C373" s="118">
        <v>43.7</v>
      </c>
      <c r="D373" s="119">
        <v>77.44</v>
      </c>
      <c r="E373" s="14">
        <f t="shared" si="16"/>
        <v>1.2949640287769792E-2</v>
      </c>
      <c r="F373" s="103">
        <v>43281</v>
      </c>
      <c r="G373" s="118">
        <f t="shared" si="15"/>
        <v>-0.18268796786408276</v>
      </c>
      <c r="H373" s="118">
        <v>1.1698106148219529</v>
      </c>
      <c r="I373" s="118">
        <v>77.44</v>
      </c>
    </row>
    <row r="374" spans="1:9">
      <c r="A374" s="103">
        <v>43312</v>
      </c>
      <c r="B374" s="14">
        <v>2.9100000000000001E-2</v>
      </c>
      <c r="D374" s="119">
        <v>74.16</v>
      </c>
      <c r="E374" s="14">
        <f t="shared" si="16"/>
        <v>-4.2355371900826499E-2</v>
      </c>
      <c r="F374" s="103">
        <v>43312</v>
      </c>
      <c r="G374" s="118">
        <f t="shared" si="15"/>
        <v>-8.5163118102837471E-2</v>
      </c>
      <c r="I374" s="118">
        <v>74.16</v>
      </c>
    </row>
    <row r="375" spans="1:9">
      <c r="A375" s="103">
        <v>43343</v>
      </c>
      <c r="B375" s="14">
        <v>4.3899999999999995E-2</v>
      </c>
      <c r="D375" s="119">
        <v>76.94</v>
      </c>
      <c r="E375" s="14">
        <f t="shared" si="16"/>
        <v>3.7486515641855567E-2</v>
      </c>
      <c r="F375" s="103">
        <v>43343</v>
      </c>
      <c r="G375" s="118">
        <f t="shared" si="15"/>
        <v>0.12402061761693495</v>
      </c>
      <c r="I375" s="118">
        <v>76.94</v>
      </c>
    </row>
    <row r="376" spans="1:9">
      <c r="A376" s="103">
        <v>43373</v>
      </c>
      <c r="B376" s="14">
        <v>4.0399999999999998E-2</v>
      </c>
      <c r="C376" s="118">
        <v>42.5</v>
      </c>
      <c r="D376" s="119">
        <v>82.72</v>
      </c>
      <c r="E376" s="14">
        <f t="shared" si="16"/>
        <v>7.5123472835976202E-2</v>
      </c>
      <c r="F376" s="103">
        <v>43373</v>
      </c>
      <c r="G376" s="118">
        <f t="shared" si="15"/>
        <v>7.4551490926448263E-2</v>
      </c>
      <c r="H376" s="118">
        <v>0.87397683910820934</v>
      </c>
      <c r="I376" s="118">
        <v>82.72</v>
      </c>
    </row>
    <row r="377" spans="1:9">
      <c r="A377" s="103">
        <v>43404</v>
      </c>
      <c r="B377" s="14">
        <v>3.6200000000000003E-2</v>
      </c>
      <c r="D377" s="119">
        <v>74.84</v>
      </c>
      <c r="E377" s="14">
        <f t="shared" si="16"/>
        <v>-9.5261121856866526E-2</v>
      </c>
      <c r="F377" s="103">
        <v>43404</v>
      </c>
      <c r="G377" s="118">
        <f t="shared" si="15"/>
        <v>1.5188538897864241E-2</v>
      </c>
      <c r="I377" s="118">
        <v>74.84</v>
      </c>
    </row>
    <row r="378" spans="1:9">
      <c r="A378" s="103">
        <v>43434</v>
      </c>
      <c r="B378" s="14">
        <v>3.6299999999999999E-2</v>
      </c>
      <c r="D378" s="119">
        <v>57.71</v>
      </c>
      <c r="E378" s="14">
        <f t="shared" si="16"/>
        <v>-0.22888829502939612</v>
      </c>
      <c r="F378" s="103">
        <v>43434</v>
      </c>
      <c r="G378" s="118">
        <f t="shared" si="15"/>
        <v>1.6601942517592377E-2</v>
      </c>
      <c r="I378" s="118">
        <v>57.71</v>
      </c>
    </row>
    <row r="379" spans="1:9">
      <c r="A379" s="103">
        <v>43465</v>
      </c>
      <c r="B379" s="14">
        <v>4.5199999999999997E-2</v>
      </c>
      <c r="C379" s="118">
        <v>43.6</v>
      </c>
      <c r="D379" s="119">
        <v>50.57</v>
      </c>
      <c r="E379" s="14">
        <f t="shared" si="16"/>
        <v>-0.12372205856870555</v>
      </c>
      <c r="F379" s="103">
        <v>43465</v>
      </c>
      <c r="G379" s="118">
        <f t="shared" si="15"/>
        <v>0.14239486467340148</v>
      </c>
      <c r="H379" s="118">
        <v>1.1451578001791407</v>
      </c>
      <c r="I379" s="118">
        <v>50.57</v>
      </c>
    </row>
    <row r="380" spans="1:9">
      <c r="A380" s="103">
        <v>43496</v>
      </c>
      <c r="B380" s="14">
        <v>3.7400000000000003E-2</v>
      </c>
      <c r="D380" s="119">
        <v>62.46</v>
      </c>
      <c r="E380" s="14">
        <f t="shared" si="16"/>
        <v>0.23511963614791376</v>
      </c>
      <c r="F380" s="103">
        <v>43496</v>
      </c>
      <c r="G380" s="118">
        <f t="shared" si="15"/>
        <v>3.2149382334602544E-2</v>
      </c>
      <c r="I380" s="118">
        <v>62.46</v>
      </c>
    </row>
    <row r="381" spans="1:9">
      <c r="A381" s="103">
        <v>43524</v>
      </c>
      <c r="B381" s="14">
        <v>2.5699999999999997E-2</v>
      </c>
      <c r="D381" s="119">
        <v>65.03</v>
      </c>
      <c r="E381" s="14">
        <f t="shared" si="16"/>
        <v>4.1146333653538258E-2</v>
      </c>
      <c r="F381" s="103">
        <v>43524</v>
      </c>
      <c r="G381" s="118">
        <f t="shared" si="15"/>
        <v>-0.13321884117359606</v>
      </c>
      <c r="I381" s="118">
        <v>65.03</v>
      </c>
    </row>
    <row r="382" spans="1:9">
      <c r="A382" s="103">
        <v>43555</v>
      </c>
      <c r="B382" s="14">
        <v>3.2199999999999999E-2</v>
      </c>
      <c r="D382" s="119">
        <v>67.930000000000007</v>
      </c>
      <c r="E382" s="14">
        <f t="shared" si="16"/>
        <v>4.4594802398892908E-2</v>
      </c>
      <c r="F382" s="103">
        <v>43555</v>
      </c>
      <c r="G382" s="118">
        <f t="shared" si="15"/>
        <v>-4.1347605891263517E-2</v>
      </c>
      <c r="I382" s="118">
        <v>67.930000000000007</v>
      </c>
    </row>
    <row r="383" spans="1:9">
      <c r="A383" s="103">
        <v>43585</v>
      </c>
      <c r="B383" s="14">
        <v>1.03E-2</v>
      </c>
      <c r="D383" s="119">
        <v>72.19</v>
      </c>
      <c r="E383" s="14">
        <f t="shared" si="16"/>
        <v>6.2711614897688728E-2</v>
      </c>
      <c r="F383" s="103">
        <v>43585</v>
      </c>
      <c r="G383" s="118">
        <f t="shared" si="15"/>
        <v>-0.35088299861173766</v>
      </c>
      <c r="I383" s="118">
        <v>72.19</v>
      </c>
    </row>
    <row r="385" spans="2:9" s="15" customFormat="1">
      <c r="B385" s="14">
        <f>AVERAGE(B2:B383)</f>
        <v>3.5125392670157088E-2</v>
      </c>
      <c r="C385" s="118">
        <f>AVERAGE(C2:C383)</f>
        <v>38.954859813084113</v>
      </c>
      <c r="D385" s="119"/>
      <c r="E385" s="14"/>
      <c r="F385" s="103"/>
      <c r="G385" s="118"/>
      <c r="H385" s="118"/>
      <c r="I385" s="118"/>
    </row>
    <row r="386" spans="2:9" s="15" customFormat="1">
      <c r="B386" s="14">
        <f>VAR(B2:B383)^0.5</f>
        <v>7.0751198457543713E-2</v>
      </c>
      <c r="C386" s="118">
        <f>VAR(C2:C383)^0.5</f>
        <v>4.0563319624502707</v>
      </c>
      <c r="D386" s="119"/>
      <c r="E386" s="14"/>
      <c r="F386" s="103"/>
      <c r="G386" s="118"/>
      <c r="H386" s="118"/>
      <c r="I386" s="118"/>
    </row>
  </sheetData>
  <phoneticPr fontId="3" type="noConversion"/>
  <hyperlinks>
    <hyperlink ref="A1" location="目录!A1" display="指标名称" xr:uid="{92A685AF-01FE-4106-AB36-D0CA31A3B2B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图2.15.8基差策略示意</vt:lpstr>
      <vt:lpstr>图2.15.9品种间策略示意</vt:lpstr>
      <vt:lpstr>图2.15.13原油价格与中国库存周期之走势</vt:lpstr>
      <vt:lpstr>图2.15.14原油价格与中国库存周期和朱格拉周期之走势</vt:lpstr>
      <vt:lpstr>图2.15.15原油价格与美国朱格拉周期之走势</vt:lpstr>
      <vt:lpstr>图2.15.16原油价格与中美朱格拉周期叠加之走势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2019-12-07T02:39:11Z</dcterms:modified>
</cp:coreProperties>
</file>