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externalLink+xml" PartName="/xl/externalLinks/externalLink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
  <bookViews>
    <workbookView activeTab="0" autoFilterDateGrouping="1" firstSheet="0" minimized="0" showHorizontalScroll="1" showSheetTabs="1" showVerticalScroll="1" tabRatio="600" visibility="visible" windowHeight="12576" windowWidth="23256" xWindow="-108" yWindow="-108"/>
  </bookViews>
  <sheets>
    <sheet xmlns:r="http://schemas.openxmlformats.org/officeDocument/2006/relationships" name="公式页" sheetId="1" state="visible" r:id="rId1"/>
    <sheet xmlns:r="http://schemas.openxmlformats.org/officeDocument/2006/relationships" name="发行人概况" sheetId="2" state="visible" r:id="rId2"/>
    <sheet xmlns:r="http://schemas.openxmlformats.org/officeDocument/2006/relationships" name="发行人财务信息" sheetId="3" state="visible" r:id="rId3"/>
    <sheet xmlns:r="http://schemas.openxmlformats.org/officeDocument/2006/relationships" name="同行业财务比较" sheetId="4" state="visible" r:id="rId4"/>
    <sheet xmlns:r="http://schemas.openxmlformats.org/officeDocument/2006/relationships" name="行业内评级变动" sheetId="5" state="visible" r:id="rId5"/>
    <sheet xmlns:r="http://schemas.openxmlformats.org/officeDocument/2006/relationships" name="近期可比新券" sheetId="6" state="visible" r:id="rId6"/>
  </sheets>
  <externalReferences>
    <externalReference xmlns:r="http://schemas.openxmlformats.org/officeDocument/2006/relationships" r:id="rId7"/>
  </externalReferences>
  <definedNames/>
  <calcPr calcId="181029" fullCalcOnLoad="1"/>
</workbook>
</file>

<file path=xl/sharedStrings.xml><?xml version="1.0" encoding="utf-8"?>
<sst xmlns="http://schemas.openxmlformats.org/spreadsheetml/2006/main" uniqueCount="343">
  <si>
    <t>d19040208.IB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</si>
  <si>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</si>
  <si>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</si>
  <si>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</si>
  <si>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</si>
  <si>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</si>
  <si>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</si>
  <si>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</si>
  <si>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</si>
  <si>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</si>
  <si>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</si>
  <si>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</si>
  <si>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</si>
  <si>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</si>
  <si>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</si>
  <si>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</si>
  <si>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</si>
  <si>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</si>
  <si>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</si>
  <si>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</si>
  <si>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</si>
  <si>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</si>
  <si>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</si>
  <si>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101459058.IB</t>
  </si>
  <si>
    <t>主体级别</t>
  </si>
  <si>
    <t>AA</t>
  </si>
  <si>
    <t>101454010.IB</t>
  </si>
  <si>
    <t>*选择性黏贴</t>
  </si>
  <si>
    <t>041361050.IB</t>
  </si>
  <si>
    <t>数据年度</t>
  </si>
  <si>
    <t>2017年</t>
  </si>
  <si>
    <t>101464022.IB</t>
  </si>
  <si>
    <t>总资产</t>
  </si>
  <si>
    <t>101459007.IB</t>
  </si>
  <si>
    <t>负债率</t>
  </si>
  <si>
    <t>1182094.IB</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</si>
  <si>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</si>
  <si>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</si>
  <si>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</si>
  <si>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</si>
  <si>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</si>
  <si>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</si>
  <si>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</si>
  <si>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</si>
  <si>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</si>
  <si>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</si>
  <si>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</si>
  <si>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</si>
  <si>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</si>
  <si>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</si>
  <si>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</si>
  <si>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</si>
  <si>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</si>
  <si>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</si>
  <si>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</si>
  <si>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</si>
  <si>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</si>
  <si>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</si>
  <si>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</si>
  <si>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</si>
  <si>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</si>
  <si>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</si>
  <si>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</si>
  <si>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</si>
  <si>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</si>
  <si>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</si>
  <si>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</si>
  <si>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</si>
  <si>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</si>
  <si>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</si>
  <si>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</si>
  <si>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</si>
  <si>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</si>
  <si>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</si>
  <si>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</si>
  <si>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</si>
  <si>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xml:space="preserve">　　货币资金</t>
  </si>
  <si>
    <t>营业总收入</t>
  </si>
  <si>
    <t xml:space="preserve">　　销售商品、提供劳务收到的现金</t>
  </si>
  <si>
    <t xml:space="preserve">　　应收账款</t>
  </si>
  <si>
    <t>营业总成本</t>
  </si>
  <si>
    <t xml:space="preserve">　　收到其他与经营活动有关的现金</t>
  </si>
  <si>
    <t xml:space="preserve">　　其他应收款</t>
  </si>
  <si>
    <t xml:space="preserve">　　营业成本</t>
  </si>
  <si>
    <t>经营活动现金流入小计：</t>
  </si>
  <si>
    <t xml:space="preserve">　　固定资产</t>
  </si>
  <si>
    <t xml:space="preserve">　　销售费用</t>
  </si>
  <si>
    <t xml:space="preserve">　　购买商品、接受劳务支付的现金</t>
  </si>
  <si>
    <t xml:space="preserve">　　在建工程</t>
  </si>
  <si>
    <t xml:space="preserve">　　管理费用</t>
  </si>
  <si>
    <t xml:space="preserve">　　支付其他与经营活动有关的现金</t>
  </si>
  <si>
    <t xml:space="preserve">　　无形资产</t>
  </si>
  <si>
    <t xml:space="preserve">　　财务费用</t>
  </si>
  <si>
    <t>经营活动现金流出小计：</t>
  </si>
  <si>
    <t>资产总计：</t>
  </si>
  <si>
    <t>营业利润</t>
  </si>
  <si>
    <t>经营活动产生的现金流量净额：</t>
  </si>
  <si>
    <t xml:space="preserve">　　短期借款</t>
  </si>
  <si>
    <t>利润总额</t>
  </si>
  <si>
    <t>投资活动产生的现金流量净额：</t>
  </si>
  <si>
    <t xml:space="preserve">　　一年内到期的非流动负债</t>
  </si>
  <si>
    <t xml:space="preserve">　　吸收投资收到的现金</t>
  </si>
  <si>
    <t xml:space="preserve">　　应付短期债券</t>
  </si>
  <si>
    <t xml:space="preserve">　　取得借款收到的现金</t>
  </si>
  <si>
    <t xml:space="preserve">　　长期借款</t>
  </si>
  <si>
    <t xml:space="preserve">　　发行债券收到的现金</t>
  </si>
  <si>
    <t xml:space="preserve">　　应付债券</t>
  </si>
  <si>
    <t>筹资活动现金流入小计：</t>
  </si>
  <si>
    <t>负债合计:</t>
  </si>
  <si>
    <t xml:space="preserve">　　偿还债务支付的现金</t>
  </si>
  <si>
    <t>所有者权益合计:</t>
  </si>
  <si>
    <t xml:space="preserve">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</si>
  <si>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</si>
  <si>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</si>
  <si>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</si>
  <si>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</si>
  <si>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</si>
  <si>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</si>
  <si>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</si>
  <si>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</si>
  <si>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011900770.IB</t>
  </si>
  <si>
    <t>20190327</t>
  </si>
  <si>
    <t>19信达SCP004</t>
  </si>
  <si>
    <t>011900771.IB</t>
  </si>
  <si>
    <t>19信达SCP005</t>
  </si>
  <si>
    <t>011900315.IB</t>
  </si>
  <si>
    <t>20190124</t>
  </si>
  <si>
    <t>19信达SCP003</t>
  </si>
  <si>
    <t>011900178.IB</t>
  </si>
  <si>
    <t>20190116</t>
  </si>
  <si>
    <t>19信达SCP002</t>
  </si>
  <si>
    <t>011900002.IB</t>
  </si>
  <si>
    <t>20190102</t>
  </si>
  <si>
    <t>19信达SCP001</t>
  </si>
  <si>
    <t>011801912.IB</t>
  </si>
  <si>
    <t>20181010</t>
  </si>
  <si>
    <t>18信达SCP007</t>
  </si>
  <si>
    <t>011801556.IB</t>
  </si>
  <si>
    <t>20180815</t>
  </si>
  <si>
    <t>18信达SCP006</t>
  </si>
  <si>
    <t>011801207.IB</t>
  </si>
  <si>
    <t>20180725</t>
  </si>
  <si>
    <t>18信达SCP005</t>
  </si>
  <si>
    <t>011800594.IB</t>
  </si>
  <si>
    <t>20180329</t>
  </si>
  <si>
    <t>18信达SCP004</t>
  </si>
  <si>
    <t>011800387.IB</t>
  </si>
  <si>
    <t>20180309</t>
  </si>
  <si>
    <t>18信达SCP003</t>
  </si>
  <si>
    <t>011800166.IB</t>
  </si>
  <si>
    <t>20180302</t>
  </si>
  <si>
    <t>18信达SCP002</t>
  </si>
  <si>
    <t>011800043.IB</t>
  </si>
  <si>
    <t>20180111</t>
  </si>
  <si>
    <t>18信达SCP001</t>
  </si>
  <si>
    <t>011764101.IB</t>
  </si>
  <si>
    <t>20170915</t>
  </si>
  <si>
    <t>17信达SCP006</t>
  </si>
  <si>
    <t>041760033.IB</t>
  </si>
  <si>
    <t>20170607</t>
  </si>
  <si>
    <t>17信达CP001</t>
  </si>
  <si>
    <t>011764006.IB</t>
  </si>
  <si>
    <t>20170214</t>
  </si>
  <si>
    <t>17信达SCP005</t>
  </si>
  <si>
    <t>011753006.IB</t>
  </si>
  <si>
    <t>20170209</t>
  </si>
  <si>
    <t>17信达SCP004</t>
  </si>
  <si>
    <t>011760015.IB</t>
  </si>
  <si>
    <t>20170207</t>
  </si>
  <si>
    <t>17信达SCP003</t>
  </si>
  <si>
    <t>011760003.IB</t>
  </si>
  <si>
    <t>20170106</t>
  </si>
  <si>
    <t>17信达SCP002</t>
  </si>
  <si>
    <t>011751001.IB</t>
  </si>
  <si>
    <t>20170104</t>
  </si>
  <si>
    <t>17信达SCP001</t>
  </si>
  <si>
    <t>011697034.IB</t>
  </si>
  <si>
    <t>20161216</t>
  </si>
  <si>
    <t>16信达SCP009</t>
  </si>
  <si>
    <t>011698799.IB</t>
  </si>
  <si>
    <t>20161114</t>
  </si>
  <si>
    <t>16信达SCP008</t>
  </si>
  <si>
    <t>011698138.IB</t>
  </si>
  <si>
    <t>20160721</t>
  </si>
  <si>
    <t>16信达SCP007</t>
  </si>
  <si>
    <t>011698073.IB</t>
  </si>
  <si>
    <t>20160711</t>
  </si>
  <si>
    <t>16信达SCP006</t>
  </si>
  <si>
    <t>011698053.IB</t>
  </si>
  <si>
    <t>20160706</t>
  </si>
  <si>
    <t>16信达SCP005</t>
  </si>
  <si>
    <t>011698011.IB</t>
  </si>
  <si>
    <t>20160623</t>
  </si>
  <si>
    <t>16信达SCP004</t>
  </si>
  <si>
    <t>011699284.IB</t>
  </si>
  <si>
    <t>20160225</t>
  </si>
  <si>
    <t>16信达SCP003</t>
  </si>
  <si>
    <t>011699111.IB</t>
  </si>
  <si>
    <t>20160218</t>
  </si>
  <si>
    <t>16信达SCP002</t>
  </si>
  <si>
    <t>011699033.IB</t>
  </si>
  <si>
    <t>20160108</t>
  </si>
  <si>
    <t>16信达SCP001</t>
  </si>
  <si>
    <t>011598157.IB</t>
  </si>
  <si>
    <t>20151231</t>
  </si>
  <si>
    <t>15信达SCP010</t>
  </si>
  <si>
    <t>011599949.IB</t>
  </si>
  <si>
    <t>20151127</t>
  </si>
  <si>
    <t>15信达SCP009</t>
  </si>
  <si>
    <t>011599896.IB</t>
  </si>
  <si>
    <t>20151116</t>
  </si>
  <si>
    <t>15信达SCP008</t>
  </si>
  <si>
    <t>101560053.IB</t>
  </si>
  <si>
    <t>20150922</t>
  </si>
  <si>
    <t>15信达MTN002</t>
  </si>
  <si>
    <t>031560074.IB</t>
  </si>
  <si>
    <t>20150918</t>
  </si>
  <si>
    <t>15信达PPN001</t>
  </si>
  <si>
    <t>011599586.IB</t>
  </si>
  <si>
    <t>20150821</t>
  </si>
  <si>
    <t>15信达SCP007</t>
  </si>
  <si>
    <t>101560043.IB</t>
  </si>
  <si>
    <t>20150810</t>
  </si>
  <si>
    <t>15信达MTN001</t>
  </si>
  <si>
    <t>011599515.IB</t>
  </si>
  <si>
    <t>20150805</t>
  </si>
  <si>
    <t>15信达SCP006</t>
  </si>
  <si>
    <t>011599426.IB</t>
  </si>
  <si>
    <t>20150703</t>
  </si>
  <si>
    <t>15信达SCP005</t>
  </si>
  <si>
    <t>011599251.IB</t>
  </si>
  <si>
    <t>20150514</t>
  </si>
  <si>
    <t>15信达SCP004</t>
  </si>
  <si>
    <t>011599152.IB</t>
  </si>
  <si>
    <t>20150408</t>
  </si>
  <si>
    <t>15信达SCP003</t>
  </si>
  <si>
    <t>011599128.IB</t>
  </si>
  <si>
    <t>20150320</t>
  </si>
  <si>
    <t>15信达SCP002</t>
  </si>
  <si>
    <t>011599043.IB</t>
  </si>
  <si>
    <t>20150306</t>
  </si>
  <si>
    <t>15信达SCP001</t>
  </si>
  <si>
    <t>041460108.IB</t>
  </si>
  <si>
    <t>20141103</t>
  </si>
  <si>
    <t>14信达CP002</t>
  </si>
  <si>
    <t>031490756.IB</t>
  </si>
  <si>
    <t>20140828</t>
  </si>
  <si>
    <t>14信达PPN002</t>
  </si>
  <si>
    <t>031490146.IB</t>
  </si>
  <si>
    <t>20140317</t>
  </si>
  <si>
    <t>14信达PPN001</t>
  </si>
  <si>
    <t>041460010.IB</t>
  </si>
  <si>
    <t>20140305</t>
  </si>
  <si>
    <t>14信达CP001</t>
  </si>
  <si>
    <t>031390065.IB</t>
  </si>
  <si>
    <t>20130307</t>
  </si>
  <si>
    <t>13信达PPN001</t>
  </si>
  <si>
    <t>041260027.IB</t>
  </si>
  <si>
    <t>20120607</t>
  </si>
  <si>
    <t>12信达CP001</t>
  </si>
  <si>
    <t>1181124.IB</t>
  </si>
  <si>
    <t>20110323</t>
  </si>
  <si>
    <t>11信达CP01</t>
  </si>
  <si>
    <t>历史主体评级</t>
  </si>
  <si>
    <t>发布日期</t>
  </si>
  <si>
    <t>主体资信级别</t>
  </si>
  <si>
    <t>评级展望</t>
  </si>
  <si>
    <t>评级机构</t>
  </si>
  <si>
    <t>20181219</t>
  </si>
  <si>
    <t>稳定</t>
  </si>
  <si>
    <t>中诚信国际信用评级有限责任公司</t>
  </si>
  <si>
    <t>20180727</t>
  </si>
  <si>
    <t>20180611</t>
  </si>
  <si>
    <t>20180530</t>
  </si>
  <si>
    <t>20170725</t>
  </si>
  <si>
    <t>20170518</t>
  </si>
  <si>
    <t>20160912</t>
  </si>
  <si>
    <t>20160630</t>
  </si>
  <si>
    <t>20151010</t>
  </si>
  <si>
    <t>20150529</t>
  </si>
  <si>
    <t>20150120</t>
  </si>
  <si>
    <t>20140910</t>
  </si>
  <si>
    <t>20140612</t>
  </si>
  <si>
    <t>20140217</t>
  </si>
  <si>
    <t>AA-</t>
  </si>
  <si>
    <t>20121228</t>
  </si>
  <si>
    <t>20120521</t>
  </si>
  <si>
    <t>20111010</t>
  </si>
  <si>
    <t>A+</t>
  </si>
  <si>
    <t>20110214</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</si>
  <si>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</si>
  <si>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</si>
  <si>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</si>
  <si>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</si>
  <si>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</si>
  <si>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</si>
  <si>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</si>
  <si>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</si>
  <si>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</si>
  <si>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 xml:space="preserve"> 深圳市飞马国际供应链股份有限公司</t>
  </si>
  <si>
    <t>AA-稳定上调至AA稳定</t>
  </si>
  <si>
    <t>中诚信证券评估有限公司</t>
  </si>
  <si>
    <t>2017年公司营业收入持续增长，环保新能源业务发展加速将逐步推动业务结构的优化，且其投资性房地产持续增值。</t>
  </si>
  <si>
    <t>江苏国泰国际集团有限公司</t>
  </si>
  <si>
    <t>AA稳定上调至AA+稳定</t>
  </si>
  <si>
    <t>联合资信评估有限公司</t>
  </si>
  <si>
    <t>公司是江苏省大型外贸集团之一，在行业地位、营销渠道、货源基地方面优势突出。跟踪期内，公司进出口贸易规模稳步上升，以出口为主，采销渠道稳定，贸易商品结构和市场结构不断优化，同时积极拓展海外货源基地；受益于下游需求扩张，化工板块收入和利润不断增长，发展潜力较大。2017年2月，旗下上市公司江苏国泰国际集团国贸股份有限公司实施重大资产重组后，对集团优质核心资源进行全面整合并募集配套资金28.03亿元，公司资本实力及抗风险能力有效提升。</t>
  </si>
  <si>
    <t>近一年来同行业发债企业主体评级下调情况</t>
  </si>
  <si>
    <t>主体资信级别下调</t>
  </si>
  <si>
    <t>主体评级展望下调</t>
  </si>
  <si>
    <t>中国华阳经贸集团有限公司</t>
  </si>
  <si>
    <t>AA+稳定下调至C</t>
  </si>
  <si>
    <t>联合信用评级有限公司</t>
  </si>
  <si>
    <t>“15华阳经贸MTN001”违约触发了公司存续期内多支债券的交叉违约。</t>
  </si>
  <si>
    <t>升华集团控股有限公司</t>
  </si>
  <si>
    <t>AA稳定下调至AA-稳定</t>
  </si>
  <si>
    <t>鹏元资信评估有限公司</t>
  </si>
  <si>
    <t>受公司分配较大规模股利影响，公司净资产规模同比下降34.87%，扣除投资收益后的营业利润规模大幅下降，公司主营业务盈利能力仍较弱；2017年公司转让主要子公司股权，不再纳入合并范围，未来收入和盈利均存在不确定性；商品房销售业务无新增储备项目，且剩余可售面积较小，商品房销售业务持续性较弱；公司其他应收款规模较大，且应收对象为民营企业，需关注其回收情况；公司有息债务以短期债务为主，2018年需偿付有息债务为7.36亿元，短期债务偿还压力较大；此外公司对外担保金额较大，且担保对象以民营企业为主，均未设置反担保措施，存在一定的或有负债风险。</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</si>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</sst>
</file>

<file path=xl/styles.xml><?xml version="1.0" encoding="utf-8"?>
<styleSheet xmlns="http://schemas.openxmlformats.org/spreadsheetml/2006/main">
  <numFmts count="10">
    <numFmt formatCode="yyyy\-mm\-dd;@" numFmtId="164"/>
    <numFmt formatCode="0.00_ " numFmtId="165"/>
    <numFmt formatCode="_ * #,##0_ ;_ * \-#,##0_ ;_ * &quot;-&quot;_ ;_ @_ " numFmtId="166"/>
    <numFmt formatCode="#,##0.00_ " numFmtId="167"/>
    <numFmt formatCode="0.00_);[Red]\(0.00\)" numFmtId="168"/>
    <numFmt formatCode="###,###,##0.0000" numFmtId="169"/>
    <numFmt formatCode="0_ " numFmtId="170"/>
    <numFmt formatCode="0_);[Red]\(0\)" numFmtId="171"/>
    <numFmt formatCode="yyyy/mm/dd" numFmtId="172"/>
    <numFmt formatCode="yyyy-mm-dd h:mm:ss" numFmtId="173"/>
  </numFmts>
  <fonts count="26">
    <font>
      <name val="宋体"/>
      <charset val="134"/>
      <color theme="1"/>
      <sz val="11"/>
      <scheme val="minor"/>
    </font>
    <font>
      <name val="宋体"/>
      <charset val="134"/>
      <family val="3"/>
      <b val="1"/>
      <color theme="1"/>
      <sz val="11"/>
      <scheme val="minor"/>
    </font>
    <font>
      <name val="宋体"/>
      <charset val="134"/>
      <family val="3"/>
      <b val="1"/>
      <color theme="1"/>
      <sz val="9"/>
    </font>
    <font>
      <name val="Arial"/>
      <family val="2"/>
      <color theme="1"/>
      <sz val="9"/>
    </font>
    <font>
      <name val="宋体"/>
      <charset val="134"/>
      <family val="3"/>
      <color theme="1"/>
      <sz val="9"/>
    </font>
    <font>
      <name val="Arial"/>
      <family val="2"/>
      <color theme="1"/>
      <sz val="11"/>
    </font>
    <font>
      <name val="宋体"/>
      <charset val="134"/>
      <family val="3"/>
      <color rgb="FFFF0000"/>
      <sz val="10"/>
    </font>
    <font>
      <name val="宋体"/>
      <charset val="134"/>
      <family val="3"/>
      <color theme="1"/>
      <sz val="9"/>
      <scheme val="minor"/>
    </font>
    <font>
      <name val="宋体"/>
      <charset val="134"/>
      <family val="3"/>
      <sz val="10"/>
    </font>
    <font>
      <name val="宋体"/>
      <charset val="134"/>
      <family val="3"/>
      <sz val="11"/>
      <scheme val="minor"/>
    </font>
    <font>
      <name val="宋体"/>
      <charset val="134"/>
      <family val="3"/>
      <b val="1"/>
      <sz val="9"/>
    </font>
    <font>
      <name val="宋体"/>
      <charset val="134"/>
      <family val="3"/>
      <sz val="9"/>
    </font>
    <font>
      <name val="Arial"/>
      <family val="2"/>
      <sz val="9"/>
    </font>
    <font>
      <name val="宋体"/>
      <charset val="134"/>
      <family val="3"/>
      <b val="1"/>
      <color rgb="FFFF0000"/>
      <sz val="9"/>
    </font>
    <font>
      <name val="宋体"/>
      <charset val="134"/>
      <family val="3"/>
      <b val="1"/>
      <color theme="1"/>
      <sz val="9"/>
      <scheme val="minor"/>
    </font>
    <font>
      <name val="宋体"/>
      <charset val="134"/>
      <family val="3"/>
      <sz val="9"/>
      <scheme val="minor"/>
    </font>
    <font>
      <name val="宋体"/>
      <charset val="134"/>
      <family val="3"/>
      <color rgb="FFFF0000"/>
      <sz val="9"/>
      <scheme val="minor"/>
    </font>
    <font>
      <name val="宋体"/>
      <charset val="134"/>
      <family val="3"/>
      <b val="1"/>
      <sz val="9"/>
      <scheme val="minor"/>
    </font>
    <font>
      <name val="宋体"/>
      <charset val="134"/>
      <family val="3"/>
      <color rgb="FFFF0000"/>
      <sz val="11"/>
      <scheme val="minor"/>
    </font>
    <font>
      <name val="宋体"/>
      <charset val="134"/>
      <family val="3"/>
      <color theme="5" tint="-0.249977111117893"/>
      <sz val="9"/>
      <scheme val="minor"/>
    </font>
    <font>
      <name val="宋体"/>
      <charset val="134"/>
      <family val="3"/>
      <b val="1"/>
      <color theme="1"/>
      <sz val="9"/>
    </font>
    <font>
      <name val="宋体"/>
      <charset val="134"/>
      <family val="3"/>
      <color theme="1"/>
      <sz val="9"/>
    </font>
    <font>
      <name val="宋体"/>
      <charset val="134"/>
      <family val="3"/>
      <sz val="7.5"/>
    </font>
    <font>
      <name val="Arial"/>
      <family val="2"/>
      <sz val="10"/>
    </font>
    <font>
      <name val="宋体"/>
      <charset val="134"/>
      <family val="3"/>
      <b val="1"/>
      <color theme="1"/>
      <sz val="11"/>
    </font>
    <font>
      <name val="宋体"/>
      <b val="1"/>
      <strike val="0"/>
      <color rgb="FF000000"/>
      <sz val="11"/>
    </font>
  </fonts>
  <fills count="7">
    <fill>
      <patternFill/>
    </fill>
    <fill>
      <patternFill patternType="gray125"/>
    </fill>
    <fill>
      <patternFill patternType="solid">
        <fgColor theme="3" tint="0.7999511703848384"/>
        <bgColor indexed="64"/>
      </patternFill>
    </fill>
    <fill>
      <patternFill patternType="solid">
        <fgColor rgb="FF92D050"/>
        <bgColor indexed="64"/>
      </patternFill>
    </fill>
    <fill>
      <patternFill patternType="solid">
        <fgColor theme="9" tint="0.5999633777886288"/>
        <bgColor indexed="64"/>
      </patternFill>
    </fill>
    <fill>
      <patternFill patternType="solid">
        <fgColor theme="0"/>
        <bgColor indexed="64"/>
      </patternFill>
    </fill>
    <fill>
      <patternFill patternType="solid">
        <fgColor rgb="00FCD5B4"/>
      </patternFill>
    </fill>
  </fills>
  <borders count="16">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applyAlignment="1" borderId="0" fillId="0" fontId="0" numFmtId="0">
      <alignment vertical="center"/>
    </xf>
    <xf borderId="0" fillId="0" fontId="23" numFmtId="0"/>
  </cellStyleXfs>
  <cellXfs count="227">
    <xf applyAlignment="1" borderId="0" fillId="0" fontId="0" numFmtId="0" pivotButton="0" quotePrefix="0" xfId="0">
      <alignment vertical="center"/>
    </xf>
    <xf applyAlignment="1" borderId="0" fillId="0" fontId="0" numFmtId="0" pivotButton="0" quotePrefix="0" xfId="0">
      <alignment horizontal="center" vertical="center"/>
    </xf>
    <xf applyAlignment="1" borderId="0" fillId="0" fontId="0" numFmtId="164" pivotButton="0" quotePrefix="0" xfId="0">
      <alignment vertical="center"/>
    </xf>
    <xf applyAlignment="1" borderId="2" fillId="0" fontId="2" numFmtId="0" pivotButton="0" quotePrefix="0" xfId="0">
      <alignment horizontal="center" vertical="center" wrapText="1"/>
    </xf>
    <xf applyAlignment="1" borderId="2" fillId="2" fontId="3" numFmtId="165" pivotButton="0" quotePrefix="0" xfId="0">
      <alignment horizontal="left" vertical="center" wrapText="1"/>
    </xf>
    <xf applyAlignment="1" borderId="2" fillId="2" fontId="3" numFmtId="14" pivotButton="0" quotePrefix="0" xfId="0">
      <alignment horizontal="left" vertical="center" wrapText="1"/>
    </xf>
    <xf applyAlignment="1" borderId="2" fillId="2" fontId="3" numFmtId="165" pivotButton="0" quotePrefix="0" xfId="0">
      <alignment horizontal="center" vertical="center" wrapText="1"/>
    </xf>
    <xf applyAlignment="1" borderId="2" fillId="2" fontId="3" numFmtId="166" pivotButton="0" quotePrefix="0" xfId="0">
      <alignment horizontal="left" vertical="center" wrapText="1"/>
    </xf>
    <xf applyAlignment="1" borderId="2" fillId="2" fontId="3" numFmtId="167" pivotButton="0" quotePrefix="0" xfId="0">
      <alignment horizontal="left" vertical="center" wrapText="1"/>
    </xf>
    <xf applyAlignment="1" borderId="0" fillId="0" fontId="0" numFmtId="14" pivotButton="0" quotePrefix="0" xfId="0">
      <alignment horizontal="center" vertical="center"/>
    </xf>
    <xf applyAlignment="1" borderId="0" fillId="0" fontId="0" numFmtId="164" pivotButton="0" quotePrefix="0" xfId="0">
      <alignment horizontal="center" vertical="center"/>
    </xf>
    <xf applyAlignment="1" borderId="2" fillId="3" fontId="3" numFmtId="165" pivotButton="0" quotePrefix="0" xfId="0">
      <alignment horizontal="left" vertical="center" wrapText="1"/>
    </xf>
    <xf applyAlignment="1" borderId="2" fillId="3" fontId="3" numFmtId="168" pivotButton="0" quotePrefix="0" xfId="0">
      <alignment horizontal="left" vertical="center" wrapText="1"/>
    </xf>
    <xf applyAlignment="1" borderId="2" fillId="3" fontId="4" numFmtId="165" pivotButton="0" quotePrefix="0" xfId="0">
      <alignment horizontal="left" vertical="center" wrapText="1"/>
    </xf>
    <xf applyAlignment="1" borderId="0" fillId="0" fontId="5" numFmtId="0" pivotButton="0" quotePrefix="0" xfId="0">
      <alignment vertical="center"/>
    </xf>
    <xf borderId="3" fillId="0" fontId="6" numFmtId="0" pivotButton="0" quotePrefix="0" xfId="0"/>
    <xf borderId="3" fillId="0" fontId="0" numFmtId="0" pivotButton="0" quotePrefix="0" xfId="0"/>
    <xf applyAlignment="1" borderId="2" fillId="4" fontId="3" numFmtId="165" pivotButton="0" quotePrefix="0" xfId="0">
      <alignment horizontal="center" vertical="center" wrapText="1"/>
    </xf>
    <xf applyAlignment="1" borderId="0" fillId="0" fontId="9" numFmtId="0" pivotButton="0" quotePrefix="0" xfId="0">
      <alignment vertical="center"/>
    </xf>
    <xf applyAlignment="1" borderId="2" fillId="0" fontId="2" numFmtId="0" pivotButton="0" quotePrefix="0" xfId="0">
      <alignment horizontal="left" vertical="center" wrapText="1"/>
    </xf>
    <xf applyAlignment="1" borderId="8" fillId="4" fontId="2" numFmtId="0" pivotButton="0" quotePrefix="0" xfId="0">
      <alignment horizontal="left" vertical="center" wrapText="1"/>
    </xf>
    <xf applyAlignment="1" borderId="2" fillId="0" fontId="10" numFmtId="0" pivotButton="0" quotePrefix="0" xfId="0">
      <alignment horizontal="left" vertical="center" wrapText="1"/>
    </xf>
    <xf applyAlignment="1" borderId="2" fillId="3" fontId="11" numFmtId="165" pivotButton="0" quotePrefix="0" xfId="0">
      <alignment horizontal="left" vertical="center" wrapText="1"/>
    </xf>
    <xf applyAlignment="1" borderId="2" fillId="3" fontId="12" numFmtId="165" pivotButton="0" quotePrefix="0" xfId="0">
      <alignment horizontal="left" vertical="center" wrapText="1"/>
    </xf>
    <xf applyAlignment="1" borderId="2" fillId="3" fontId="3" numFmtId="167" pivotButton="0" quotePrefix="0" xfId="0">
      <alignment horizontal="left" vertical="center" wrapText="1"/>
    </xf>
    <xf applyAlignment="1" borderId="2" fillId="3" fontId="3" numFmtId="10" pivotButton="0" quotePrefix="0" xfId="0">
      <alignment horizontal="left" vertical="center" wrapText="1"/>
    </xf>
    <xf applyAlignment="1" borderId="2" fillId="3" fontId="12" numFmtId="10" pivotButton="0" quotePrefix="0" xfId="0">
      <alignment horizontal="left" vertical="center" wrapText="1"/>
    </xf>
    <xf applyAlignment="1" borderId="2" fillId="3" fontId="12" numFmtId="167" pivotButton="0" quotePrefix="0" xfId="0">
      <alignment horizontal="left" vertical="center" wrapText="1"/>
    </xf>
    <xf applyAlignment="1" borderId="2" fillId="0" fontId="3" numFmtId="165" pivotButton="0" quotePrefix="0" xfId="0">
      <alignment horizontal="left" vertical="center" wrapText="1"/>
    </xf>
    <xf applyAlignment="1" borderId="2" fillId="2" fontId="4" numFmtId="10" pivotButton="0" quotePrefix="0" xfId="0">
      <alignment horizontal="right" vertical="center" wrapText="1"/>
    </xf>
    <xf applyAlignment="1" borderId="2" fillId="2" fontId="4" numFmtId="168" pivotButton="0" quotePrefix="0" xfId="0">
      <alignment horizontal="right" vertical="center" wrapText="1"/>
    </xf>
    <xf applyAlignment="1" borderId="2" fillId="2" fontId="4" numFmtId="165" pivotButton="0" quotePrefix="0" xfId="0">
      <alignment horizontal="right" vertical="center" wrapText="1"/>
    </xf>
    <xf applyAlignment="1" borderId="2" fillId="0" fontId="4" numFmtId="0" pivotButton="0" quotePrefix="0" xfId="0">
      <alignment horizontal="left" vertical="center" wrapText="1"/>
    </xf>
    <xf applyAlignment="1" borderId="2" fillId="0" fontId="4" numFmtId="0" pivotButton="0" quotePrefix="0" xfId="0">
      <alignment horizontal="right" vertical="center" wrapText="1"/>
    </xf>
    <xf applyAlignment="1" borderId="2" fillId="2" fontId="4" numFmtId="167" pivotButton="0" quotePrefix="0" xfId="0">
      <alignment horizontal="right" vertical="center" wrapText="1"/>
    </xf>
    <xf applyAlignment="1" borderId="2" fillId="0" fontId="4" numFmtId="165" pivotButton="0" quotePrefix="0" xfId="0">
      <alignment horizontal="right" vertical="center" wrapText="1"/>
    </xf>
    <xf applyAlignment="1" borderId="2" fillId="0" fontId="0" numFmtId="0" pivotButton="0" quotePrefix="0" xfId="0">
      <alignment vertical="center"/>
    </xf>
    <xf applyAlignment="1" borderId="2" fillId="5" fontId="2" numFmtId="0" pivotButton="0" quotePrefix="0" xfId="0">
      <alignment horizontal="left" vertical="center" wrapText="1"/>
    </xf>
    <xf applyAlignment="1" borderId="0" fillId="0" fontId="0" numFmtId="169" pivotButton="0" quotePrefix="0" xfId="0">
      <alignment vertical="center"/>
    </xf>
    <xf applyAlignment="1" borderId="2" fillId="0" fontId="4" numFmtId="10" pivotButton="0" quotePrefix="0" xfId="0">
      <alignment horizontal="right" vertical="center" wrapText="1"/>
    </xf>
    <xf applyAlignment="1" borderId="0" fillId="0" fontId="7" numFmtId="0" pivotButton="0" quotePrefix="0" xfId="0">
      <alignment vertical="center"/>
    </xf>
    <xf applyAlignment="1" borderId="2" fillId="0" fontId="7" numFmtId="0" pivotButton="0" quotePrefix="0" xfId="0">
      <alignment vertical="center"/>
    </xf>
    <xf applyAlignment="1" borderId="0" fillId="0" fontId="0" numFmtId="167" pivotButton="0" quotePrefix="0" xfId="0">
      <alignment vertical="center"/>
    </xf>
    <xf applyAlignment="1" borderId="0" fillId="0" fontId="0" numFmtId="165" pivotButton="0" quotePrefix="0" xfId="0">
      <alignment vertical="center"/>
    </xf>
    <xf applyAlignment="1" borderId="4" fillId="0" fontId="7" numFmtId="14" pivotButton="0" quotePrefix="0" xfId="0">
      <alignment vertical="center"/>
    </xf>
    <xf applyAlignment="1" borderId="0" fillId="0" fontId="16" numFmtId="0" pivotButton="0" quotePrefix="0" xfId="0">
      <alignment vertical="center"/>
    </xf>
    <xf applyAlignment="1" borderId="11" fillId="0" fontId="2" numFmtId="0" pivotButton="0" quotePrefix="0" xfId="0">
      <alignment horizontal="left" vertical="center" wrapText="1"/>
    </xf>
    <xf applyAlignment="1" borderId="4" fillId="0" fontId="17" numFmtId="0" pivotButton="0" quotePrefix="0" xfId="0">
      <alignment vertical="center"/>
    </xf>
    <xf applyAlignment="1" borderId="2" fillId="3" fontId="7" numFmtId="0" pivotButton="0" quotePrefix="0" xfId="0">
      <alignment horizontal="center" vertical="center"/>
    </xf>
    <xf applyAlignment="1" borderId="2" fillId="3" fontId="7" numFmtId="169" pivotButton="0" quotePrefix="0" xfId="0">
      <alignment horizontal="center" vertical="center"/>
    </xf>
    <xf applyAlignment="1" borderId="0" fillId="0" fontId="18" numFmtId="0" pivotButton="0" quotePrefix="0" xfId="0">
      <alignment vertical="center"/>
    </xf>
    <xf applyAlignment="1" borderId="0" fillId="0" fontId="17" numFmtId="0" pivotButton="0" quotePrefix="0" xfId="0">
      <alignment vertical="center"/>
    </xf>
    <xf applyAlignment="1" borderId="0" fillId="3" fontId="7" numFmtId="0" pivotButton="0" quotePrefix="0" xfId="0">
      <alignment horizontal="center" vertical="center"/>
    </xf>
    <xf applyAlignment="1" borderId="4" fillId="0" fontId="13" numFmtId="0" pivotButton="0" quotePrefix="0" xfId="0">
      <alignment horizontal="center" vertical="center" wrapText="1"/>
    </xf>
    <xf applyAlignment="1" borderId="4" fillId="0" fontId="2" numFmtId="0" pivotButton="0" quotePrefix="0" xfId="0">
      <alignment horizontal="center" vertical="center" wrapText="1"/>
    </xf>
    <xf applyAlignment="1" borderId="0" fillId="0" fontId="0" numFmtId="166" pivotButton="0" quotePrefix="0" xfId="0">
      <alignment vertical="center"/>
    </xf>
    <xf applyAlignment="1" borderId="0" fillId="0" fontId="19" numFmtId="0" pivotButton="0" quotePrefix="0" xfId="0">
      <alignment vertical="center"/>
    </xf>
    <xf applyAlignment="1" borderId="12" fillId="0" fontId="0" numFmtId="14" pivotButton="0" quotePrefix="0" xfId="0">
      <alignment vertical="center"/>
    </xf>
    <xf applyAlignment="1" borderId="0" fillId="0" fontId="0" numFmtId="14" pivotButton="0" quotePrefix="0" xfId="0">
      <alignment vertical="center"/>
    </xf>
    <xf applyAlignment="1" borderId="0" fillId="3" fontId="12" numFmtId="165" pivotButton="0" quotePrefix="0" xfId="0">
      <alignment horizontal="left" vertical="center" wrapText="1"/>
    </xf>
    <xf borderId="12" fillId="0" fontId="8" numFmtId="0" pivotButton="0" quotePrefix="0" xfId="0"/>
    <xf borderId="12" fillId="0" fontId="6" numFmtId="0" pivotButton="0" quotePrefix="0" xfId="0"/>
    <xf applyAlignment="1" borderId="0" fillId="0" fontId="10" numFmtId="0" pivotButton="0" quotePrefix="0" xfId="0">
      <alignment horizontal="left" vertical="center" wrapText="1"/>
    </xf>
    <xf applyAlignment="1" borderId="0" fillId="0" fontId="12" numFmtId="167" pivotButton="0" quotePrefix="0" xfId="0">
      <alignment horizontal="left" vertical="center" wrapText="1"/>
    </xf>
    <xf applyAlignment="1" borderId="0" fillId="0" fontId="0" numFmtId="0" pivotButton="0" quotePrefix="0" xfId="0">
      <alignment horizontal="left" vertical="center" wrapText="1"/>
    </xf>
    <xf applyAlignment="1" borderId="2" fillId="0" fontId="2" numFmtId="0" pivotButton="0" quotePrefix="0" xfId="0">
      <alignment horizontal="left" vertical="center"/>
    </xf>
    <xf applyAlignment="1" borderId="2" fillId="0" fontId="4" numFmtId="0" pivotButton="0" quotePrefix="0" xfId="0">
      <alignment horizontal="left" vertical="center"/>
    </xf>
    <xf applyAlignment="1" borderId="2" fillId="0" fontId="4" numFmtId="0" pivotButton="0" quotePrefix="0" xfId="0">
      <alignment horizontal="right" vertical="center"/>
    </xf>
    <xf applyAlignment="1" borderId="2" fillId="2" fontId="4" numFmtId="168" pivotButton="0" quotePrefix="0" xfId="0">
      <alignment horizontal="right" vertical="center"/>
    </xf>
    <xf applyAlignment="1" borderId="2" fillId="2" fontId="2" numFmtId="167" pivotButton="0" quotePrefix="0" xfId="0">
      <alignment horizontal="right" vertical="center" wrapText="1"/>
    </xf>
    <xf applyAlignment="1" borderId="0" fillId="0" fontId="7" numFmtId="169" pivotButton="0" quotePrefix="0" xfId="0">
      <alignment vertical="center"/>
    </xf>
    <xf applyAlignment="1" borderId="0" fillId="0" fontId="7" numFmtId="14" pivotButton="0" quotePrefix="0" xfId="0">
      <alignment vertical="center"/>
    </xf>
    <xf applyAlignment="1" borderId="2" fillId="0" fontId="20" numFmtId="0" pivotButton="0" quotePrefix="0" xfId="0">
      <alignment horizontal="left" vertical="center" wrapText="1"/>
    </xf>
    <xf applyAlignment="1" borderId="2" fillId="2" fontId="21" numFmtId="169" pivotButton="0" quotePrefix="0" xfId="0">
      <alignment horizontal="right" vertical="center" wrapText="1"/>
    </xf>
    <xf applyAlignment="1" borderId="2" fillId="2" fontId="4" numFmtId="0" pivotButton="0" quotePrefix="0" xfId="0">
      <alignment horizontal="right" vertical="center" wrapText="1"/>
    </xf>
    <xf applyAlignment="1" borderId="2" fillId="2" fontId="21" numFmtId="165" pivotButton="0" quotePrefix="0" xfId="0">
      <alignment horizontal="right" vertical="center" wrapText="1"/>
    </xf>
    <xf applyAlignment="1" borderId="2" fillId="0" fontId="21" numFmtId="0" pivotButton="0" quotePrefix="0" xfId="0">
      <alignment horizontal="left" vertical="center"/>
    </xf>
    <xf applyAlignment="1" borderId="2" fillId="2" fontId="4" numFmtId="169" pivotButton="0" quotePrefix="0" xfId="0">
      <alignment horizontal="right" vertical="center" wrapText="1"/>
    </xf>
    <xf applyAlignment="1" borderId="2" fillId="2" fontId="4" numFmtId="0" pivotButton="0" quotePrefix="0" xfId="0">
      <alignment horizontal="right" vertical="center"/>
    </xf>
    <xf applyAlignment="1" borderId="2" fillId="2" fontId="2" numFmtId="169" pivotButton="0" quotePrefix="0" xfId="0">
      <alignment horizontal="right" vertical="center" wrapText="1"/>
    </xf>
    <xf applyAlignment="1" borderId="2" fillId="0" fontId="0" numFmtId="0" pivotButton="0" quotePrefix="1" xfId="0">
      <alignment vertical="top"/>
    </xf>
    <xf applyAlignment="1" borderId="12" fillId="0" fontId="7" numFmtId="0" pivotButton="0" quotePrefix="1" xfId="0">
      <alignment vertical="center"/>
    </xf>
    <xf applyAlignment="1" borderId="0" fillId="0" fontId="0" numFmtId="14" pivotButton="0" quotePrefix="1" xfId="0">
      <alignment vertical="center"/>
    </xf>
    <xf applyAlignment="1" borderId="0" fillId="3" fontId="5" numFmtId="0" pivotButton="0" quotePrefix="1" xfId="0">
      <alignment vertical="center"/>
    </xf>
    <xf applyAlignment="1" borderId="4" fillId="0" fontId="7" numFmtId="0" pivotButton="0" quotePrefix="1" xfId="0">
      <alignment vertical="center"/>
    </xf>
    <xf applyAlignment="1" borderId="14" fillId="4" fontId="2" numFmtId="0" pivotButton="0" quotePrefix="0" xfId="0">
      <alignment horizontal="left" vertical="center" wrapText="1"/>
    </xf>
    <xf applyAlignment="1" borderId="14" fillId="3" fontId="3" numFmtId="165" pivotButton="0" quotePrefix="0" xfId="0">
      <alignment horizontal="left" vertical="center" wrapText="1"/>
    </xf>
    <xf applyAlignment="1" borderId="14" fillId="3" fontId="11" numFmtId="165" pivotButton="0" quotePrefix="0" xfId="0">
      <alignment horizontal="left" vertical="center" wrapText="1"/>
    </xf>
    <xf applyAlignment="1" borderId="14" fillId="3" fontId="12" numFmtId="165" pivotButton="0" quotePrefix="0" xfId="0">
      <alignment horizontal="left" vertical="center" wrapText="1"/>
    </xf>
    <xf applyAlignment="1" borderId="14" fillId="3" fontId="3" numFmtId="167" pivotButton="0" quotePrefix="0" xfId="0">
      <alignment horizontal="left" vertical="center" wrapText="1"/>
    </xf>
    <xf applyAlignment="1" borderId="14" fillId="3" fontId="3" numFmtId="10" pivotButton="0" quotePrefix="0" xfId="0">
      <alignment horizontal="left" vertical="center" wrapText="1"/>
    </xf>
    <xf applyAlignment="1" borderId="14" fillId="3" fontId="12" numFmtId="10" pivotButton="0" quotePrefix="0" xfId="0">
      <alignment horizontal="left" vertical="center" wrapText="1"/>
    </xf>
    <xf applyAlignment="1" borderId="14" fillId="3" fontId="12" numFmtId="167" pivotButton="0" quotePrefix="0" xfId="0">
      <alignment horizontal="left" vertical="center" wrapText="1"/>
    </xf>
    <xf applyAlignment="1" borderId="14" fillId="0" fontId="0" numFmtId="0" pivotButton="0" quotePrefix="0" xfId="0">
      <alignment vertical="center"/>
    </xf>
    <xf applyAlignment="1" borderId="14" fillId="3" fontId="3" numFmtId="165" pivotButton="0" quotePrefix="1" xfId="0">
      <alignment horizontal="left" vertical="center" wrapText="1"/>
    </xf>
    <xf applyAlignment="1" borderId="0" fillId="0" fontId="14" numFmtId="0" pivotButton="0" quotePrefix="0" xfId="0">
      <alignment horizontal="center" vertical="center"/>
    </xf>
    <xf applyAlignment="1" borderId="0" fillId="0" fontId="2" numFmtId="0" pivotButton="0" quotePrefix="0" xfId="0">
      <alignment horizontal="center" vertical="center"/>
    </xf>
    <xf applyAlignment="1" borderId="0" fillId="0" fontId="14" numFmtId="0" pivotButton="0" quotePrefix="0" xfId="0">
      <alignment vertical="center"/>
    </xf>
    <xf applyAlignment="1" borderId="2" fillId="0" fontId="24" numFmtId="0" pivotButton="0" quotePrefix="0" xfId="0">
      <alignment horizontal="center" vertical="center" wrapText="1"/>
    </xf>
    <xf applyAlignment="1" borderId="2" fillId="0" fontId="2" numFmtId="14" pivotButton="0" quotePrefix="0" xfId="0">
      <alignment horizontal="center" vertical="center" wrapText="1"/>
    </xf>
    <xf applyAlignment="1" borderId="3" fillId="0" fontId="8" numFmtId="0" pivotButton="0" quotePrefix="0" xfId="0">
      <alignment horizontal="center" vertical="center"/>
    </xf>
    <xf applyAlignment="1" borderId="3" fillId="0" fontId="8" numFmtId="14" pivotButton="0" quotePrefix="0" xfId="0">
      <alignment horizontal="center" vertical="center"/>
    </xf>
    <xf applyAlignment="1" borderId="13" fillId="4" fontId="2" numFmtId="0" pivotButton="0" quotePrefix="0" xfId="0">
      <alignment horizontal="left" vertical="center" wrapText="1"/>
    </xf>
    <xf applyAlignment="1" borderId="13" fillId="0" fontId="0" numFmtId="0" pivotButton="0" quotePrefix="0" xfId="0">
      <alignment horizontal="left" vertical="center" wrapText="1"/>
    </xf>
    <xf applyAlignment="1" borderId="8" fillId="0" fontId="0" numFmtId="0" pivotButton="0" quotePrefix="0" xfId="0">
      <alignment horizontal="left" vertical="center" wrapText="1"/>
    </xf>
    <xf applyAlignment="1" borderId="2" fillId="0" fontId="2" numFmtId="0" pivotButton="0" quotePrefix="0" xfId="0">
      <alignment horizontal="left" vertical="center" wrapText="1"/>
    </xf>
    <xf applyAlignment="1" borderId="2" fillId="0" fontId="0" numFmtId="0" pivotButton="0" quotePrefix="0" xfId="0">
      <alignment horizontal="left" vertical="center" wrapText="1"/>
    </xf>
    <xf applyAlignment="1" borderId="6" fillId="2" fontId="4" numFmtId="0" pivotButton="0" quotePrefix="0" xfId="0">
      <alignment horizontal="right" vertical="center" wrapText="1"/>
    </xf>
    <xf applyAlignment="1" borderId="9" fillId="2" fontId="4" numFmtId="0" pivotButton="0" quotePrefix="0" xfId="0">
      <alignment horizontal="right" vertical="center" wrapText="1"/>
    </xf>
    <xf applyAlignment="1" borderId="10" fillId="2" fontId="4" numFmtId="0" pivotButton="0" quotePrefix="0" xfId="0">
      <alignment horizontal="right" vertical="center" wrapText="1"/>
    </xf>
    <xf applyAlignment="1" borderId="6" fillId="2" fontId="2" numFmtId="0" pivotButton="0" quotePrefix="0" xfId="0">
      <alignment horizontal="right" vertical="center" wrapText="1"/>
    </xf>
    <xf applyAlignment="1" borderId="9" fillId="2" fontId="2" numFmtId="0" pivotButton="0" quotePrefix="0" xfId="0">
      <alignment horizontal="right" vertical="center" wrapText="1"/>
    </xf>
    <xf applyAlignment="1" borderId="10" fillId="2" fontId="2" numFmtId="0" pivotButton="0" quotePrefix="0" xfId="0">
      <alignment horizontal="right" vertical="center" wrapText="1"/>
    </xf>
    <xf applyAlignment="1" borderId="6" fillId="2" fontId="2" numFmtId="165" pivotButton="0" quotePrefix="0" xfId="0">
      <alignment horizontal="right" vertical="center" wrapText="1"/>
    </xf>
    <xf applyAlignment="1" borderId="9" fillId="2" fontId="2" numFmtId="165" pivotButton="0" quotePrefix="0" xfId="0">
      <alignment horizontal="right" vertical="center" wrapText="1"/>
    </xf>
    <xf applyAlignment="1" borderId="10" fillId="2" fontId="2" numFmtId="165" pivotButton="0" quotePrefix="0" xfId="0">
      <alignment horizontal="right" vertical="center" wrapText="1"/>
    </xf>
    <xf applyAlignment="1" borderId="6" fillId="2" fontId="4" numFmtId="165" pivotButton="0" quotePrefix="0" xfId="0">
      <alignment horizontal="right" vertical="center" wrapText="1"/>
    </xf>
    <xf applyAlignment="1" borderId="9" fillId="2" fontId="4" numFmtId="165" pivotButton="0" quotePrefix="0" xfId="0">
      <alignment horizontal="right" vertical="center" wrapText="1"/>
    </xf>
    <xf applyAlignment="1" borderId="10" fillId="2" fontId="4" numFmtId="165" pivotButton="0" quotePrefix="0" xfId="0">
      <alignment horizontal="right" vertical="center" wrapText="1"/>
    </xf>
    <xf applyAlignment="1" borderId="8" fillId="0" fontId="2" numFmtId="0" pivotButton="0" quotePrefix="0" xfId="0">
      <alignment horizontal="center" vertical="center" wrapText="1"/>
    </xf>
    <xf applyAlignment="1" borderId="8" fillId="0" fontId="0" numFmtId="0" pivotButton="0" quotePrefix="0" xfId="0">
      <alignment vertical="center"/>
    </xf>
    <xf applyAlignment="1" borderId="6" fillId="0" fontId="2" numFmtId="0" pivotButton="0" quotePrefix="0" xfId="0">
      <alignment horizontal="center" vertical="center" wrapText="1"/>
    </xf>
    <xf applyAlignment="1" borderId="9" fillId="0" fontId="0" numFmtId="0" pivotButton="0" quotePrefix="0" xfId="0">
      <alignment vertical="center" wrapText="1"/>
    </xf>
    <xf applyAlignment="1" borderId="10" fillId="0" fontId="0" numFmtId="0" pivotButton="0" quotePrefix="0" xfId="0">
      <alignment vertical="center" wrapText="1"/>
    </xf>
    <xf applyAlignment="1" borderId="7" fillId="0" fontId="1" numFmtId="0" pivotButton="0" quotePrefix="0" xfId="0">
      <alignment horizontal="center" vertical="center" wrapText="1"/>
    </xf>
    <xf applyAlignment="1" borderId="5" fillId="0" fontId="1" numFmtId="0" pivotButton="0" quotePrefix="0" xfId="0">
      <alignment horizontal="center" vertical="center" wrapText="1"/>
    </xf>
    <xf applyAlignment="1" borderId="5" fillId="0" fontId="0" numFmtId="0" pivotButton="0" quotePrefix="0" xfId="0">
      <alignment vertical="center" wrapText="1"/>
    </xf>
    <xf applyAlignment="1" borderId="9" fillId="0" fontId="2" numFmtId="0" pivotButton="0" quotePrefix="0" xfId="0">
      <alignment horizontal="center" vertical="center" wrapText="1"/>
    </xf>
    <xf applyAlignment="1" borderId="6" fillId="2" fontId="2" numFmtId="170" pivotButton="0" quotePrefix="0" xfId="0">
      <alignment horizontal="center" vertical="center" wrapText="1"/>
    </xf>
    <xf applyAlignment="1" borderId="9" fillId="2" fontId="13" numFmtId="170" pivotButton="0" quotePrefix="0" xfId="0">
      <alignment horizontal="center" vertical="center" wrapText="1"/>
    </xf>
    <xf applyAlignment="1" borderId="10" fillId="2" fontId="13" numFmtId="170" pivotButton="0" quotePrefix="0" xfId="0">
      <alignment horizontal="center" vertical="center" wrapText="1"/>
    </xf>
    <xf applyAlignment="1" borderId="8" fillId="0" fontId="2" numFmtId="0" pivotButton="0" quotePrefix="0" xfId="0">
      <alignment horizontal="center" vertical="center"/>
    </xf>
    <xf applyAlignment="1" borderId="6" fillId="0" fontId="2" numFmtId="0" pivotButton="0" quotePrefix="0" xfId="0">
      <alignment horizontal="center" vertical="center"/>
    </xf>
    <xf applyAlignment="1" borderId="9" fillId="0" fontId="0" numFmtId="0" pivotButton="0" quotePrefix="0" xfId="0">
      <alignment vertical="center"/>
    </xf>
    <xf applyAlignment="1" borderId="10" fillId="0" fontId="0" numFmtId="0" pivotButton="0" quotePrefix="0" xfId="0">
      <alignment vertical="center"/>
    </xf>
    <xf applyAlignment="1" borderId="10" fillId="3" fontId="7" numFmtId="0" pivotButton="0" quotePrefix="0" xfId="0">
      <alignment horizontal="center" vertical="center"/>
    </xf>
    <xf applyAlignment="1" borderId="2" fillId="3" fontId="7" numFmtId="0" pivotButton="0" quotePrefix="0" xfId="0">
      <alignment horizontal="center" vertical="center"/>
    </xf>
    <xf applyAlignment="1" borderId="6" fillId="2" fontId="2" numFmtId="171" pivotButton="0" quotePrefix="0" xfId="0">
      <alignment horizontal="center" vertical="center" wrapText="1"/>
    </xf>
    <xf applyAlignment="1" borderId="9" fillId="2" fontId="13" numFmtId="171" pivotButton="0" quotePrefix="0" xfId="0">
      <alignment horizontal="center" vertical="center" wrapText="1"/>
    </xf>
    <xf applyAlignment="1" borderId="10" fillId="2" fontId="13" numFmtId="171" pivotButton="0" quotePrefix="0" xfId="0">
      <alignment horizontal="center" vertical="center" wrapText="1"/>
    </xf>
    <xf applyAlignment="1" borderId="2" fillId="0" fontId="2" numFmtId="0" pivotButton="0" quotePrefix="0" xfId="0">
      <alignment horizontal="center" vertical="center" wrapText="1"/>
    </xf>
    <xf applyAlignment="1" borderId="6" fillId="2" fontId="7" numFmtId="0" pivotButton="0" quotePrefix="0" xfId="0">
      <alignment vertical="center" wrapText="1"/>
    </xf>
    <xf applyAlignment="1" borderId="9" fillId="2" fontId="7" numFmtId="0" pivotButton="0" quotePrefix="0" xfId="0">
      <alignment vertical="center" wrapText="1"/>
    </xf>
    <xf applyAlignment="1" borderId="10" fillId="2" fontId="7" numFmtId="0" pivotButton="0" quotePrefix="0" xfId="0">
      <alignment vertical="center" wrapText="1"/>
    </xf>
    <xf applyAlignment="1" borderId="8" fillId="0" fontId="14" numFmtId="0" pivotButton="0" quotePrefix="0" xfId="0">
      <alignment horizontal="center" vertical="center" wrapText="1"/>
    </xf>
    <xf applyAlignment="1" borderId="2" fillId="0" fontId="14" numFmtId="0" pivotButton="0" quotePrefix="0" xfId="0">
      <alignment horizontal="center" vertical="center" wrapText="1"/>
    </xf>
    <xf applyAlignment="1" borderId="2" fillId="0" fontId="0" numFmtId="0" pivotButton="0" quotePrefix="0" xfId="0">
      <alignment vertical="center" wrapText="1"/>
    </xf>
    <xf applyAlignment="1" borderId="6" fillId="2" fontId="4" numFmtId="0" pivotButton="0" quotePrefix="0" xfId="0">
      <alignment horizontal="left" vertical="center" wrapText="1"/>
    </xf>
    <xf applyAlignment="1" borderId="10" fillId="2" fontId="4" numFmtId="0" pivotButton="0" quotePrefix="0" xfId="0">
      <alignment horizontal="left" vertical="center" wrapText="1"/>
    </xf>
    <xf applyAlignment="1" borderId="9" fillId="2" fontId="4" numFmtId="0" pivotButton="0" quotePrefix="0" xfId="0">
      <alignment horizontal="left" vertical="center" wrapText="1"/>
    </xf>
    <xf applyAlignment="1" borderId="2" fillId="3" fontId="15" numFmtId="0" pivotButton="0" quotePrefix="0" xfId="0">
      <alignment horizontal="center" vertical="center"/>
    </xf>
    <xf applyAlignment="1" borderId="2" fillId="3" fontId="15" numFmtId="10" pivotButton="0" quotePrefix="0" xfId="0">
      <alignment horizontal="center" vertical="center"/>
    </xf>
    <xf applyAlignment="1" borderId="0" fillId="0" fontId="1" numFmtId="0" pivotButton="0" quotePrefix="0" xfId="0">
      <alignment horizontal="center" vertical="center" wrapText="1"/>
    </xf>
    <xf applyAlignment="1" borderId="1" fillId="0" fontId="1" numFmtId="0" pivotButton="0" quotePrefix="0" xfId="0">
      <alignment horizontal="center" vertical="center" wrapText="1"/>
    </xf>
    <xf borderId="0" fillId="0" fontId="0" numFmtId="0" pivotButton="0" quotePrefix="0" xfId="0"/>
    <xf applyAlignment="1" borderId="15" fillId="0" fontId="2" numFmtId="0" pivotButton="0" quotePrefix="0" xfId="0">
      <alignment horizontal="left" vertical="center" wrapText="1"/>
    </xf>
    <xf applyAlignment="1" borderId="15" fillId="2" fontId="4" numFmtId="0" pivotButton="0" quotePrefix="0" xfId="0">
      <alignment horizontal="left" vertical="center" wrapText="1"/>
    </xf>
    <xf borderId="15" fillId="0" fontId="0" numFmtId="0" pivotButton="0" quotePrefix="0" xfId="0"/>
    <xf applyAlignment="1" borderId="15" fillId="2" fontId="7" numFmtId="0" pivotButton="0" quotePrefix="0" xfId="0">
      <alignment vertical="center" wrapText="1"/>
    </xf>
    <xf applyAlignment="1" borderId="15" fillId="0" fontId="17" numFmtId="0" pivotButton="0" quotePrefix="0" xfId="0">
      <alignment vertical="center"/>
    </xf>
    <xf applyAlignment="1" borderId="15" fillId="3" fontId="7" numFmtId="0" pivotButton="0" quotePrefix="0" xfId="0">
      <alignment horizontal="center" vertical="center"/>
    </xf>
    <xf applyAlignment="1" borderId="15" fillId="3" fontId="7" numFmtId="169" pivotButton="0" quotePrefix="0" xfId="0">
      <alignment horizontal="center" vertical="center"/>
    </xf>
    <xf applyAlignment="1" borderId="2" fillId="3" fontId="12" numFmtId="165" pivotButton="0" quotePrefix="0" xfId="0">
      <alignment horizontal="left" vertical="center" wrapText="1"/>
    </xf>
    <xf applyAlignment="1" borderId="0" fillId="3" fontId="12" numFmtId="165" pivotButton="0" quotePrefix="0" xfId="0">
      <alignment horizontal="left" vertical="center" wrapText="1"/>
    </xf>
    <xf applyAlignment="1" borderId="0" fillId="0" fontId="0" numFmtId="167" pivotButton="0" quotePrefix="0" xfId="0">
      <alignment vertical="center"/>
    </xf>
    <xf applyAlignment="1" borderId="0" fillId="0" fontId="0" numFmtId="166" pivotButton="0" quotePrefix="0" xfId="0">
      <alignment vertical="center"/>
    </xf>
    <xf applyAlignment="1" borderId="2" fillId="3" fontId="3" numFmtId="165" pivotButton="0" quotePrefix="0" xfId="0">
      <alignment horizontal="left" vertical="center" wrapText="1"/>
    </xf>
    <xf applyAlignment="1" borderId="2" fillId="3" fontId="11" numFmtId="165" pivotButton="0" quotePrefix="0" xfId="0">
      <alignment horizontal="left" vertical="center" wrapText="1"/>
    </xf>
    <xf applyAlignment="1" borderId="2" fillId="3" fontId="3" numFmtId="167" pivotButton="0" quotePrefix="0" xfId="0">
      <alignment horizontal="left" vertical="center" wrapText="1"/>
    </xf>
    <xf applyAlignment="1" borderId="2" fillId="3" fontId="12" numFmtId="167" pivotButton="0" quotePrefix="0" xfId="0">
      <alignment horizontal="left" vertical="center" wrapText="1"/>
    </xf>
    <xf applyAlignment="1" borderId="0" fillId="0" fontId="12" numFmtId="167" pivotButton="0" quotePrefix="0" xfId="0">
      <alignment horizontal="left" vertical="center" wrapText="1"/>
    </xf>
    <xf applyAlignment="1" borderId="0" fillId="0" fontId="7" numFmtId="169" pivotButton="0" quotePrefix="0" xfId="0">
      <alignment vertical="center"/>
    </xf>
    <xf applyAlignment="1" borderId="6" fillId="2" fontId="2" numFmtId="171" pivotButton="0" quotePrefix="0" xfId="0">
      <alignment horizontal="center" vertical="center" wrapText="1"/>
    </xf>
    <xf applyAlignment="1" borderId="2" fillId="2" fontId="4" numFmtId="168" pivotButton="0" quotePrefix="0" xfId="0">
      <alignment horizontal="right" vertical="center" wrapText="1"/>
    </xf>
    <xf applyAlignment="1" borderId="2" fillId="2" fontId="4" numFmtId="167" pivotButton="0" quotePrefix="0" xfId="0">
      <alignment horizontal="right" vertical="center" wrapText="1"/>
    </xf>
    <xf applyAlignment="1" borderId="2" fillId="2" fontId="21" numFmtId="169" pivotButton="0" quotePrefix="0" xfId="0">
      <alignment horizontal="right" vertical="center" wrapText="1"/>
    </xf>
    <xf applyAlignment="1" borderId="2" fillId="2" fontId="4" numFmtId="169" pivotButton="0" quotePrefix="0" xfId="0">
      <alignment horizontal="right" vertical="center" wrapText="1"/>
    </xf>
    <xf applyAlignment="1" borderId="2" fillId="2" fontId="4" numFmtId="165" pivotButton="0" quotePrefix="0" xfId="0">
      <alignment horizontal="right" vertical="center" wrapText="1"/>
    </xf>
    <xf applyAlignment="1" borderId="2" fillId="2" fontId="21" numFmtId="165" pivotButton="0" quotePrefix="0" xfId="0">
      <alignment horizontal="right" vertical="center" wrapText="1"/>
    </xf>
    <xf applyAlignment="1" borderId="2" fillId="2" fontId="4" numFmtId="168" pivotButton="0" quotePrefix="0" xfId="0">
      <alignment horizontal="right" vertical="center"/>
    </xf>
    <xf applyAlignment="1" borderId="6" fillId="2" fontId="2" numFmtId="170" pivotButton="0" quotePrefix="0" xfId="0">
      <alignment horizontal="center" vertical="center" wrapText="1"/>
    </xf>
    <xf applyAlignment="1" borderId="6" fillId="2" fontId="4" numFmtId="165" pivotButton="0" quotePrefix="0" xfId="0">
      <alignment horizontal="right" vertical="center" wrapText="1"/>
    </xf>
    <xf applyAlignment="1" borderId="6" fillId="2" fontId="2" numFmtId="165" pivotButton="0" quotePrefix="0" xfId="0">
      <alignment horizontal="right" vertical="center" wrapText="1"/>
    </xf>
    <xf applyAlignment="1" borderId="2" fillId="2" fontId="2" numFmtId="167" pivotButton="0" quotePrefix="0" xfId="0">
      <alignment horizontal="right" vertical="center" wrapText="1"/>
    </xf>
    <xf applyAlignment="1" borderId="2" fillId="0" fontId="4" numFmtId="165" pivotButton="0" quotePrefix="0" xfId="0">
      <alignment horizontal="right" vertical="center" wrapText="1"/>
    </xf>
    <xf applyAlignment="1" borderId="2" fillId="2" fontId="2" numFmtId="169" pivotButton="0" quotePrefix="0" xfId="0">
      <alignment horizontal="right" vertical="center" wrapText="1"/>
    </xf>
    <xf applyAlignment="1" borderId="15" fillId="0" fontId="7" numFmtId="0" pivotButton="0" quotePrefix="0" xfId="0">
      <alignment vertical="center"/>
    </xf>
    <xf applyAlignment="1" borderId="15" fillId="3" fontId="15" numFmtId="0" pivotButton="0" quotePrefix="0" xfId="0">
      <alignment horizontal="center" vertical="center"/>
    </xf>
    <xf applyAlignment="1" borderId="15" fillId="3" fontId="15" numFmtId="10" pivotButton="0" quotePrefix="0" xfId="0">
      <alignment horizontal="center" vertical="center"/>
    </xf>
    <xf applyAlignment="1" borderId="15" fillId="0" fontId="2" numFmtId="0" pivotButton="0" quotePrefix="0" xfId="0">
      <alignment horizontal="center" vertical="center" wrapText="1"/>
    </xf>
    <xf applyAlignment="1" borderId="0" fillId="0" fontId="0" numFmtId="165" pivotButton="0" quotePrefix="0" xfId="0">
      <alignment vertical="center"/>
    </xf>
    <xf applyAlignment="1" borderId="15" fillId="0" fontId="25" numFmtId="0" pivotButton="0" quotePrefix="0" xfId="0">
      <alignment horizontal="center" vertical="center"/>
    </xf>
    <xf applyAlignment="1" borderId="15" fillId="0" fontId="25" numFmtId="167" pivotButton="0" quotePrefix="0" xfId="0">
      <alignment horizontal="center" vertical="center"/>
    </xf>
    <xf applyAlignment="1" borderId="15" fillId="0" fontId="1" numFmtId="0" pivotButton="0" quotePrefix="0" xfId="0">
      <alignment horizontal="center" vertical="center" wrapText="1"/>
    </xf>
    <xf applyAlignment="1" borderId="15" fillId="2" fontId="2" numFmtId="171" pivotButton="0" quotePrefix="0" xfId="0">
      <alignment horizontal="center" vertical="center" wrapText="1"/>
    </xf>
    <xf applyAlignment="1" borderId="15" fillId="2" fontId="4" numFmtId="10" pivotButton="0" quotePrefix="0" xfId="0">
      <alignment horizontal="right" vertical="center" wrapText="1"/>
    </xf>
    <xf applyAlignment="1" borderId="15" fillId="2" fontId="4" numFmtId="168" pivotButton="0" quotePrefix="0" xfId="0">
      <alignment horizontal="right" vertical="center" wrapText="1"/>
    </xf>
    <xf applyAlignment="1" borderId="15" fillId="0" fontId="4" numFmtId="10" pivotButton="0" quotePrefix="0" xfId="0">
      <alignment horizontal="right" vertical="center" wrapText="1"/>
    </xf>
    <xf applyAlignment="1" borderId="15" fillId="2" fontId="4" numFmtId="165" pivotButton="0" quotePrefix="0" xfId="0">
      <alignment horizontal="right" vertical="center" wrapText="1"/>
    </xf>
    <xf applyAlignment="1" borderId="15" fillId="0" fontId="4" numFmtId="0" pivotButton="0" quotePrefix="0" xfId="0">
      <alignment horizontal="left" vertical="center" wrapText="1"/>
    </xf>
    <xf applyAlignment="1" borderId="15" fillId="0" fontId="4" numFmtId="0" pivotButton="0" quotePrefix="0" xfId="0">
      <alignment horizontal="right" vertical="center" wrapText="1"/>
    </xf>
    <xf applyAlignment="1" borderId="15" fillId="2" fontId="2" numFmtId="170" pivotButton="0" quotePrefix="0" xfId="0">
      <alignment horizontal="center" vertical="center" wrapText="1"/>
    </xf>
    <xf applyAlignment="1" borderId="15" fillId="2" fontId="4" numFmtId="167" pivotButton="0" quotePrefix="0" xfId="0">
      <alignment horizontal="right" vertical="center" wrapText="1"/>
    </xf>
    <xf applyAlignment="1" borderId="15" fillId="0" fontId="4" numFmtId="165" pivotButton="0" quotePrefix="0" xfId="0">
      <alignment horizontal="right" vertical="center" wrapText="1"/>
    </xf>
    <xf applyAlignment="1" borderId="15" fillId="0" fontId="0" numFmtId="0" pivotButton="0" quotePrefix="0" xfId="0">
      <alignment vertical="center"/>
    </xf>
    <xf applyAlignment="1" borderId="15" fillId="5" fontId="2" numFmtId="0" pivotButton="0" quotePrefix="0" xfId="0">
      <alignment horizontal="left" vertical="center" wrapText="1"/>
    </xf>
    <xf applyAlignment="1" borderId="0" fillId="0" fontId="0" numFmtId="169" pivotButton="0" quotePrefix="0" xfId="0">
      <alignment vertical="center"/>
    </xf>
    <xf applyAlignment="1" borderId="14" fillId="3" fontId="3" numFmtId="165" pivotButton="0" quotePrefix="0" xfId="0">
      <alignment horizontal="left" vertical="center" wrapText="1"/>
    </xf>
    <xf applyAlignment="1" borderId="14" fillId="3" fontId="3" numFmtId="165" pivotButton="0" quotePrefix="1" xfId="0">
      <alignment horizontal="left" vertical="center" wrapText="1"/>
    </xf>
    <xf applyAlignment="1" borderId="14" fillId="3" fontId="11" numFmtId="165" pivotButton="0" quotePrefix="0" xfId="0">
      <alignment horizontal="left" vertical="center" wrapText="1"/>
    </xf>
    <xf applyAlignment="1" borderId="14" fillId="3" fontId="12" numFmtId="165" pivotButton="0" quotePrefix="0" xfId="0">
      <alignment horizontal="left" vertical="center" wrapText="1"/>
    </xf>
    <xf applyAlignment="1" borderId="14" fillId="3" fontId="3" numFmtId="167" pivotButton="0" quotePrefix="0" xfId="0">
      <alignment horizontal="left" vertical="center" wrapText="1"/>
    </xf>
    <xf applyAlignment="1" borderId="14" fillId="3" fontId="12" numFmtId="167" pivotButton="0" quotePrefix="0" xfId="0">
      <alignment horizontal="left" vertical="center" wrapText="1"/>
    </xf>
    <xf applyAlignment="1" borderId="2" fillId="0" fontId="3" numFmtId="165" pivotButton="0" quotePrefix="0" xfId="0">
      <alignment horizontal="left" vertical="center" wrapText="1"/>
    </xf>
    <xf applyAlignment="1" borderId="3" fillId="0" fontId="8" numFmtId="172" pivotButton="0" quotePrefix="0" xfId="0">
      <alignment horizontal="center" vertical="center"/>
    </xf>
    <xf applyAlignment="1" borderId="2" fillId="6" fontId="3" numFmtId="165" pivotButton="0" quotePrefix="0" xfId="0">
      <alignment horizontal="center" vertical="center" wrapText="1"/>
    </xf>
    <xf applyAlignment="1" borderId="2" fillId="4" fontId="3" numFmtId="165" pivotButton="0" quotePrefix="0" xfId="0">
      <alignment horizontal="center" vertical="center" wrapText="1"/>
    </xf>
    <xf borderId="15" fillId="0" fontId="0" numFmtId="172" pivotButton="0" quotePrefix="0" xfId="0"/>
    <xf borderId="15" fillId="6" fontId="0" numFmtId="0" pivotButton="0" quotePrefix="0" xfId="0"/>
    <xf applyAlignment="1" borderId="0" fillId="0" fontId="0" numFmtId="164" pivotButton="0" quotePrefix="0" xfId="0">
      <alignment vertical="center"/>
    </xf>
    <xf applyAlignment="1" borderId="0" fillId="0" fontId="0" numFmtId="164" pivotButton="0" quotePrefix="0" xfId="0">
      <alignment horizontal="center" vertical="center"/>
    </xf>
    <xf applyAlignment="1" borderId="2" fillId="2" fontId="3" numFmtId="165" pivotButton="0" quotePrefix="0" xfId="0">
      <alignment horizontal="left" vertical="center" wrapText="1"/>
    </xf>
    <xf applyAlignment="1" borderId="2" fillId="2" fontId="3" numFmtId="165" pivotButton="0" quotePrefix="0" xfId="0">
      <alignment horizontal="center" vertical="center" wrapText="1"/>
    </xf>
    <xf applyAlignment="1" borderId="2" fillId="2" fontId="3" numFmtId="166" pivotButton="0" quotePrefix="0" xfId="0">
      <alignment horizontal="left" vertical="center" wrapText="1"/>
    </xf>
    <xf applyAlignment="1" borderId="2" fillId="2" fontId="3" numFmtId="167" pivotButton="0" quotePrefix="0" xfId="0">
      <alignment horizontal="left" vertical="center" wrapText="1"/>
    </xf>
    <xf applyAlignment="1" borderId="2" fillId="3" fontId="3" numFmtId="168" pivotButton="0" quotePrefix="0" xfId="0">
      <alignment horizontal="left" vertical="center" wrapText="1"/>
    </xf>
    <xf applyAlignment="1" borderId="2" fillId="3" fontId="4" numFmtId="165" pivotButton="0" quotePrefix="0" xfId="0">
      <alignment horizontal="left" vertical="center" wrapText="1"/>
    </xf>
  </cellXfs>
  <cellStyles count="2">
    <cellStyle builtinId="0" name="常规" xfId="0"/>
    <cellStyle name="常规 2" xfId="1"/>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externalLinks/externalLink1.xml" Type="http://schemas.openxmlformats.org/officeDocument/2006/relationships/externalLink"/><Relationship Id="rId8" Target="sharedStrings.xml" Type="http://schemas.openxmlformats.org/officeDocument/2006/relationships/sharedStrings"/><Relationship Id="rId9" Target="styles.xml" Type="http://schemas.openxmlformats.org/officeDocument/2006/relationships/styles"/><Relationship Id="rId10" Target="theme/theme1.xml" Type="http://schemas.openxmlformats.org/officeDocument/2006/relationships/theme"/></Relationships>
</file>

<file path=xl/externalLinks/_rels/externalLink1.xml.rels><Relationships xmlns="http://schemas.openxmlformats.org/package/2006/relationships"><Relationship Id="rId1" Target="/Wind/Wind.NET.Client/WindNET/DataBrowse/XLA/WindFunc.xla" TargetMode="External" Type="http://schemas.openxmlformats.org/officeDocument/2006/relationships/externalLinkPath"/></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2:T141"/>
  <sheetViews>
    <sheetView tabSelected="1" topLeftCell="E1" workbookViewId="0">
      <selection activeCell="M16" sqref="M16"/>
    </sheetView>
  </sheetViews>
  <sheetFormatPr baseColWidth="8" defaultColWidth="9" defaultRowHeight="14.4" outlineLevelCol="0"/>
  <cols>
    <col customWidth="1" max="1" min="1" style="154" width="10.77734375"/>
    <col customWidth="1" max="2" min="2" style="40" width="17"/>
    <col customWidth="1" max="3" min="3" style="40" width="15.109375"/>
    <col customWidth="1" max="4" min="4" style="154" width="15.44140625"/>
    <col customWidth="1" max="5" min="5" style="154" width="15.88671875"/>
    <col customWidth="1" max="6" min="6" style="154" width="15.6640625"/>
    <col customWidth="1" max="7" min="7" style="154" width="14.88671875"/>
    <col customWidth="1" max="8" min="8" style="154" width="14.21875"/>
    <col customWidth="1" max="9" min="9" style="154" width="15.6640625"/>
    <col customWidth="1" max="10" min="10" style="154" width="14.77734375"/>
    <col customWidth="1" max="11" min="11" style="154" width="11.88671875"/>
    <col customWidth="1" max="12" min="12" style="154" width="11.77734375"/>
    <col customWidth="1" max="13" min="13" style="154" width="11.88671875"/>
    <col customWidth="1" max="14" min="14" style="154" width="12.33203125"/>
    <col customWidth="1" max="15" min="15" style="154" width="13.44140625"/>
    <col customWidth="1" max="16" min="16" style="154" width="11.6640625"/>
    <col customWidth="1" max="17" min="17" style="154" width="10.6640625"/>
    <col customWidth="1" max="18" min="18" style="154" width="10.88671875"/>
  </cols>
  <sheetData>
    <row r="2" spans="1:20">
      <c r="A2" s="80" t="s">
        <v>0</v>
      </c>
      <c r="B2" s="44" t="n">
        <v>43100</v>
      </c>
    </row>
    <row customFormat="1" r="3" s="40" spans="1:20">
      <c r="A3" s="144" t="s">
        <v>1</v>
      </c>
    </row>
    <row customFormat="1" customHeight="1" ht="13.5" r="4" s="40" spans="1:20">
      <c r="A4" s="155" t="s">
        <v>2</v>
      </c>
      <c r="B4" s="156">
        <f>[1]!b_info_issuerupdated(A2)</f>
        <v/>
      </c>
      <c r="C4" s="157" t="n"/>
      <c r="D4" s="155" t="s">
        <v>3</v>
      </c>
      <c r="E4" s="156">
        <f>[1]!s_info_nature(A2)</f>
        <v/>
      </c>
      <c r="F4" s="157" t="n"/>
      <c r="G4" s="157" t="n"/>
      <c r="H4" s="45" t="n"/>
    </row>
    <row customFormat="1" customHeight="1" ht="14.25" r="5" s="40" spans="1:20">
      <c r="A5" s="155" t="s">
        <v>4</v>
      </c>
      <c r="B5" s="156">
        <f>[1]!b_issuer_windindustry(A2,9)</f>
        <v/>
      </c>
      <c r="C5" s="157" t="n"/>
      <c r="D5" s="155" t="s">
        <v>5</v>
      </c>
      <c r="E5" s="156">
        <f>[1]!b_issuer_regaddress(A2)</f>
        <v/>
      </c>
      <c r="F5" s="157" t="n"/>
      <c r="G5" s="157" t="n"/>
    </row>
    <row customFormat="1" customHeight="1" ht="81" r="6" s="40" spans="1:20">
      <c r="A6" s="155" t="s">
        <v>6</v>
      </c>
      <c r="B6" s="158">
        <f>[1]!s_info_briefing(A2)</f>
        <v/>
      </c>
      <c r="C6" s="157" t="n"/>
      <c r="D6" s="157" t="n"/>
      <c r="E6" s="157" t="n"/>
      <c r="F6" s="157" t="n"/>
      <c r="G6" s="157" t="n"/>
    </row>
    <row customFormat="1" r="7" s="40" spans="1:20">
      <c r="A7" s="159" t="s">
        <v>7</v>
      </c>
      <c r="B7" s="160">
        <f>[1]!b_issuer_shareholder(A2,"",1)</f>
        <v/>
      </c>
      <c r="C7" s="157" t="n"/>
      <c r="D7" s="157" t="n"/>
      <c r="E7" s="157" t="n"/>
      <c r="F7" s="161">
        <f>[1]!b_issuer_propofshareholder($A$2,"",1)%</f>
        <v/>
      </c>
      <c r="G7" s="160" t="n"/>
      <c r="H7" s="50" t="s">
        <v>8</v>
      </c>
      <c r="M7" s="57" t="n">
        <v>42004</v>
      </c>
      <c r="N7" s="57" t="n">
        <v>42369</v>
      </c>
      <c r="O7" s="57" t="n">
        <v>41639</v>
      </c>
      <c r="P7" s="162" t="s">
        <v>9</v>
      </c>
      <c r="Q7" s="162" t="s">
        <v>10</v>
      </c>
      <c r="R7" s="162" t="s">
        <v>11</v>
      </c>
    </row>
    <row customFormat="1" r="8" s="40" spans="1:20">
      <c r="A8" s="159" t="n"/>
      <c r="B8" s="160">
        <f>[1]!b_issuer_shareholder(A2,"",2)</f>
        <v/>
      </c>
      <c r="C8" s="157" t="n"/>
      <c r="D8" s="157" t="n"/>
      <c r="E8" s="157" t="n"/>
      <c r="F8" s="161">
        <f>[1]!b_issuer_propofshareholder($A$2,"",2)%</f>
        <v/>
      </c>
      <c r="G8" s="160" t="n"/>
      <c r="H8" s="50" t="n"/>
      <c r="M8" s="58" t="n"/>
      <c r="O8" s="58" t="n"/>
      <c r="P8" s="163" t="n"/>
    </row>
    <row customFormat="1" r="9" s="40" spans="1:20">
      <c r="A9" s="159" t="n"/>
      <c r="B9" s="160">
        <f>[1]!b_issuer_shareholder(A2,"",3)</f>
        <v/>
      </c>
      <c r="C9" s="157" t="n"/>
      <c r="D9" s="157" t="n"/>
      <c r="E9" s="157" t="n"/>
      <c r="F9" s="161">
        <f>[1]!b_issuer_propofshareholder($A$2,"",3)%</f>
        <v/>
      </c>
      <c r="G9" s="160" t="n"/>
      <c r="H9" s="50" t="n"/>
      <c r="M9" s="58" t="n"/>
      <c r="O9" s="58" t="n"/>
      <c r="P9" s="163" t="n"/>
    </row>
    <row customFormat="1" r="10" s="40" spans="1:20">
      <c r="A10" s="159" t="n"/>
      <c r="B10" s="160">
        <f>[1]!b_issuer_shareholder(A2,"",4)</f>
        <v/>
      </c>
      <c r="C10" s="157" t="n"/>
      <c r="D10" s="157" t="n"/>
      <c r="E10" s="157" t="n"/>
      <c r="F10" s="161">
        <f>[1]!b_issuer_propofshareholder($A$2,"",4)%</f>
        <v/>
      </c>
      <c r="G10" s="160" t="n"/>
      <c r="H10" s="50" t="n"/>
      <c r="M10" s="58" t="n"/>
      <c r="O10" s="58" t="n"/>
      <c r="P10" s="163" t="n"/>
    </row>
    <row customFormat="1" r="11" s="40" spans="1:20">
      <c r="A11" s="159" t="n"/>
      <c r="B11" s="160">
        <f>[1]!b_issuer_shareholder(A2,"",5)</f>
        <v/>
      </c>
      <c r="C11" s="157" t="n"/>
      <c r="D11" s="157" t="n"/>
      <c r="E11" s="157" t="n"/>
      <c r="F11" s="161">
        <f>[1]!b_issuer_propofshareholder($A$2,"",5)%</f>
        <v/>
      </c>
      <c r="G11" s="160" t="n"/>
      <c r="H11" s="50" t="n"/>
      <c r="M11" s="58" t="n"/>
      <c r="O11" s="58" t="n"/>
      <c r="P11" s="163" t="n"/>
    </row>
    <row r="12" spans="1:20">
      <c r="H12" s="50" t="s">
        <v>12</v>
      </c>
    </row>
    <row customHeight="1" ht="22.8" r="13" s="154" spans="1:20" thickBot="1" thickTop="1">
      <c r="A13" s="53" t="s">
        <v>13</v>
      </c>
      <c r="B13" s="54" t="s">
        <v>14</v>
      </c>
      <c r="C13" s="54" t="s">
        <v>15</v>
      </c>
      <c r="D13" s="54" t="s">
        <v>16</v>
      </c>
      <c r="E13" s="54" t="s">
        <v>17</v>
      </c>
      <c r="F13" s="54" t="s">
        <v>18</v>
      </c>
      <c r="G13" s="54" t="s">
        <v>19</v>
      </c>
      <c r="J13" s="57" t="n">
        <v>43100</v>
      </c>
      <c r="K13" s="57" t="n"/>
      <c r="L13" s="57" t="n">
        <v>43100</v>
      </c>
      <c r="M13" s="57" t="n">
        <v>43100</v>
      </c>
      <c r="N13" s="57" t="n">
        <v>43100</v>
      </c>
      <c r="O13" s="57" t="n">
        <v>43100</v>
      </c>
      <c r="P13" s="57" t="n">
        <v>43100</v>
      </c>
      <c r="Q13" s="57" t="n">
        <v>43100</v>
      </c>
      <c r="R13" s="57" t="n">
        <v>43100</v>
      </c>
    </row>
    <row customHeight="1" ht="15.6" r="14" s="154" spans="1:20" thickBot="1" thickTop="1">
      <c r="B14">
        <f>[1]!b_issue_firstissue(A14)</f>
        <v/>
      </c>
      <c r="C14">
        <f>[1]!b_info_name(A14)</f>
        <v/>
      </c>
      <c r="D14" s="164">
        <f>[1]!b_info_couponrate2(A14)</f>
        <v/>
      </c>
      <c r="E14" s="164">
        <f>[1]!b_anal_ptmyear(A14,"")</f>
        <v/>
      </c>
      <c r="F14" s="165">
        <f>[1]!b_rate_latestcredit(A14)</f>
        <v/>
      </c>
      <c r="G14" s="164">
        <f>[1]!b_info_issueamount(A14)/100000000</f>
        <v/>
      </c>
      <c r="H14" s="50" t="s">
        <v>20</v>
      </c>
      <c r="J14" s="81">
        <f>A2</f>
        <v/>
      </c>
      <c r="K14" s="60" t="n"/>
      <c r="L14" s="61">
        <f>T15</f>
        <v/>
      </c>
      <c r="M14" s="61">
        <f>T16</f>
        <v/>
      </c>
      <c r="N14" s="61">
        <f>T17</f>
        <v/>
      </c>
      <c r="O14" s="61">
        <f>T18</f>
        <v/>
      </c>
      <c r="P14" s="61">
        <f>T19</f>
        <v/>
      </c>
      <c r="Q14" s="61">
        <f>T20</f>
        <v/>
      </c>
      <c r="R14" s="15">
        <f>T21</f>
        <v/>
      </c>
    </row>
    <row customHeight="1" ht="38.25" r="15" s="154" spans="1:20">
      <c r="B15">
        <f>[1]!b_issue_firstissue(A15)</f>
        <v/>
      </c>
      <c r="C15">
        <f>[1]!b_info_name(A15)</f>
        <v/>
      </c>
      <c r="D15" s="164">
        <f>[1]!b_info_couponrate2(A15)</f>
        <v/>
      </c>
      <c r="E15" s="164">
        <f>[1]!b_anal_ptmyear(A15,"")</f>
        <v/>
      </c>
      <c r="F15" s="165">
        <f>[1]!b_rate_latestcredit(A15)</f>
        <v/>
      </c>
      <c r="G15" s="164">
        <f>[1]!b_info_issueamount(A15)/100000000</f>
        <v/>
      </c>
      <c r="H15" s="50" t="s">
        <v>21</v>
      </c>
      <c r="I15" s="105" t="s">
        <v>22</v>
      </c>
      <c r="J15" s="20">
        <f>[1]!b_info_issuer(J14)</f>
        <v/>
      </c>
      <c r="K15" s="102" t="n"/>
      <c r="L15" s="20">
        <f>[1]!b_info_issuer(L14)</f>
        <v/>
      </c>
      <c r="M15" s="20">
        <f>[1]!b_info_issuer(M14)</f>
        <v/>
      </c>
      <c r="N15" s="20">
        <f>[1]!b_info_issuer(N14)</f>
        <v/>
      </c>
      <c r="O15" s="20">
        <f>[1]!b_info_issuer(O14)</f>
        <v/>
      </c>
      <c r="P15" s="20">
        <f>[1]!b_info_issuer(P14)</f>
        <v/>
      </c>
      <c r="Q15" s="20">
        <f>[1]!b_info_issuer(Q14)</f>
        <v/>
      </c>
      <c r="R15" s="20">
        <f>[1]!b_info_issuer(R14)</f>
        <v/>
      </c>
      <c r="T15" s="14" t="s">
        <v>23</v>
      </c>
    </row>
    <row r="16" spans="1:20">
      <c r="B16">
        <f>[1]!b_issue_firstissue(A16)</f>
        <v/>
      </c>
      <c r="C16">
        <f>[1]!b_info_name(A16)</f>
        <v/>
      </c>
      <c r="D16" s="164">
        <f>[1]!b_info_couponrate2(A16)</f>
        <v/>
      </c>
      <c r="E16" s="164">
        <f>[1]!b_anal_ptmyear(A16,"")</f>
        <v/>
      </c>
      <c r="F16" s="165">
        <f>[1]!b_rate_latestcredit(A16)</f>
        <v/>
      </c>
      <c r="G16" s="164">
        <f>[1]!b_info_issueamount(A16)/100000000</f>
        <v/>
      </c>
      <c r="H16" s="50" t="n"/>
      <c r="I16" s="105" t="s">
        <v>24</v>
      </c>
      <c r="J16" s="166">
        <f>[1]!b_info_latestissurercreditrating(J14)</f>
        <v/>
      </c>
      <c r="L16" s="166" t="s">
        <v>25</v>
      </c>
      <c r="M16" s="166" t="s">
        <v>25</v>
      </c>
      <c r="N16" s="166" t="s">
        <v>25</v>
      </c>
      <c r="O16" s="166" t="s">
        <v>25</v>
      </c>
      <c r="P16" s="166" t="s">
        <v>25</v>
      </c>
      <c r="Q16" s="166" t="s">
        <v>25</v>
      </c>
      <c r="R16" s="166">
        <f>[1]!b_info_latestissurercreditrating(R14)</f>
        <v/>
      </c>
      <c r="T16" s="14" t="s">
        <v>26</v>
      </c>
    </row>
    <row r="17" spans="1:20">
      <c r="B17">
        <f>[1]!b_issue_firstissue(A17)</f>
        <v/>
      </c>
      <c r="C17">
        <f>[1]!b_info_name(A17)</f>
        <v/>
      </c>
      <c r="D17" s="164">
        <f>[1]!b_info_couponrate2(A17)</f>
        <v/>
      </c>
      <c r="E17" s="164">
        <f>[1]!b_anal_ptmyear(A17,"")</f>
        <v/>
      </c>
      <c r="F17" s="165">
        <f>[1]!b_rate_latestcredit(A17)</f>
        <v/>
      </c>
      <c r="G17" s="164">
        <f>[1]!b_info_issueamount(A17)/100000000</f>
        <v/>
      </c>
      <c r="H17" s="50" t="s">
        <v>27</v>
      </c>
      <c r="I17" s="21" t="s">
        <v>3</v>
      </c>
      <c r="J17" s="167">
        <f>[1]!s_info_nature(J14)</f>
        <v/>
      </c>
      <c r="L17" s="167">
        <f>[1]!s_info_nature(L14)</f>
        <v/>
      </c>
      <c r="M17" s="167">
        <f>[1]!s_info_nature(M14)</f>
        <v/>
      </c>
      <c r="N17" s="167">
        <f>[1]!s_info_nature(N14)</f>
        <v/>
      </c>
      <c r="O17" s="167">
        <f>[1]!s_info_nature(O14)</f>
        <v/>
      </c>
      <c r="P17" s="167">
        <f>[1]!s_info_nature(P14)</f>
        <v/>
      </c>
      <c r="Q17" s="167">
        <f>[1]!s_info_nature(Q14)</f>
        <v/>
      </c>
      <c r="R17" s="167">
        <f>[1]!s_info_nature(R14)</f>
        <v/>
      </c>
      <c r="T17" s="14" t="s">
        <v>28</v>
      </c>
    </row>
    <row r="18" spans="1:20">
      <c r="B18">
        <f>[1]!b_issue_firstissue(A18)</f>
        <v/>
      </c>
      <c r="C18">
        <f>[1]!b_info_name(A18)</f>
        <v/>
      </c>
      <c r="D18" s="164">
        <f>[1]!b_info_couponrate2(A18)</f>
        <v/>
      </c>
      <c r="E18" s="164">
        <f>[1]!b_anal_ptmyear(A18,"")</f>
        <v/>
      </c>
      <c r="F18" s="165">
        <f>[1]!b_rate_latestcredit(A18)</f>
        <v/>
      </c>
      <c r="G18" s="164">
        <f>[1]!b_info_issueamount(A18)/100000000</f>
        <v/>
      </c>
      <c r="I18" s="21" t="s">
        <v>29</v>
      </c>
      <c r="J18" s="162" t="s">
        <v>30</v>
      </c>
      <c r="L18" s="162" t="s">
        <v>30</v>
      </c>
      <c r="M18" s="162" t="s">
        <v>30</v>
      </c>
      <c r="N18" s="162" t="s">
        <v>30</v>
      </c>
      <c r="O18" s="162" t="s">
        <v>30</v>
      </c>
      <c r="P18" s="162" t="s">
        <v>30</v>
      </c>
      <c r="Q18" s="162" t="s">
        <v>30</v>
      </c>
      <c r="R18" s="162" t="s">
        <v>30</v>
      </c>
      <c r="T18" s="14" t="s">
        <v>31</v>
      </c>
    </row>
    <row r="19" spans="1:20">
      <c r="B19">
        <f>[1]!b_issue_firstissue(A19)</f>
        <v/>
      </c>
      <c r="C19">
        <f>[1]!b_info_name(A19)</f>
        <v/>
      </c>
      <c r="D19" s="164">
        <f>[1]!b_info_couponrate2(A19)</f>
        <v/>
      </c>
      <c r="E19" s="164">
        <f>[1]!b_anal_ptmyear(A19,"")</f>
        <v/>
      </c>
      <c r="F19" s="165">
        <f>[1]!b_rate_latestcredit(A19)</f>
        <v/>
      </c>
      <c r="G19" s="164">
        <f>[1]!b_info_issueamount(A19)/100000000</f>
        <v/>
      </c>
      <c r="I19" s="105" t="s">
        <v>32</v>
      </c>
      <c r="J19" s="168">
        <f>[1]!b_stm07_bs(J14,74,J13,1)/100000000</f>
        <v/>
      </c>
      <c r="L19" s="168">
        <f>[1]!b_stm07_bs(L14,74,L13,1)/100000000</f>
        <v/>
      </c>
      <c r="M19" s="168">
        <f>[1]!b_stm07_bs(M14,74,M13,1)/100000000</f>
        <v/>
      </c>
      <c r="N19" s="168">
        <f>[1]!b_stm07_bs(N14,74,N13,1)/100000000</f>
        <v/>
      </c>
      <c r="O19" s="168">
        <f>[1]!b_stm07_bs(O14,74,O13,1)/100000000</f>
        <v/>
      </c>
      <c r="P19" s="168">
        <f>[1]!b_stm07_bs(P14,74,P13,1)/100000000</f>
        <v/>
      </c>
      <c r="Q19" s="168">
        <f>[1]!b_stm07_bs(Q14,74,Q13,1)/100000000</f>
        <v/>
      </c>
      <c r="R19" s="168">
        <f>[1]!b_stm07_bs(R14,74,R13,1)/100000000</f>
        <v/>
      </c>
      <c r="T19" s="16" t="s">
        <v>33</v>
      </c>
    </row>
    <row r="20" spans="1:20">
      <c r="B20">
        <f>[1]!b_issue_firstissue(A20)</f>
        <v/>
      </c>
      <c r="C20">
        <f>[1]!b_info_name(A20)</f>
        <v/>
      </c>
      <c r="D20" s="164">
        <f>[1]!b_info_couponrate2(A20)</f>
        <v/>
      </c>
      <c r="E20" s="164">
        <f>[1]!b_anal_ptmyear(A20,"")</f>
        <v/>
      </c>
      <c r="F20" s="165">
        <f>[1]!b_rate_latestcredit(A20)</f>
        <v/>
      </c>
      <c r="G20" s="164">
        <f>[1]!b_info_issueamount(A20)/100000000</f>
        <v/>
      </c>
      <c r="H20" s="56" t="n"/>
      <c r="I20" s="105" t="s">
        <v>34</v>
      </c>
      <c r="J20" s="25">
        <f>[1]!s_fa_debttoassets(J14,J13)/100</f>
        <v/>
      </c>
      <c r="L20" s="25">
        <f>[1]!s_fa_debttoassets(L14,L13)/100</f>
        <v/>
      </c>
      <c r="M20" s="25">
        <f>[1]!s_fa_debttoassets(M14,M13)/100</f>
        <v/>
      </c>
      <c r="N20" s="25">
        <f>[1]!s_fa_debttoassets(N14,N13)/100</f>
        <v/>
      </c>
      <c r="O20" s="25">
        <f>[1]!s_fa_debttoassets(O14,O13)/100</f>
        <v/>
      </c>
      <c r="P20" s="25">
        <f>[1]!s_fa_debttoassets(P14,P13)/100</f>
        <v/>
      </c>
      <c r="Q20" s="25">
        <f>[1]!s_fa_debttoassets(Q14,Q13)/100</f>
        <v/>
      </c>
      <c r="R20" s="25">
        <f>[1]!s_fa_debttoassets(R14,R13)/100</f>
        <v/>
      </c>
      <c r="T20" s="16" t="s">
        <v>35</v>
      </c>
    </row>
    <row r="21" spans="1:20">
      <c r="B21">
        <f>[1]!b_issue_firstissue(A21)</f>
        <v/>
      </c>
      <c r="C21">
        <f>[1]!b_info_name(A21)</f>
        <v/>
      </c>
      <c r="D21" s="164">
        <f>[1]!b_info_couponrate2(A21)</f>
        <v/>
      </c>
      <c r="E21" s="164">
        <f>[1]!b_anal_ptmyear(A21,"")</f>
        <v/>
      </c>
      <c r="F21" s="165">
        <f>[1]!b_rate_latestcredit(A21)</f>
        <v/>
      </c>
      <c r="G21" s="164">
        <f>[1]!b_info_issueamount(A21)/100000000</f>
        <v/>
      </c>
      <c r="H21" s="45" t="n"/>
      <c r="I21" s="105" t="s">
        <v>36</v>
      </c>
      <c r="J21" s="168">
        <f>[1]!s_fa_current(J14,J13)</f>
        <v/>
      </c>
      <c r="L21" s="168">
        <f>[1]!s_fa_current(L14,L13)</f>
        <v/>
      </c>
      <c r="M21" s="168">
        <f>[1]!s_fa_current(M14,M13)</f>
        <v/>
      </c>
      <c r="N21" s="168">
        <f>[1]!s_fa_current(N14,N13)</f>
        <v/>
      </c>
      <c r="O21" s="168">
        <f>[1]!s_fa_current(O14,O13)</f>
        <v/>
      </c>
      <c r="P21" s="168">
        <f>[1]!s_fa_current(P14,P13)</f>
        <v/>
      </c>
      <c r="Q21" s="168">
        <f>[1]!s_fa_current(Q14,Q13)</f>
        <v/>
      </c>
      <c r="R21" s="168">
        <f>[1]!s_fa_current(R14,R13)</f>
        <v/>
      </c>
      <c r="T21" s="16" t="n"/>
    </row>
    <row r="22" spans="1:20">
      <c r="B22">
        <f>[1]!b_issue_firstissue(A22)</f>
        <v/>
      </c>
      <c r="C22">
        <f>[1]!b_info_name(A22)</f>
        <v/>
      </c>
      <c r="D22" s="164">
        <f>[1]!b_info_couponrate2(A22)</f>
        <v/>
      </c>
      <c r="E22" s="164">
        <f>[1]!b_anal_ptmyear(A22,"")</f>
        <v/>
      </c>
      <c r="F22" s="165">
        <f>[1]!b_rate_latestcredit(A22)</f>
        <v/>
      </c>
      <c r="G22" s="164">
        <f>[1]!b_info_issueamount(A22)/100000000</f>
        <v/>
      </c>
      <c r="H22" s="45" t="n"/>
      <c r="I22" s="105" t="s">
        <v>37</v>
      </c>
      <c r="J22" s="166">
        <f>(J96+J97+J98+J99+J100+J101)/J103</f>
        <v/>
      </c>
      <c r="L22" s="166">
        <f>(公式页!L96+公式页!L97+公式页!L98+公式页!L99+公式页!L100+公式页!L101)/公式页!L103</f>
        <v/>
      </c>
      <c r="M22" s="166">
        <f>(M96+M97+M98+M99+M100+M101)/M103</f>
        <v/>
      </c>
      <c r="N22" s="166">
        <f>(N96+N97+N98+N99+N100+N101)/N103</f>
        <v/>
      </c>
      <c r="O22" s="166">
        <f>(O96+O97+O98+O99+O100+O101)/O103</f>
        <v/>
      </c>
      <c r="P22" s="166">
        <f>(P96+P97+P98+P99+P100+P101)/P103</f>
        <v/>
      </c>
      <c r="Q22" s="166">
        <f>(Q96+Q97+Q98+Q99+Q100+Q101)/Q103</f>
        <v/>
      </c>
      <c r="R22" s="166">
        <f>(R96+R97+R98+R99+R100+R101)/R103</f>
        <v/>
      </c>
    </row>
    <row r="23" spans="1:20">
      <c r="B23">
        <f>[1]!b_issue_firstissue(A23)</f>
        <v/>
      </c>
      <c r="C23">
        <f>[1]!b_info_name(A23)</f>
        <v/>
      </c>
      <c r="D23" s="164">
        <f>[1]!b_info_couponrate2(A23)</f>
        <v/>
      </c>
      <c r="E23" s="164">
        <f>[1]!b_anal_ptmyear(A23,"")</f>
        <v/>
      </c>
      <c r="F23" s="165">
        <f>[1]!b_rate_latestcredit(A23)</f>
        <v/>
      </c>
      <c r="G23" s="164">
        <f>[1]!b_info_issueamount(A23)/100000000</f>
        <v/>
      </c>
      <c r="I23" s="105" t="s">
        <v>38</v>
      </c>
      <c r="J23" s="168">
        <f>[1]!s_fa_ebitdatodebt(J14,J13)</f>
        <v/>
      </c>
      <c r="L23" s="168">
        <f>[1]!s_fa_ebitdatodebt(L14,L13)</f>
        <v/>
      </c>
      <c r="M23" s="168">
        <f>[1]!s_fa_ebitdatodebt(M14,M13)</f>
        <v/>
      </c>
      <c r="N23" s="168">
        <f>[1]!s_fa_ebitdatodebt(N14,N13)</f>
        <v/>
      </c>
      <c r="O23" s="168">
        <f>[1]!s_fa_ebitdatodebt(O14,O13)</f>
        <v/>
      </c>
      <c r="P23" s="168">
        <f>[1]!s_fa_ebitdatodebt(P14,P13)</f>
        <v/>
      </c>
      <c r="Q23" s="168">
        <f>[1]!s_fa_ebitdatodebt(Q14,Q13)</f>
        <v/>
      </c>
      <c r="R23" s="168">
        <f>[1]!s_fa_ebitdatodebt(R14,R13)</f>
        <v/>
      </c>
    </row>
    <row r="24" spans="1:20">
      <c r="B24">
        <f>[1]!b_issue_firstissue(A24)</f>
        <v/>
      </c>
      <c r="C24">
        <f>[1]!b_info_name(A24)</f>
        <v/>
      </c>
      <c r="D24" s="164">
        <f>[1]!b_info_couponrate2(A24)</f>
        <v/>
      </c>
      <c r="E24" s="164">
        <f>[1]!b_anal_ptmyear(A24,"")</f>
        <v/>
      </c>
      <c r="F24" s="165">
        <f>[1]!b_rate_latestcredit(A24)</f>
        <v/>
      </c>
      <c r="G24" s="164">
        <f>[1]!b_info_issueamount(A24)/100000000</f>
        <v/>
      </c>
      <c r="I24" s="105" t="s">
        <v>39</v>
      </c>
      <c r="J24" s="168">
        <f>[1]!b_stm07_is(J14,9,J13,1)/100000000</f>
        <v/>
      </c>
      <c r="L24" s="168">
        <f>[1]!b_stm07_is(L14,9,L13,1)/100000000</f>
        <v/>
      </c>
      <c r="M24" s="168">
        <f>[1]!b_stm07_is(M14,9,M13,1)/100000000</f>
        <v/>
      </c>
      <c r="N24" s="168">
        <f>[1]!b_stm07_is(N14,9,N13,1)/100000000</f>
        <v/>
      </c>
      <c r="O24" s="168">
        <f>[1]!b_stm07_is(O14,9,O13,1)/100000000</f>
        <v/>
      </c>
      <c r="P24" s="168">
        <f>[1]!b_stm07_is(P14,9,P13,1)/100000000</f>
        <v/>
      </c>
      <c r="Q24" s="168">
        <f>[1]!b_stm07_is(Q14,9,Q13,1)/100000000</f>
        <v/>
      </c>
      <c r="R24" s="168">
        <f>[1]!b_stm07_is(R14,9,R13,1)/100000000</f>
        <v/>
      </c>
    </row>
    <row r="25" spans="1:20">
      <c r="B25">
        <f>[1]!b_issue_firstissue(A25)</f>
        <v/>
      </c>
      <c r="C25">
        <f>[1]!b_info_name(A25)</f>
        <v/>
      </c>
      <c r="D25" s="164">
        <f>[1]!b_info_couponrate2(A25)</f>
        <v/>
      </c>
      <c r="E25" s="164">
        <f>[1]!b_anal_ptmyear(A25,"")</f>
        <v/>
      </c>
      <c r="F25" s="165">
        <f>[1]!b_rate_latestcredit(A25)</f>
        <v/>
      </c>
      <c r="G25" s="164">
        <f>[1]!b_info_issueamount(A25)/100000000</f>
        <v/>
      </c>
      <c r="I25" s="21" t="s">
        <v>40</v>
      </c>
      <c r="J25" s="26">
        <f>[1]!s_fa_salescashintoor(J14,J13)%</f>
        <v/>
      </c>
      <c r="L25" s="26">
        <f>[1]!s_fa_salescashintoor(L14,L13)%</f>
        <v/>
      </c>
      <c r="M25" s="26">
        <f>[1]!s_fa_salescashintoor(M14,M13)%</f>
        <v/>
      </c>
      <c r="N25" s="26">
        <f>[1]!s_fa_salescashintoor(N14,N13)%</f>
        <v/>
      </c>
      <c r="O25" s="26">
        <f>[1]!s_fa_salescashintoor(O14,O13)%</f>
        <v/>
      </c>
      <c r="P25" s="26">
        <f>[1]!s_fa_salescashintoor(P14,P13)%</f>
        <v/>
      </c>
      <c r="Q25" s="26">
        <f>[1]!s_fa_salescashintoor(Q14,Q13)%</f>
        <v/>
      </c>
      <c r="R25" s="26">
        <f>[1]!s_fa_salescashintoor(R14,R13)%</f>
        <v/>
      </c>
    </row>
    <row r="26" spans="1:20">
      <c r="B26">
        <f>[1]!b_issue_firstissue(A26)</f>
        <v/>
      </c>
      <c r="C26">
        <f>[1]!b_info_name(A26)</f>
        <v/>
      </c>
      <c r="D26" s="164">
        <f>[1]!b_info_couponrate2(A26)</f>
        <v/>
      </c>
      <c r="E26" s="164">
        <f>[1]!b_anal_ptmyear(A26,"")</f>
        <v/>
      </c>
      <c r="F26" s="165">
        <f>[1]!b_rate_latestcredit(A26)</f>
        <v/>
      </c>
      <c r="G26" s="164">
        <f>[1]!b_info_issueamount(A26)/100000000</f>
        <v/>
      </c>
      <c r="I26" s="21" t="s">
        <v>41</v>
      </c>
      <c r="J26" s="26">
        <f>[1]!s_fa_grossprofitmargin(J14,J13)%</f>
        <v/>
      </c>
      <c r="L26" s="26">
        <f>[1]!s_fa_grossprofitmargin(L14,L13)%</f>
        <v/>
      </c>
      <c r="M26" s="26">
        <f>[1]!s_fa_grossprofitmargin(M14,M13)%</f>
        <v/>
      </c>
      <c r="N26" s="26">
        <f>[1]!s_fa_grossprofitmargin(N14,N13)%</f>
        <v/>
      </c>
      <c r="O26" s="26">
        <f>[1]!s_fa_grossprofitmargin(O14,O13)%</f>
        <v/>
      </c>
      <c r="P26" s="26">
        <f>[1]!s_fa_grossprofitmargin(P14,P13)%</f>
        <v/>
      </c>
      <c r="Q26" s="26">
        <f>[1]!s_fa_grossprofitmargin(Q14,Q13)%</f>
        <v/>
      </c>
      <c r="R26" s="26">
        <f>[1]!s_fa_grossprofitmargin(R14,R13)%</f>
        <v/>
      </c>
    </row>
    <row r="27" spans="1:20">
      <c r="B27">
        <f>[1]!b_issue_firstissue(A27)</f>
        <v/>
      </c>
      <c r="C27">
        <f>[1]!b_info_name(A27)</f>
        <v/>
      </c>
      <c r="D27" s="164">
        <f>[1]!b_info_couponrate2(A27)</f>
        <v/>
      </c>
      <c r="E27" s="164">
        <f>[1]!b_anal_ptmyear(A27,"")</f>
        <v/>
      </c>
      <c r="F27" s="165">
        <f>[1]!b_rate_latestcredit(A27)</f>
        <v/>
      </c>
      <c r="G27" s="164">
        <f>[1]!b_info_issueamount(A27)/100000000</f>
        <v/>
      </c>
      <c r="I27" s="21" t="s">
        <v>42</v>
      </c>
      <c r="J27" s="169">
        <f>[1]!b_stm07_is(J14,60,J13,1)/100000000</f>
        <v/>
      </c>
      <c r="L27" s="169">
        <f>[1]!b_stm07_is(L14,60,L13,1)/100000000</f>
        <v/>
      </c>
      <c r="M27" s="169">
        <f>[1]!b_stm07_is(M14,60,M13,1)/100000000</f>
        <v/>
      </c>
      <c r="N27" s="169">
        <f>[1]!b_stm07_is(N14,60,N13,1)/100000000</f>
        <v/>
      </c>
      <c r="O27" s="169">
        <f>[1]!b_stm07_is(O14,60,O13,1)/100000000</f>
        <v/>
      </c>
      <c r="P27" s="169">
        <f>[1]!b_stm07_is(P14,60,P13,1)/100000000</f>
        <v/>
      </c>
      <c r="Q27" s="169">
        <f>[1]!b_stm07_is(Q14,60,Q13,1)/100000000</f>
        <v/>
      </c>
      <c r="R27" s="169">
        <f>[1]!b_stm07_is(R14,60,R13,1)/100000000</f>
        <v/>
      </c>
    </row>
    <row r="28" spans="1:20">
      <c r="B28">
        <f>[1]!b_issue_firstissue(A28)</f>
        <v/>
      </c>
      <c r="C28">
        <f>[1]!b_info_name(A28)</f>
        <v/>
      </c>
      <c r="D28" s="164">
        <f>[1]!b_info_couponrate2(A28)</f>
        <v/>
      </c>
      <c r="E28" s="164">
        <f>[1]!b_anal_ptmyear(A28,"")</f>
        <v/>
      </c>
      <c r="F28" s="165">
        <f>[1]!b_rate_latestcredit(A28)</f>
        <v/>
      </c>
      <c r="G28" s="164">
        <f>[1]!b_info_issueamount(A28)/100000000</f>
        <v/>
      </c>
      <c r="H28" s="50" t="s">
        <v>43</v>
      </c>
      <c r="I28" s="105" t="s">
        <v>44</v>
      </c>
      <c r="J28" s="25">
        <f>[1]!s_fa_roe(J14,J13)%</f>
        <v/>
      </c>
      <c r="L28" s="25">
        <f>[1]!s_fa_roe(L14,L13)%</f>
        <v/>
      </c>
      <c r="M28" s="25">
        <f>[1]!s_fa_roe(M14,M13)%</f>
        <v/>
      </c>
      <c r="N28" s="25">
        <f>[1]!s_fa_roe(N14,N13)%</f>
        <v/>
      </c>
      <c r="O28" s="25">
        <f>[1]!s_fa_roe(O14,O13)%</f>
        <v/>
      </c>
      <c r="P28" s="25">
        <f>[1]!s_fa_roe(P14,P13)%</f>
        <v/>
      </c>
      <c r="Q28" s="25">
        <f>[1]!s_fa_roe(Q14,Q13)%</f>
        <v/>
      </c>
      <c r="R28" s="25">
        <f>[1]!s_fa_roe(R14,R13)%</f>
        <v/>
      </c>
    </row>
    <row r="29" spans="1:20">
      <c r="B29">
        <f>[1]!b_issue_firstissue(A29)</f>
        <v/>
      </c>
      <c r="C29">
        <f>[1]!b_info_name(A29)</f>
        <v/>
      </c>
      <c r="D29" s="164">
        <f>[1]!b_info_couponrate2(A29)</f>
        <v/>
      </c>
      <c r="E29" s="164">
        <f>[1]!b_anal_ptmyear(A29,"")</f>
        <v/>
      </c>
      <c r="F29" s="165">
        <f>[1]!b_rate_latestcredit(A29)</f>
        <v/>
      </c>
      <c r="G29" s="164">
        <f>[1]!b_info_issueamount(A29)/100000000</f>
        <v/>
      </c>
      <c r="I29" s="21" t="s">
        <v>45</v>
      </c>
      <c r="J29" s="169">
        <f>[1]!b_stm07_cs(J14,39,J13,1)/100000000</f>
        <v/>
      </c>
      <c r="L29" s="169">
        <f>[1]!b_stm07_cs(L14,39,L13,1)/100000000</f>
        <v/>
      </c>
      <c r="M29" s="169">
        <f>[1]!b_stm07_cs(M14,39,M13,1)/100000000</f>
        <v/>
      </c>
      <c r="N29" s="169">
        <f>[1]!b_stm07_cs(N14,39,N13,1)/100000000</f>
        <v/>
      </c>
      <c r="O29" s="169">
        <f>[1]!b_stm07_cs(O14,39,O13,1)/100000000</f>
        <v/>
      </c>
      <c r="P29" s="169">
        <f>[1]!b_stm07_cs(P14,39,P13,1)/100000000</f>
        <v/>
      </c>
      <c r="Q29" s="169">
        <f>[1]!b_stm07_cs(Q14,39,Q13,1)/100000000</f>
        <v/>
      </c>
      <c r="R29" s="169">
        <f>[1]!b_stm07_cs(R14,39,R13,1)/100000000</f>
        <v/>
      </c>
    </row>
    <row r="30" spans="1:20">
      <c r="B30">
        <f>[1]!b_issue_firstissue(A30)</f>
        <v/>
      </c>
      <c r="C30">
        <f>[1]!b_info_name(A30)</f>
        <v/>
      </c>
      <c r="D30" s="164">
        <f>[1]!b_info_couponrate2(A30)</f>
        <v/>
      </c>
      <c r="E30" s="164">
        <f>[1]!b_anal_ptmyear(A30,"")</f>
        <v/>
      </c>
      <c r="F30" s="165">
        <f>[1]!b_rate_latestcredit(A30)</f>
        <v/>
      </c>
      <c r="G30" s="164">
        <f>[1]!b_info_issueamount(A30)/100000000</f>
        <v/>
      </c>
      <c r="I30" s="62" t="n"/>
      <c r="J30" s="170" t="n"/>
      <c r="K30" s="64" t="n"/>
      <c r="L30" s="170" t="n"/>
      <c r="M30" s="170" t="n"/>
      <c r="N30" s="170" t="n"/>
      <c r="O30" s="170" t="n"/>
      <c r="P30" s="170" t="n"/>
      <c r="Q30" s="170" t="n"/>
      <c r="R30" s="170" t="n"/>
    </row>
    <row r="31" spans="1:20">
      <c r="B31">
        <f>[1]!b_issue_firstissue(A31)</f>
        <v/>
      </c>
      <c r="C31">
        <f>[1]!b_info_name(A31)</f>
        <v/>
      </c>
      <c r="D31" s="164">
        <f>[1]!b_info_couponrate2(A31)</f>
        <v/>
      </c>
      <c r="E31" s="164">
        <f>[1]!b_anal_ptmyear(A31,"")</f>
        <v/>
      </c>
      <c r="F31" s="165">
        <f>[1]!b_rate_latestcredit(A31)</f>
        <v/>
      </c>
      <c r="G31" s="164">
        <f>[1]!b_info_issueamount(A31)/100000000</f>
        <v/>
      </c>
      <c r="I31" s="62" t="n"/>
      <c r="J31" s="170" t="n"/>
      <c r="K31" s="64" t="n"/>
      <c r="L31" s="170" t="n"/>
      <c r="M31" s="170" t="n"/>
      <c r="N31" s="170" t="n"/>
      <c r="O31" s="170" t="n"/>
      <c r="P31" s="170" t="n"/>
      <c r="Q31" s="170" t="n"/>
      <c r="R31" s="170" t="n"/>
    </row>
    <row r="32" spans="1:20">
      <c r="B32">
        <f>[1]!b_issue_firstissue(A32)</f>
        <v/>
      </c>
      <c r="C32">
        <f>[1]!b_info_name(A32)</f>
        <v/>
      </c>
      <c r="D32" s="164">
        <f>[1]!b_info_couponrate2(A32)</f>
        <v/>
      </c>
      <c r="E32" s="164">
        <f>[1]!b_anal_ptmyear(A32,"")</f>
        <v/>
      </c>
      <c r="F32" s="165">
        <f>[1]!b_rate_latestcredit(A32)</f>
        <v/>
      </c>
      <c r="G32" s="164">
        <f>[1]!b_info_issueamount(A32)/100000000</f>
        <v/>
      </c>
      <c r="I32" s="62" t="n"/>
      <c r="J32" s="170" t="n"/>
      <c r="K32" s="64" t="n"/>
      <c r="L32" s="170" t="n"/>
      <c r="M32" s="170" t="n"/>
      <c r="N32" s="170" t="n"/>
      <c r="O32" s="170" t="n"/>
      <c r="P32" s="170" t="n"/>
      <c r="Q32" s="170" t="n"/>
      <c r="R32" s="170" t="n"/>
    </row>
    <row r="33" spans="1:20">
      <c r="B33">
        <f>[1]!b_issue_firstissue(A33)</f>
        <v/>
      </c>
      <c r="C33">
        <f>[1]!b_info_name(A33)</f>
        <v/>
      </c>
      <c r="D33" s="164">
        <f>[1]!b_info_couponrate2(A33)</f>
        <v/>
      </c>
      <c r="E33" s="164">
        <f>[1]!b_anal_ptmyear(A33,"")</f>
        <v/>
      </c>
      <c r="F33" s="165">
        <f>[1]!b_rate_latestcredit(A33)</f>
        <v/>
      </c>
      <c r="G33" s="164">
        <f>[1]!b_info_issueamount(A33)/100000000</f>
        <v/>
      </c>
      <c r="I33" s="62" t="n"/>
      <c r="J33" s="170" t="n"/>
      <c r="K33" s="64" t="n"/>
      <c r="L33" s="170" t="n"/>
      <c r="M33" s="170" t="n"/>
      <c r="N33" s="170" t="n"/>
      <c r="O33" s="170" t="n"/>
      <c r="P33" s="170" t="n"/>
      <c r="Q33" s="170" t="n"/>
      <c r="R33" s="170" t="n"/>
    </row>
    <row r="34" spans="1:20">
      <c r="B34">
        <f>[1]!b_issue_firstissue(A34)</f>
        <v/>
      </c>
      <c r="C34">
        <f>[1]!b_info_name(A34)</f>
        <v/>
      </c>
      <c r="D34" s="164">
        <f>[1]!b_info_couponrate2(A34)</f>
        <v/>
      </c>
      <c r="E34" s="164">
        <f>[1]!b_anal_ptmyear(A34,"")</f>
        <v/>
      </c>
      <c r="F34" s="165">
        <f>[1]!b_rate_latestcredit(A34)</f>
        <v/>
      </c>
      <c r="G34" s="164">
        <f>[1]!b_info_issueamount(A34)/100000000</f>
        <v/>
      </c>
      <c r="I34" s="62" t="n"/>
      <c r="J34" s="170" t="n"/>
      <c r="K34" s="64" t="n"/>
      <c r="L34" s="170" t="n"/>
      <c r="M34" s="170" t="n"/>
      <c r="N34" s="170" t="n"/>
      <c r="O34" s="170" t="n"/>
      <c r="P34" s="170" t="n"/>
      <c r="Q34" s="170" t="n"/>
      <c r="R34" s="170" t="n"/>
    </row>
    <row r="35" spans="1:20">
      <c r="B35">
        <f>[1]!b_issue_firstissue(A35)</f>
        <v/>
      </c>
      <c r="C35">
        <f>[1]!b_info_name(A35)</f>
        <v/>
      </c>
      <c r="D35" s="164">
        <f>[1]!b_info_couponrate2(A35)</f>
        <v/>
      </c>
      <c r="E35" s="164">
        <f>[1]!b_anal_ptmyear(A35,"")</f>
        <v/>
      </c>
      <c r="F35" s="165">
        <f>[1]!b_rate_latestcredit(A35)</f>
        <v/>
      </c>
      <c r="G35" s="164">
        <f>[1]!b_info_issueamount(A35)/100000000</f>
        <v/>
      </c>
      <c r="I35" s="62" t="n"/>
      <c r="J35" s="170" t="n"/>
      <c r="K35" s="64" t="n"/>
      <c r="L35" s="170" t="n"/>
      <c r="M35" s="170" t="n"/>
      <c r="N35" s="170" t="n"/>
      <c r="O35" s="170" t="n"/>
      <c r="P35" s="170" t="n"/>
      <c r="Q35" s="170" t="n"/>
      <c r="R35" s="170" t="n"/>
    </row>
    <row r="36" spans="1:20">
      <c r="B36">
        <f>[1]!b_issue_firstissue(A36)</f>
        <v/>
      </c>
      <c r="C36">
        <f>[1]!b_info_name(A36)</f>
        <v/>
      </c>
      <c r="D36" s="164">
        <f>[1]!b_info_couponrate2(A36)</f>
        <v/>
      </c>
      <c r="E36" s="164">
        <f>[1]!b_anal_ptmyear(A36,"")</f>
        <v/>
      </c>
      <c r="F36" s="165">
        <f>[1]!b_rate_latestcredit(A36)</f>
        <v/>
      </c>
      <c r="G36" s="164">
        <f>[1]!b_info_issueamount(A36)/100000000</f>
        <v/>
      </c>
      <c r="I36" s="62" t="n"/>
      <c r="J36" s="170" t="n"/>
      <c r="K36" s="64" t="n"/>
      <c r="L36" s="170" t="n"/>
      <c r="M36" s="170" t="n"/>
      <c r="N36" s="170" t="n"/>
      <c r="O36" s="170" t="n"/>
      <c r="P36" s="170" t="n"/>
      <c r="Q36" s="170" t="n"/>
      <c r="R36" s="170" t="n"/>
    </row>
    <row r="37" spans="1:20">
      <c r="B37">
        <f>[1]!b_issue_firstissue(A37)</f>
        <v/>
      </c>
      <c r="C37">
        <f>[1]!b_info_name(A37)</f>
        <v/>
      </c>
      <c r="D37" s="164">
        <f>[1]!b_info_couponrate2(A37)</f>
        <v/>
      </c>
      <c r="E37" s="164">
        <f>[1]!b_anal_ptmyear(A37,"")</f>
        <v/>
      </c>
      <c r="F37" s="165">
        <f>[1]!b_rate_latestcredit(A37)</f>
        <v/>
      </c>
      <c r="G37" s="164">
        <f>[1]!b_info_issueamount(A37)/100000000</f>
        <v/>
      </c>
      <c r="I37" s="62" t="n"/>
      <c r="J37" s="170" t="n"/>
      <c r="K37" s="64" t="n"/>
      <c r="L37" s="170" t="n"/>
      <c r="M37" s="170" t="n"/>
      <c r="N37" s="170" t="n"/>
      <c r="O37" s="170" t="n"/>
      <c r="P37" s="170" t="n"/>
      <c r="Q37" s="170" t="n"/>
      <c r="R37" s="170" t="n"/>
    </row>
    <row r="38" spans="1:20">
      <c r="B38">
        <f>[1]!b_issue_firstissue(A38)</f>
        <v/>
      </c>
      <c r="C38">
        <f>[1]!b_info_name(A38)</f>
        <v/>
      </c>
      <c r="D38" s="164">
        <f>[1]!b_info_couponrate2(A38)</f>
        <v/>
      </c>
      <c r="E38" s="164">
        <f>[1]!b_anal_ptmyear(A38,"")</f>
        <v/>
      </c>
      <c r="F38" s="165">
        <f>[1]!b_rate_latestcredit(A38)</f>
        <v/>
      </c>
      <c r="G38" s="164">
        <f>[1]!b_info_issueamount(A38)/100000000</f>
        <v/>
      </c>
      <c r="I38" s="62" t="n"/>
      <c r="J38" s="170" t="n"/>
      <c r="K38" s="64" t="n"/>
      <c r="L38" s="170" t="n"/>
      <c r="M38" s="170" t="n"/>
      <c r="N38" s="170" t="n"/>
      <c r="O38" s="170" t="n"/>
      <c r="P38" s="170" t="n"/>
      <c r="Q38" s="170" t="n"/>
      <c r="R38" s="170" t="n"/>
    </row>
    <row r="39" spans="1:20">
      <c r="B39">
        <f>[1]!b_issue_firstissue(A39)</f>
        <v/>
      </c>
      <c r="C39">
        <f>[1]!b_info_name(A39)</f>
        <v/>
      </c>
      <c r="D39" s="164">
        <f>[1]!b_info_couponrate2(A39)</f>
        <v/>
      </c>
      <c r="E39" s="164">
        <f>[1]!b_anal_ptmyear(A39,"")</f>
        <v/>
      </c>
      <c r="F39" s="165">
        <f>[1]!b_rate_latestcredit(A39)</f>
        <v/>
      </c>
      <c r="G39" s="164">
        <f>[1]!b_info_issueamount(A39)/100000000</f>
        <v/>
      </c>
      <c r="I39" s="62" t="n"/>
      <c r="J39" s="170" t="n"/>
      <c r="K39" s="64" t="n"/>
      <c r="L39" s="170" t="n"/>
      <c r="M39" s="170" t="n"/>
      <c r="N39" s="170" t="n"/>
      <c r="O39" s="170" t="n"/>
      <c r="P39" s="170" t="n"/>
      <c r="Q39" s="170" t="n"/>
      <c r="R39" s="170" t="n"/>
    </row>
    <row r="40" spans="1:20">
      <c r="B40">
        <f>[1]!b_issue_firstissue(A40)</f>
        <v/>
      </c>
      <c r="C40">
        <f>[1]!b_info_name(A40)</f>
        <v/>
      </c>
      <c r="D40" s="164">
        <f>[1]!b_info_couponrate2(A40)</f>
        <v/>
      </c>
      <c r="E40" s="164">
        <f>[1]!b_anal_ptmyear(A40,"")</f>
        <v/>
      </c>
      <c r="F40" s="165">
        <f>[1]!b_rate_latestcredit(A40)</f>
        <v/>
      </c>
      <c r="G40" s="164">
        <f>[1]!b_info_issueamount(A40)/100000000</f>
        <v/>
      </c>
      <c r="I40" s="62" t="n"/>
      <c r="J40" s="170" t="n"/>
      <c r="K40" s="64" t="n"/>
      <c r="L40" s="170" t="n"/>
      <c r="M40" s="170" t="n"/>
      <c r="N40" s="170" t="n"/>
      <c r="O40" s="170" t="n"/>
      <c r="P40" s="170" t="n"/>
      <c r="Q40" s="170" t="n"/>
      <c r="R40" s="170" t="n"/>
    </row>
    <row r="41" spans="1:20">
      <c r="B41">
        <f>[1]!b_issue_firstissue(A41)</f>
        <v/>
      </c>
      <c r="C41">
        <f>[1]!b_info_name(A41)</f>
        <v/>
      </c>
      <c r="D41" s="164">
        <f>[1]!b_info_couponrate2(A41)</f>
        <v/>
      </c>
      <c r="E41" s="164">
        <f>[1]!b_anal_ptmyear(A41,"")</f>
        <v/>
      </c>
      <c r="F41" s="165">
        <f>[1]!b_rate_latestcredit(A41)</f>
        <v/>
      </c>
      <c r="G41" s="164">
        <f>[1]!b_info_issueamount(A41)/100000000</f>
        <v/>
      </c>
      <c r="I41" s="62" t="n"/>
      <c r="J41" s="170" t="n"/>
      <c r="K41" s="64" t="n"/>
      <c r="L41" s="170" t="n"/>
      <c r="M41" s="170" t="n"/>
      <c r="N41" s="170" t="n"/>
      <c r="O41" s="170" t="n"/>
      <c r="P41" s="170" t="n"/>
      <c r="Q41" s="170" t="n"/>
      <c r="R41" s="170" t="n"/>
    </row>
    <row r="42" spans="1:20">
      <c r="B42">
        <f>[1]!b_issue_firstissue(A42)</f>
        <v/>
      </c>
      <c r="C42">
        <f>[1]!b_info_name(A42)</f>
        <v/>
      </c>
      <c r="D42" s="164">
        <f>[1]!b_info_couponrate2(A42)</f>
        <v/>
      </c>
      <c r="E42" s="164">
        <f>[1]!b_anal_ptmyear(A42,"")</f>
        <v/>
      </c>
      <c r="F42" s="165">
        <f>[1]!b_rate_latestcredit(A42)</f>
        <v/>
      </c>
      <c r="G42" s="164">
        <f>[1]!b_info_issueamount(A42)/100000000</f>
        <v/>
      </c>
      <c r="I42" s="62" t="n"/>
      <c r="J42" s="170" t="n"/>
      <c r="K42" s="64" t="n"/>
      <c r="L42" s="170" t="n"/>
      <c r="M42" s="170" t="n"/>
      <c r="N42" s="170" t="n"/>
      <c r="O42" s="170" t="n"/>
      <c r="P42" s="170" t="n"/>
      <c r="Q42" s="170" t="n"/>
      <c r="R42" s="170" t="n"/>
    </row>
    <row r="43" spans="1:20">
      <c r="B43">
        <f>[1]!b_issue_firstissue(A43)</f>
        <v/>
      </c>
      <c r="C43">
        <f>[1]!b_info_name(A43)</f>
        <v/>
      </c>
      <c r="D43" s="164">
        <f>[1]!b_info_couponrate2(A43)</f>
        <v/>
      </c>
      <c r="E43" s="164">
        <f>[1]!b_anal_ptmyear(A43,"")</f>
        <v/>
      </c>
      <c r="F43" s="165">
        <f>[1]!b_rate_latestcredit(A43)</f>
        <v/>
      </c>
      <c r="G43" s="164">
        <f>[1]!b_info_issueamount(A43)/100000000</f>
        <v/>
      </c>
      <c r="I43" s="62" t="n"/>
      <c r="J43" s="170" t="n"/>
      <c r="K43" s="64" t="n"/>
      <c r="L43" s="170" t="n"/>
      <c r="M43" s="170" t="n"/>
      <c r="N43" s="170" t="n"/>
      <c r="O43" s="170" t="n"/>
      <c r="P43" s="170" t="n"/>
      <c r="Q43" s="170" t="n"/>
      <c r="R43" s="170" t="n"/>
    </row>
    <row r="44" spans="1:20">
      <c r="B44">
        <f>[1]!b_issue_firstissue(A44)</f>
        <v/>
      </c>
      <c r="C44">
        <f>[1]!b_info_name(A44)</f>
        <v/>
      </c>
      <c r="D44" s="164">
        <f>[1]!b_info_couponrate2(A44)</f>
        <v/>
      </c>
      <c r="E44" s="164">
        <f>[1]!b_anal_ptmyear(A44,"")</f>
        <v/>
      </c>
      <c r="F44" s="165">
        <f>[1]!b_rate_latestcredit(A44)</f>
        <v/>
      </c>
      <c r="G44" s="164">
        <f>[1]!b_info_issueamount(A44)/100000000</f>
        <v/>
      </c>
      <c r="I44" s="62" t="n"/>
      <c r="J44" s="170" t="n"/>
      <c r="K44" s="64" t="n"/>
      <c r="L44" s="170" t="n"/>
      <c r="M44" s="170" t="n"/>
      <c r="N44" s="170" t="n"/>
      <c r="O44" s="170" t="n"/>
      <c r="P44" s="170" t="n"/>
      <c r="Q44" s="170" t="n"/>
      <c r="R44" s="170" t="n"/>
    </row>
    <row r="45" spans="1:20">
      <c r="B45">
        <f>[1]!b_issue_firstissue(A45)</f>
        <v/>
      </c>
      <c r="C45">
        <f>[1]!b_info_name(A45)</f>
        <v/>
      </c>
      <c r="D45" s="164">
        <f>[1]!b_info_couponrate2(A45)</f>
        <v/>
      </c>
      <c r="E45" s="164">
        <f>[1]!b_anal_ptmyear(A45,"")</f>
        <v/>
      </c>
      <c r="F45" s="165">
        <f>[1]!b_rate_latestcredit(A45)</f>
        <v/>
      </c>
      <c r="G45" s="164">
        <f>[1]!b_info_issueamount(A45)/100000000</f>
        <v/>
      </c>
      <c r="I45" s="62" t="n"/>
      <c r="J45" s="170" t="n"/>
      <c r="K45" s="64" t="n"/>
      <c r="L45" s="170" t="n"/>
      <c r="M45" s="170" t="n"/>
      <c r="N45" s="170" t="n"/>
      <c r="O45" s="170" t="n"/>
      <c r="P45" s="170" t="n"/>
      <c r="Q45" s="170" t="n"/>
      <c r="R45" s="170" t="n"/>
    </row>
    <row r="46" spans="1:20">
      <c r="B46">
        <f>[1]!b_issue_firstissue(A46)</f>
        <v/>
      </c>
      <c r="C46">
        <f>[1]!b_info_name(A46)</f>
        <v/>
      </c>
      <c r="D46" s="164">
        <f>[1]!b_info_couponrate2(A46)</f>
        <v/>
      </c>
      <c r="E46" s="164">
        <f>[1]!b_anal_ptmyear(A46,"")</f>
        <v/>
      </c>
      <c r="F46" s="165">
        <f>[1]!b_rate_latestcredit(A46)</f>
        <v/>
      </c>
      <c r="G46" s="164">
        <f>[1]!b_info_issueamount(A46)/100000000</f>
        <v/>
      </c>
      <c r="I46" s="62" t="n"/>
      <c r="J46" s="170" t="n"/>
      <c r="K46" s="64" t="n"/>
      <c r="L46" s="170" t="n"/>
      <c r="M46" s="170" t="n"/>
      <c r="N46" s="170" t="n"/>
      <c r="O46" s="170" t="n"/>
      <c r="P46" s="170" t="n"/>
      <c r="Q46" s="170" t="n"/>
      <c r="R46" s="170" t="n"/>
    </row>
    <row r="47" spans="1:20">
      <c r="B47">
        <f>[1]!b_issue_firstissue(A47)</f>
        <v/>
      </c>
      <c r="C47">
        <f>[1]!b_info_name(A47)</f>
        <v/>
      </c>
      <c r="D47" s="164">
        <f>[1]!b_info_couponrate2(A47)</f>
        <v/>
      </c>
      <c r="E47" s="164">
        <f>[1]!b_anal_ptmyear(A47,"")</f>
        <v/>
      </c>
      <c r="F47" s="165">
        <f>[1]!b_rate_latestcredit(A47)</f>
        <v/>
      </c>
      <c r="G47" s="164">
        <f>[1]!b_info_issueamount(A47)/100000000</f>
        <v/>
      </c>
      <c r="I47" s="62" t="n"/>
      <c r="J47" s="170" t="n"/>
      <c r="K47" s="64" t="n"/>
      <c r="L47" s="170" t="n"/>
      <c r="M47" s="170" t="n"/>
      <c r="N47" s="170" t="n"/>
      <c r="O47" s="170" t="n"/>
      <c r="P47" s="170" t="n"/>
      <c r="Q47" s="170" t="n"/>
      <c r="R47" s="170" t="n"/>
    </row>
    <row r="48" spans="1:20">
      <c r="B48">
        <f>[1]!b_issue_firstissue(A48)</f>
        <v/>
      </c>
      <c r="C48">
        <f>[1]!b_info_name(A48)</f>
        <v/>
      </c>
      <c r="D48" s="164">
        <f>[1]!b_info_couponrate2(A48)</f>
        <v/>
      </c>
      <c r="E48" s="164">
        <f>[1]!b_anal_ptmyear(A48,"")</f>
        <v/>
      </c>
      <c r="F48" s="165">
        <f>[1]!b_rate_latestcredit(A48)</f>
        <v/>
      </c>
      <c r="G48" s="164">
        <f>[1]!b_info_issueamount(A48)/100000000</f>
        <v/>
      </c>
      <c r="I48" s="62" t="n"/>
      <c r="J48" s="170" t="n"/>
      <c r="K48" s="64" t="n"/>
      <c r="L48" s="170" t="n"/>
      <c r="M48" s="170" t="n"/>
      <c r="N48" s="170" t="n"/>
      <c r="O48" s="170" t="n"/>
      <c r="P48" s="170" t="n"/>
      <c r="Q48" s="170" t="n"/>
      <c r="R48" s="170" t="n"/>
    </row>
    <row r="49" spans="1:20">
      <c r="B49">
        <f>[1]!b_issue_firstissue(A49)</f>
        <v/>
      </c>
      <c r="C49">
        <f>[1]!b_info_name(A49)</f>
        <v/>
      </c>
      <c r="D49" s="164">
        <f>[1]!b_info_couponrate2(A49)</f>
        <v/>
      </c>
      <c r="E49" s="164">
        <f>[1]!b_anal_ptmyear(A49,"")</f>
        <v/>
      </c>
      <c r="F49" s="165">
        <f>[1]!b_rate_latestcredit(A49)</f>
        <v/>
      </c>
      <c r="G49" s="164">
        <f>[1]!b_info_issueamount(A49)/100000000</f>
        <v/>
      </c>
      <c r="I49" s="62" t="n"/>
      <c r="J49" s="170" t="n"/>
      <c r="K49" s="64" t="n"/>
      <c r="L49" s="170" t="n"/>
      <c r="M49" s="170" t="n"/>
      <c r="N49" s="170" t="n"/>
      <c r="O49" s="170" t="n"/>
      <c r="P49" s="170" t="n"/>
      <c r="Q49" s="170" t="n"/>
      <c r="R49" s="170" t="n"/>
    </row>
    <row r="50" spans="1:20">
      <c r="B50">
        <f>[1]!b_issue_firstissue(A50)</f>
        <v/>
      </c>
      <c r="C50">
        <f>[1]!b_info_name(A50)</f>
        <v/>
      </c>
      <c r="D50" s="164">
        <f>[1]!b_info_couponrate2(A50)</f>
        <v/>
      </c>
      <c r="E50" s="164">
        <f>[1]!b_anal_ptmyear(A50,"")</f>
        <v/>
      </c>
      <c r="F50" s="165">
        <f>[1]!b_rate_latestcredit(A50)</f>
        <v/>
      </c>
      <c r="G50" s="164">
        <f>[1]!b_info_issueamount(A50)/100000000</f>
        <v/>
      </c>
      <c r="I50" s="62" t="n"/>
      <c r="J50" s="170" t="n"/>
      <c r="K50" s="64" t="n"/>
      <c r="L50" s="170" t="n"/>
      <c r="M50" s="170" t="n"/>
      <c r="N50" s="170" t="n"/>
      <c r="O50" s="170" t="n"/>
      <c r="P50" s="170" t="n"/>
      <c r="Q50" s="170" t="n"/>
      <c r="R50" s="170" t="n"/>
    </row>
    <row r="51" spans="1:20">
      <c r="B51">
        <f>[1]!b_issue_firstissue(A51)</f>
        <v/>
      </c>
      <c r="C51">
        <f>[1]!b_info_name(A51)</f>
        <v/>
      </c>
      <c r="D51" s="164">
        <f>[1]!b_info_couponrate2(A51)</f>
        <v/>
      </c>
      <c r="E51" s="164">
        <f>[1]!b_anal_ptmyear(A51,"")</f>
        <v/>
      </c>
      <c r="F51" s="165">
        <f>[1]!b_rate_latestcredit(A51)</f>
        <v/>
      </c>
      <c r="G51" s="164">
        <f>[1]!b_info_issueamount(A51)/100000000</f>
        <v/>
      </c>
      <c r="I51" s="62" t="n"/>
      <c r="J51" s="170" t="n"/>
      <c r="K51" s="64" t="n"/>
      <c r="L51" s="170" t="n"/>
      <c r="M51" s="170" t="n"/>
      <c r="N51" s="170" t="n"/>
      <c r="O51" s="170" t="n"/>
      <c r="P51" s="170" t="n"/>
      <c r="Q51" s="170" t="n"/>
      <c r="R51" s="170" t="n"/>
    </row>
    <row r="52" spans="1:20">
      <c r="B52">
        <f>[1]!b_issue_firstissue(A52)</f>
        <v/>
      </c>
      <c r="C52">
        <f>[1]!b_info_name(A52)</f>
        <v/>
      </c>
      <c r="D52" s="164">
        <f>[1]!b_info_couponrate2(A52)</f>
        <v/>
      </c>
      <c r="E52" s="164">
        <f>[1]!b_anal_ptmyear(A52,"")</f>
        <v/>
      </c>
      <c r="F52" s="165">
        <f>[1]!b_rate_latestcredit(A52)</f>
        <v/>
      </c>
      <c r="G52" s="164">
        <f>[1]!b_info_issueamount(A52)/100000000</f>
        <v/>
      </c>
      <c r="I52" s="62" t="n"/>
      <c r="J52" s="170" t="n"/>
      <c r="K52" s="64" t="n"/>
      <c r="L52" s="170" t="n"/>
      <c r="M52" s="170" t="n"/>
      <c r="N52" s="170" t="n"/>
      <c r="O52" s="170" t="n"/>
      <c r="P52" s="170" t="n"/>
      <c r="Q52" s="170" t="n"/>
      <c r="R52" s="170" t="n"/>
    </row>
    <row r="53" spans="1:20">
      <c r="B53">
        <f>[1]!b_issue_firstissue(A53)</f>
        <v/>
      </c>
      <c r="C53">
        <f>[1]!b_info_name(A53)</f>
        <v/>
      </c>
      <c r="D53" s="164">
        <f>[1]!b_info_couponrate2(A53)</f>
        <v/>
      </c>
      <c r="E53" s="164">
        <f>[1]!b_anal_ptmyear(A53,"")</f>
        <v/>
      </c>
      <c r="F53" s="165">
        <f>[1]!b_rate_latestcredit(A53)</f>
        <v/>
      </c>
      <c r="G53" s="164">
        <f>[1]!b_info_issueamount(A53)/100000000</f>
        <v/>
      </c>
      <c r="I53" s="62" t="n"/>
      <c r="J53" s="170" t="n"/>
      <c r="K53" s="64" t="n"/>
      <c r="L53" s="170" t="n"/>
      <c r="M53" s="170" t="n"/>
      <c r="N53" s="170" t="n"/>
      <c r="O53" s="170" t="n"/>
      <c r="P53" s="170" t="n"/>
      <c r="Q53" s="170" t="n"/>
      <c r="R53" s="170" t="n"/>
    </row>
    <row r="54" spans="1:20">
      <c r="B54">
        <f>[1]!b_issue_firstissue(A54)</f>
        <v/>
      </c>
      <c r="C54">
        <f>[1]!b_info_name(A54)</f>
        <v/>
      </c>
      <c r="D54" s="164">
        <f>[1]!b_info_couponrate2(A54)</f>
        <v/>
      </c>
      <c r="E54" s="164">
        <f>[1]!b_anal_ptmyear(A54,"")</f>
        <v/>
      </c>
      <c r="F54" s="165">
        <f>[1]!b_rate_latestcredit(A54)</f>
        <v/>
      </c>
      <c r="G54" s="164">
        <f>[1]!b_info_issueamount(A54)/100000000</f>
        <v/>
      </c>
      <c r="I54" s="62" t="n"/>
      <c r="J54" s="170" t="n"/>
      <c r="K54" s="64" t="n"/>
      <c r="L54" s="170" t="n"/>
      <c r="M54" s="170" t="n"/>
      <c r="N54" s="170" t="n"/>
      <c r="O54" s="170" t="n"/>
      <c r="P54" s="170" t="n"/>
      <c r="Q54" s="170" t="n"/>
      <c r="R54" s="170" t="n"/>
    </row>
    <row r="55" spans="1:20">
      <c r="B55">
        <f>[1]!b_issue_firstissue(A55)</f>
        <v/>
      </c>
      <c r="C55">
        <f>[1]!b_info_name(A55)</f>
        <v/>
      </c>
      <c r="D55" s="164">
        <f>[1]!b_info_couponrate2(A55)</f>
        <v/>
      </c>
      <c r="E55" s="164">
        <f>[1]!b_anal_ptmyear(A55,"")</f>
        <v/>
      </c>
      <c r="F55" s="165">
        <f>[1]!b_rate_latestcredit(A55)</f>
        <v/>
      </c>
      <c r="G55" s="164">
        <f>[1]!b_info_issueamount(A55)/100000000</f>
        <v/>
      </c>
      <c r="I55" s="62" t="n"/>
      <c r="J55" s="170" t="n"/>
      <c r="K55" s="64" t="n"/>
      <c r="L55" s="170" t="n"/>
      <c r="M55" s="170" t="n"/>
      <c r="N55" s="170" t="n"/>
      <c r="O55" s="170" t="n"/>
      <c r="P55" s="170" t="n"/>
      <c r="Q55" s="170" t="n"/>
      <c r="R55" s="170" t="n"/>
    </row>
    <row r="56" spans="1:20">
      <c r="B56">
        <f>[1]!b_issue_firstissue(A56)</f>
        <v/>
      </c>
      <c r="C56">
        <f>[1]!b_info_name(A56)</f>
        <v/>
      </c>
      <c r="D56" s="164">
        <f>[1]!b_info_couponrate2(A56)</f>
        <v/>
      </c>
      <c r="E56" s="164">
        <f>[1]!b_anal_ptmyear(A56,"")</f>
        <v/>
      </c>
      <c r="F56" s="165">
        <f>[1]!b_rate_latestcredit(A56)</f>
        <v/>
      </c>
      <c r="G56" s="164">
        <f>[1]!b_info_issueamount(A56)/100000000</f>
        <v/>
      </c>
      <c r="I56" s="62" t="n"/>
      <c r="J56" s="170" t="n"/>
      <c r="K56" s="64" t="n"/>
      <c r="L56" s="170" t="n"/>
      <c r="M56" s="170" t="n"/>
      <c r="N56" s="170" t="n"/>
      <c r="O56" s="170" t="n"/>
      <c r="P56" s="170" t="n"/>
      <c r="Q56" s="170" t="n"/>
      <c r="R56" s="170" t="n"/>
    </row>
    <row r="57" spans="1:20">
      <c r="B57">
        <f>[1]!b_issue_firstissue(A57)</f>
        <v/>
      </c>
      <c r="C57">
        <f>[1]!b_info_name(A57)</f>
        <v/>
      </c>
      <c r="D57" s="164">
        <f>[1]!b_info_couponrate2(A57)</f>
        <v/>
      </c>
      <c r="E57" s="164">
        <f>[1]!b_anal_ptmyear(A57,"")</f>
        <v/>
      </c>
      <c r="F57" s="165">
        <f>[1]!b_rate_latestcredit(A57)</f>
        <v/>
      </c>
      <c r="G57" s="164">
        <f>[1]!b_info_issueamount(A57)/100000000</f>
        <v/>
      </c>
      <c r="I57" s="62" t="n"/>
      <c r="J57" s="170" t="n"/>
      <c r="K57" s="64" t="n"/>
      <c r="L57" s="170" t="n"/>
      <c r="M57" s="170" t="n"/>
      <c r="N57" s="170" t="n"/>
      <c r="O57" s="170" t="n"/>
      <c r="P57" s="170" t="n"/>
      <c r="Q57" s="170" t="n"/>
      <c r="R57" s="170" t="n"/>
    </row>
    <row r="58" spans="1:20">
      <c r="B58">
        <f>[1]!b_issue_firstissue(A58)</f>
        <v/>
      </c>
      <c r="C58">
        <f>[1]!b_info_name(A58)</f>
        <v/>
      </c>
      <c r="D58" s="164">
        <f>[1]!b_info_couponrate2(A58)</f>
        <v/>
      </c>
      <c r="E58" s="164">
        <f>[1]!b_anal_ptmyear(A58,"")</f>
        <v/>
      </c>
      <c r="F58" s="165">
        <f>[1]!b_rate_latestcredit(A58)</f>
        <v/>
      </c>
      <c r="G58" s="164">
        <f>[1]!b_info_issueamount(A58)/100000000</f>
        <v/>
      </c>
      <c r="I58" s="62" t="n"/>
      <c r="J58" s="170" t="n"/>
      <c r="K58" s="64" t="n"/>
      <c r="L58" s="170" t="n"/>
      <c r="M58" s="170" t="n"/>
      <c r="N58" s="170" t="n"/>
      <c r="O58" s="170" t="n"/>
      <c r="P58" s="170" t="n"/>
      <c r="Q58" s="170" t="n"/>
      <c r="R58" s="170" t="n"/>
    </row>
    <row r="59" spans="1:20">
      <c r="B59">
        <f>[1]!b_issue_firstissue(A59)</f>
        <v/>
      </c>
      <c r="C59">
        <f>[1]!b_info_name(A59)</f>
        <v/>
      </c>
      <c r="D59" s="164">
        <f>[1]!b_info_couponrate2(A59)</f>
        <v/>
      </c>
      <c r="E59" s="164">
        <f>[1]!b_anal_ptmyear(A59,"")</f>
        <v/>
      </c>
      <c r="F59" s="165">
        <f>[1]!b_rate_latestcredit(A59)</f>
        <v/>
      </c>
      <c r="G59" s="164">
        <f>[1]!b_info_issueamount(A59)/100000000</f>
        <v/>
      </c>
      <c r="I59" s="62" t="n"/>
      <c r="J59" s="170" t="n"/>
      <c r="K59" s="64" t="n"/>
      <c r="L59" s="170" t="n"/>
      <c r="M59" s="170" t="n"/>
      <c r="N59" s="170" t="n"/>
      <c r="O59" s="170" t="n"/>
      <c r="P59" s="170" t="n"/>
      <c r="Q59" s="170" t="n"/>
      <c r="R59" s="170" t="n"/>
    </row>
    <row r="60" spans="1:20">
      <c r="B60">
        <f>[1]!b_issue_firstissue(A60)</f>
        <v/>
      </c>
      <c r="C60">
        <f>[1]!b_info_name(A60)</f>
        <v/>
      </c>
      <c r="D60" s="164">
        <f>[1]!b_info_couponrate2(A60)</f>
        <v/>
      </c>
      <c r="E60" s="164">
        <f>[1]!b_anal_ptmyear(A60,"")</f>
        <v/>
      </c>
      <c r="F60" s="165">
        <f>[1]!b_rate_latestcredit(A60)</f>
        <v/>
      </c>
      <c r="G60" s="164">
        <f>[1]!b_info_issueamount(A60)/100000000</f>
        <v/>
      </c>
      <c r="I60" s="62" t="n"/>
      <c r="J60" s="170" t="n"/>
      <c r="K60" s="64" t="n"/>
      <c r="L60" s="170" t="n"/>
      <c r="M60" s="170" t="n"/>
      <c r="N60" s="170" t="n"/>
      <c r="O60" s="170" t="n"/>
      <c r="P60" s="170" t="n"/>
      <c r="Q60" s="170" t="n"/>
      <c r="R60" s="170" t="n"/>
    </row>
    <row r="61" spans="1:20">
      <c r="B61">
        <f>[1]!b_issue_firstissue(A61)</f>
        <v/>
      </c>
      <c r="C61">
        <f>[1]!b_info_name(A61)</f>
        <v/>
      </c>
      <c r="D61" s="164">
        <f>[1]!b_info_couponrate2(A61)</f>
        <v/>
      </c>
      <c r="E61" s="164">
        <f>[1]!b_anal_ptmyear(A61,"")</f>
        <v/>
      </c>
      <c r="F61" s="165">
        <f>[1]!b_rate_latestcredit(A61)</f>
        <v/>
      </c>
      <c r="G61" s="164">
        <f>[1]!b_info_issueamount(A61)/100000000</f>
        <v/>
      </c>
      <c r="I61" s="62" t="n"/>
      <c r="J61" s="170" t="n"/>
      <c r="K61" s="64" t="n"/>
      <c r="L61" s="170" t="n"/>
      <c r="M61" s="170" t="n"/>
      <c r="N61" s="170" t="n"/>
      <c r="O61" s="170" t="n"/>
      <c r="P61" s="170" t="n"/>
      <c r="Q61" s="170" t="n"/>
      <c r="R61" s="170" t="n"/>
    </row>
    <row r="62" spans="1:20">
      <c r="B62">
        <f>[1]!b_issue_firstissue(A62)</f>
        <v/>
      </c>
      <c r="C62">
        <f>[1]!b_info_name(A62)</f>
        <v/>
      </c>
      <c r="D62" s="164">
        <f>[1]!b_info_couponrate2(A62)</f>
        <v/>
      </c>
      <c r="E62" s="164">
        <f>[1]!b_anal_ptmyear(A62,"")</f>
        <v/>
      </c>
      <c r="F62" s="165">
        <f>[1]!b_rate_latestcredit(A62)</f>
        <v/>
      </c>
      <c r="G62" s="164">
        <f>[1]!b_info_issueamount(A62)/100000000</f>
        <v/>
      </c>
      <c r="I62" s="62" t="n"/>
      <c r="J62" s="170" t="n"/>
      <c r="K62" s="64" t="n"/>
      <c r="L62" s="170" t="n"/>
      <c r="M62" s="170" t="n"/>
      <c r="N62" s="170" t="n"/>
      <c r="O62" s="170" t="n"/>
      <c r="P62" s="170" t="n"/>
      <c r="Q62" s="170" t="n"/>
      <c r="R62" s="170" t="n"/>
    </row>
    <row r="63" spans="1:20">
      <c r="B63">
        <f>[1]!b_issue_firstissue(A63)</f>
        <v/>
      </c>
      <c r="C63">
        <f>[1]!b_info_name(A63)</f>
        <v/>
      </c>
      <c r="D63" s="164">
        <f>[1]!b_info_couponrate2(A63)</f>
        <v/>
      </c>
      <c r="E63" s="164">
        <f>[1]!b_anal_ptmyear(A63,"")</f>
        <v/>
      </c>
      <c r="F63" s="165">
        <f>[1]!b_rate_latestcredit(A63)</f>
        <v/>
      </c>
      <c r="G63" s="164">
        <f>[1]!b_info_issueamount(A63)/100000000</f>
        <v/>
      </c>
      <c r="I63" s="62" t="n"/>
      <c r="J63" s="170" t="n"/>
      <c r="K63" s="64" t="n"/>
      <c r="L63" s="170" t="n"/>
      <c r="M63" s="170" t="n"/>
      <c r="N63" s="170" t="n"/>
      <c r="O63" s="170" t="n"/>
      <c r="P63" s="170" t="n"/>
      <c r="Q63" s="170" t="n"/>
      <c r="R63" s="170" t="n"/>
    </row>
    <row r="64" spans="1:20">
      <c r="B64">
        <f>[1]!b_issue_firstissue(A64)</f>
        <v/>
      </c>
      <c r="C64">
        <f>[1]!b_info_name(A64)</f>
        <v/>
      </c>
      <c r="D64" s="164">
        <f>[1]!b_info_couponrate2(A64)</f>
        <v/>
      </c>
      <c r="E64" s="164">
        <f>[1]!b_anal_ptmyear(A64,"")</f>
        <v/>
      </c>
      <c r="F64" s="165">
        <f>[1]!b_rate_latestcredit(A64)</f>
        <v/>
      </c>
      <c r="G64" s="164">
        <f>[1]!b_info_issueamount(A64)/100000000</f>
        <v/>
      </c>
      <c r="I64" s="62" t="n"/>
      <c r="J64" s="170" t="n"/>
      <c r="K64" s="64" t="n"/>
      <c r="L64" s="170" t="n"/>
      <c r="M64" s="170" t="n"/>
      <c r="N64" s="170" t="n"/>
      <c r="O64" s="170" t="n"/>
      <c r="P64" s="170" t="n"/>
      <c r="Q64" s="170" t="n"/>
      <c r="R64" s="170" t="n"/>
    </row>
    <row r="65" spans="1:20">
      <c r="B65">
        <f>[1]!b_issue_firstissue(A65)</f>
        <v/>
      </c>
      <c r="C65">
        <f>[1]!b_info_name(A65)</f>
        <v/>
      </c>
      <c r="D65" s="164">
        <f>[1]!b_info_couponrate2(A65)</f>
        <v/>
      </c>
      <c r="E65" s="164">
        <f>[1]!b_anal_ptmyear(A65,"")</f>
        <v/>
      </c>
      <c r="F65" s="165">
        <f>[1]!b_rate_latestcredit(A65)</f>
        <v/>
      </c>
      <c r="G65" s="164">
        <f>[1]!b_info_issueamount(A65)/100000000</f>
        <v/>
      </c>
      <c r="I65" s="62" t="n"/>
      <c r="J65" s="170" t="n"/>
      <c r="K65" s="64" t="n"/>
      <c r="L65" s="170" t="n"/>
      <c r="M65" s="170" t="n"/>
      <c r="N65" s="170" t="n"/>
      <c r="O65" s="170" t="n"/>
      <c r="P65" s="170" t="n"/>
      <c r="Q65" s="170" t="n"/>
      <c r="R65" s="170" t="n"/>
    </row>
    <row r="66" spans="1:20">
      <c r="B66">
        <f>[1]!b_issue_firstissue(A66)</f>
        <v/>
      </c>
      <c r="C66">
        <f>[1]!b_info_name(A66)</f>
        <v/>
      </c>
      <c r="D66" s="164">
        <f>[1]!b_info_couponrate2(A66)</f>
        <v/>
      </c>
      <c r="E66" s="164">
        <f>[1]!b_anal_ptmyear(A66,"")</f>
        <v/>
      </c>
      <c r="F66" s="165">
        <f>[1]!b_rate_latestcredit(A66)</f>
        <v/>
      </c>
      <c r="G66" s="164">
        <f>[1]!b_info_issueamount(A66)/100000000</f>
        <v/>
      </c>
      <c r="I66" s="62" t="n"/>
      <c r="J66" s="170" t="n"/>
      <c r="K66" s="64" t="n"/>
      <c r="L66" s="170" t="n"/>
      <c r="M66" s="170" t="n"/>
      <c r="N66" s="170" t="n"/>
      <c r="O66" s="170" t="n"/>
      <c r="P66" s="170" t="n"/>
      <c r="Q66" s="170" t="n"/>
      <c r="R66" s="170" t="n"/>
    </row>
    <row r="67" spans="1:20">
      <c r="B67">
        <f>[1]!b_issue_firstissue(A67)</f>
        <v/>
      </c>
      <c r="C67">
        <f>[1]!b_info_name(A67)</f>
        <v/>
      </c>
      <c r="D67" s="164">
        <f>[1]!b_info_couponrate2(A67)</f>
        <v/>
      </c>
      <c r="E67" s="164">
        <f>[1]!b_anal_ptmyear(A67,"")</f>
        <v/>
      </c>
      <c r="F67" s="165">
        <f>[1]!b_rate_latestcredit(A67)</f>
        <v/>
      </c>
      <c r="G67" s="164">
        <f>[1]!b_info_issueamount(A67)/100000000</f>
        <v/>
      </c>
      <c r="I67" s="62" t="n"/>
      <c r="J67" s="170" t="n"/>
      <c r="K67" s="64" t="n"/>
      <c r="L67" s="170" t="n"/>
      <c r="M67" s="170" t="n"/>
      <c r="N67" s="170" t="n"/>
      <c r="O67" s="170" t="n"/>
      <c r="P67" s="170" t="n"/>
      <c r="Q67" s="170" t="n"/>
      <c r="R67" s="170" t="n"/>
    </row>
    <row r="68" spans="1:20">
      <c r="B68">
        <f>[1]!b_issue_firstissue(A68)</f>
        <v/>
      </c>
      <c r="C68">
        <f>[1]!b_info_name(A68)</f>
        <v/>
      </c>
      <c r="D68" s="164">
        <f>[1]!b_info_couponrate2(A68)</f>
        <v/>
      </c>
      <c r="E68" s="164">
        <f>[1]!b_anal_ptmyear(A68,"")</f>
        <v/>
      </c>
      <c r="F68" s="165">
        <f>[1]!b_rate_latestcredit(A68)</f>
        <v/>
      </c>
      <c r="G68" s="164">
        <f>[1]!b_info_issueamount(A68)/100000000</f>
        <v/>
      </c>
      <c r="I68" s="62" t="n"/>
      <c r="J68" s="170" t="n"/>
      <c r="K68" s="64" t="n"/>
      <c r="L68" s="170" t="n"/>
      <c r="M68" s="170" t="n"/>
      <c r="N68" s="170" t="n"/>
      <c r="O68" s="170" t="n"/>
      <c r="P68" s="170" t="n"/>
      <c r="Q68" s="170" t="n"/>
      <c r="R68" s="170" t="n"/>
    </row>
    <row r="69" spans="1:20">
      <c r="B69">
        <f>[1]!b_issue_firstissue(A69)</f>
        <v/>
      </c>
      <c r="C69">
        <f>[1]!b_info_name(A69)</f>
        <v/>
      </c>
      <c r="D69" s="164">
        <f>[1]!b_info_couponrate2(A69)</f>
        <v/>
      </c>
      <c r="E69" s="164">
        <f>[1]!b_anal_ptmyear(A69,"")</f>
        <v/>
      </c>
      <c r="F69" s="165">
        <f>[1]!b_rate_latestcredit(A69)</f>
        <v/>
      </c>
      <c r="G69" s="164">
        <f>[1]!b_info_issueamount(A69)/100000000</f>
        <v/>
      </c>
      <c r="I69" s="62" t="n"/>
      <c r="J69" s="170" t="n"/>
      <c r="K69" s="64" t="n"/>
      <c r="L69" s="170" t="n"/>
      <c r="M69" s="170" t="n"/>
      <c r="N69" s="170" t="n"/>
      <c r="O69" s="170" t="n"/>
      <c r="P69" s="170" t="n"/>
      <c r="Q69" s="170" t="n"/>
      <c r="R69" s="170" t="n"/>
    </row>
    <row r="70" spans="1:20">
      <c r="B70">
        <f>[1]!b_issue_firstissue(A70)</f>
        <v/>
      </c>
      <c r="C70">
        <f>[1]!b_info_name(A70)</f>
        <v/>
      </c>
      <c r="D70" s="164">
        <f>[1]!b_info_couponrate2(A70)</f>
        <v/>
      </c>
      <c r="E70" s="164">
        <f>[1]!b_anal_ptmyear(A70,"")</f>
        <v/>
      </c>
      <c r="F70" s="165">
        <f>[1]!b_rate_latestcredit(A70)</f>
        <v/>
      </c>
      <c r="G70" s="164">
        <f>[1]!b_info_issueamount(A70)/100000000</f>
        <v/>
      </c>
      <c r="I70" s="62" t="n"/>
      <c r="J70" s="170" t="n"/>
      <c r="K70" s="64" t="n"/>
      <c r="L70" s="170" t="n"/>
      <c r="M70" s="170" t="n"/>
      <c r="N70" s="170" t="n"/>
      <c r="O70" s="170" t="n"/>
      <c r="P70" s="170" t="n"/>
      <c r="Q70" s="170" t="n"/>
      <c r="R70" s="170" t="n"/>
    </row>
    <row r="71" spans="1:20">
      <c r="B71">
        <f>[1]!b_issue_firstissue(A71)</f>
        <v/>
      </c>
      <c r="C71">
        <f>[1]!b_info_name(A71)</f>
        <v/>
      </c>
      <c r="D71" s="164">
        <f>[1]!b_info_couponrate2(A71)</f>
        <v/>
      </c>
      <c r="E71" s="164">
        <f>[1]!b_anal_ptmyear(A71,"")</f>
        <v/>
      </c>
      <c r="F71" s="165">
        <f>[1]!b_rate_latestcredit(A71)</f>
        <v/>
      </c>
      <c r="G71" s="164">
        <f>[1]!b_info_issueamount(A71)/100000000</f>
        <v/>
      </c>
      <c r="I71" s="62" t="n"/>
      <c r="J71" s="170" t="n"/>
      <c r="K71" s="64" t="n"/>
      <c r="L71" s="170" t="n"/>
      <c r="M71" s="170" t="n"/>
      <c r="N71" s="170" t="n"/>
      <c r="O71" s="170" t="n"/>
      <c r="P71" s="170" t="n"/>
      <c r="Q71" s="170" t="n"/>
      <c r="R71" s="170" t="n"/>
    </row>
    <row r="72" spans="1:20">
      <c r="B72">
        <f>[1]!b_issue_firstissue(A72)</f>
        <v/>
      </c>
      <c r="C72">
        <f>[1]!b_info_name(A72)</f>
        <v/>
      </c>
      <c r="D72" s="164">
        <f>[1]!b_info_couponrate2(A72)</f>
        <v/>
      </c>
      <c r="E72" s="164">
        <f>[1]!b_anal_ptmyear(A72,"")</f>
        <v/>
      </c>
      <c r="F72" s="165">
        <f>[1]!b_rate_latestcredit(A72)</f>
        <v/>
      </c>
      <c r="G72" s="164">
        <f>[1]!b_info_issueamount(A72)/100000000</f>
        <v/>
      </c>
      <c r="I72" s="62" t="n"/>
      <c r="J72" s="170" t="n"/>
      <c r="K72" s="64" t="n"/>
      <c r="L72" s="170" t="n"/>
      <c r="M72" s="170" t="n"/>
      <c r="N72" s="170" t="n"/>
      <c r="O72" s="170" t="n"/>
      <c r="P72" s="170" t="n"/>
      <c r="Q72" s="170" t="n"/>
      <c r="R72" s="170" t="n"/>
    </row>
    <row r="73" spans="1:20">
      <c r="B73">
        <f>[1]!b_issue_firstissue(A73)</f>
        <v/>
      </c>
      <c r="C73">
        <f>[1]!b_info_name(A73)</f>
        <v/>
      </c>
      <c r="D73" s="164">
        <f>[1]!b_info_couponrate2(A73)</f>
        <v/>
      </c>
      <c r="E73" s="164">
        <f>[1]!b_anal_ptmyear(A73,"")</f>
        <v/>
      </c>
      <c r="F73" s="165">
        <f>[1]!b_rate_latestcredit(A73)</f>
        <v/>
      </c>
      <c r="G73" s="164">
        <f>[1]!b_info_issueamount(A73)/100000000</f>
        <v/>
      </c>
      <c r="I73" s="62" t="n"/>
      <c r="J73" s="170" t="n"/>
      <c r="K73" s="64" t="n"/>
      <c r="L73" s="170" t="n"/>
      <c r="M73" s="170" t="n"/>
      <c r="N73" s="170" t="n"/>
      <c r="O73" s="170" t="n"/>
      <c r="P73" s="170" t="n"/>
      <c r="Q73" s="170" t="n"/>
      <c r="R73" s="170" t="n"/>
    </row>
    <row r="74" spans="1:20">
      <c r="B74">
        <f>[1]!b_issue_firstissue(A74)</f>
        <v/>
      </c>
      <c r="C74">
        <f>[1]!b_info_name(A74)</f>
        <v/>
      </c>
      <c r="D74" s="164">
        <f>[1]!b_info_couponrate2(A74)</f>
        <v/>
      </c>
      <c r="E74" s="164">
        <f>[1]!b_anal_ptmyear(A74,"")</f>
        <v/>
      </c>
      <c r="F74" s="165">
        <f>[1]!b_rate_latestcredit(A74)</f>
        <v/>
      </c>
      <c r="G74" s="164">
        <f>[1]!b_info_issueamount(A74)/100000000</f>
        <v/>
      </c>
      <c r="I74" s="62" t="n"/>
      <c r="J74" s="170" t="n"/>
      <c r="K74" s="64" t="n"/>
      <c r="L74" s="170" t="n"/>
      <c r="M74" s="170" t="n"/>
      <c r="N74" s="170" t="n"/>
      <c r="O74" s="170" t="n"/>
      <c r="P74" s="170" t="n"/>
      <c r="Q74" s="170" t="n"/>
      <c r="R74" s="170" t="n"/>
    </row>
    <row r="75" spans="1:20">
      <c r="B75">
        <f>[1]!b_issue_firstissue(A75)</f>
        <v/>
      </c>
      <c r="C75">
        <f>[1]!b_info_name(A75)</f>
        <v/>
      </c>
      <c r="D75" s="164">
        <f>[1]!b_info_couponrate2(A75)</f>
        <v/>
      </c>
      <c r="E75" s="164">
        <f>[1]!b_anal_ptmyear(A75,"")</f>
        <v/>
      </c>
      <c r="F75" s="165">
        <f>[1]!b_rate_latestcredit(A75)</f>
        <v/>
      </c>
      <c r="G75" s="164">
        <f>[1]!b_info_issueamount(A75)/100000000</f>
        <v/>
      </c>
      <c r="I75" s="62" t="n"/>
      <c r="J75" s="170" t="n"/>
      <c r="K75" s="64" t="n"/>
      <c r="L75" s="170" t="n"/>
      <c r="M75" s="170" t="n"/>
      <c r="N75" s="170" t="n"/>
      <c r="O75" s="170" t="n"/>
      <c r="P75" s="170" t="n"/>
      <c r="Q75" s="170" t="n"/>
      <c r="R75" s="170" t="n"/>
    </row>
    <row r="76" spans="1:20">
      <c r="B76">
        <f>[1]!b_issue_firstissue(A76)</f>
        <v/>
      </c>
      <c r="C76">
        <f>[1]!b_info_name(A76)</f>
        <v/>
      </c>
      <c r="D76" s="164">
        <f>[1]!b_info_couponrate2(A76)</f>
        <v/>
      </c>
      <c r="E76" s="164">
        <f>[1]!b_anal_ptmyear(A76,"")</f>
        <v/>
      </c>
      <c r="F76" s="165">
        <f>[1]!b_rate_latestcredit(A76)</f>
        <v/>
      </c>
      <c r="G76" s="164">
        <f>[1]!b_info_issueamount(A76)/100000000</f>
        <v/>
      </c>
      <c r="I76" s="62" t="n"/>
      <c r="J76" s="170" t="n"/>
      <c r="K76" s="64" t="n"/>
      <c r="L76" s="170" t="n"/>
      <c r="M76" s="170" t="n"/>
      <c r="N76" s="170" t="n"/>
      <c r="O76" s="170" t="n"/>
      <c r="P76" s="170" t="n"/>
      <c r="Q76" s="170" t="n"/>
      <c r="R76" s="170" t="n"/>
    </row>
    <row r="77" spans="1:20">
      <c r="B77">
        <f>[1]!b_issue_firstissue(A77)</f>
        <v/>
      </c>
      <c r="C77">
        <f>[1]!b_info_name(A77)</f>
        <v/>
      </c>
      <c r="D77" s="164">
        <f>[1]!b_info_couponrate2(A77)</f>
        <v/>
      </c>
      <c r="E77" s="164">
        <f>[1]!b_anal_ptmyear(A77,"")</f>
        <v/>
      </c>
      <c r="F77" s="165">
        <f>[1]!b_rate_latestcredit(A77)</f>
        <v/>
      </c>
      <c r="G77" s="164">
        <f>[1]!b_info_issueamount(A77)/100000000</f>
        <v/>
      </c>
      <c r="I77" s="62" t="n"/>
      <c r="J77" s="170" t="n"/>
      <c r="K77" s="64" t="n"/>
      <c r="L77" s="170" t="n"/>
      <c r="M77" s="170" t="n"/>
      <c r="N77" s="170" t="n"/>
      <c r="O77" s="170" t="n"/>
      <c r="P77" s="170" t="n"/>
      <c r="Q77" s="170" t="n"/>
      <c r="R77" s="170" t="n"/>
    </row>
    <row r="78" spans="1:20">
      <c r="B78">
        <f>[1]!b_issue_firstissue(A78)</f>
        <v/>
      </c>
      <c r="C78">
        <f>[1]!b_info_name(A78)</f>
        <v/>
      </c>
      <c r="D78" s="164">
        <f>[1]!b_info_couponrate2(A78)</f>
        <v/>
      </c>
      <c r="E78" s="164">
        <f>[1]!b_anal_ptmyear(A78,"")</f>
        <v/>
      </c>
      <c r="F78" s="165">
        <f>[1]!b_rate_latestcredit(A78)</f>
        <v/>
      </c>
      <c r="G78" s="164">
        <f>[1]!b_info_issueamount(A78)/100000000</f>
        <v/>
      </c>
      <c r="I78" s="62" t="n"/>
      <c r="J78" s="170" t="n"/>
      <c r="K78" s="64" t="n"/>
      <c r="L78" s="170" t="n"/>
      <c r="M78" s="170" t="n"/>
      <c r="N78" s="170" t="n"/>
      <c r="O78" s="170" t="n"/>
      <c r="P78" s="170" t="n"/>
      <c r="Q78" s="170" t="n"/>
      <c r="R78" s="170" t="n"/>
    </row>
    <row r="79" spans="1:20">
      <c r="B79">
        <f>[1]!b_issue_firstissue(A79)</f>
        <v/>
      </c>
      <c r="C79">
        <f>[1]!b_info_name(A79)</f>
        <v/>
      </c>
      <c r="D79" s="164">
        <f>[1]!b_info_couponrate2(A79)</f>
        <v/>
      </c>
      <c r="E79" s="164">
        <f>[1]!b_anal_ptmyear(A79,"")</f>
        <v/>
      </c>
      <c r="F79" s="165">
        <f>[1]!b_rate_latestcredit(A79)</f>
        <v/>
      </c>
      <c r="G79" s="164">
        <f>[1]!b_info_issueamount(A79)/100000000</f>
        <v/>
      </c>
      <c r="I79" s="62" t="n"/>
      <c r="J79" s="170" t="n"/>
      <c r="K79" s="64" t="n"/>
      <c r="L79" s="170" t="n"/>
      <c r="M79" s="170" t="n"/>
      <c r="N79" s="170" t="n"/>
      <c r="O79" s="170" t="n"/>
      <c r="P79" s="170" t="n"/>
      <c r="Q79" s="170" t="n"/>
      <c r="R79" s="170" t="n"/>
    </row>
    <row r="80" spans="1:20">
      <c r="B80">
        <f>[1]!b_issue_firstissue(A80)</f>
        <v/>
      </c>
      <c r="C80">
        <f>[1]!b_info_name(A80)</f>
        <v/>
      </c>
      <c r="D80" s="164">
        <f>[1]!b_info_couponrate2(A80)</f>
        <v/>
      </c>
      <c r="E80" s="164">
        <f>[1]!b_anal_ptmyear(A80,"")</f>
        <v/>
      </c>
      <c r="F80" s="165">
        <f>[1]!b_rate_latestcredit(A80)</f>
        <v/>
      </c>
      <c r="G80" s="164">
        <f>[1]!b_info_issueamount(A80)/100000000</f>
        <v/>
      </c>
      <c r="I80" s="62" t="n"/>
      <c r="J80" s="170" t="n"/>
      <c r="K80" s="64" t="n"/>
      <c r="L80" s="170" t="n"/>
      <c r="M80" s="170" t="n"/>
      <c r="N80" s="170" t="n"/>
      <c r="O80" s="170" t="n"/>
      <c r="P80" s="170" t="n"/>
      <c r="Q80" s="170" t="n"/>
      <c r="R80" s="170" t="n"/>
    </row>
    <row r="81" spans="1:20">
      <c r="B81">
        <f>[1]!b_issue_firstissue(A81)</f>
        <v/>
      </c>
      <c r="C81">
        <f>[1]!b_info_name(A81)</f>
        <v/>
      </c>
      <c r="D81" s="164">
        <f>[1]!b_info_couponrate2(A81)</f>
        <v/>
      </c>
      <c r="E81" s="164">
        <f>[1]!b_anal_ptmyear(A81,"")</f>
        <v/>
      </c>
      <c r="F81" s="165">
        <f>[1]!b_rate_latestcredit(A81)</f>
        <v/>
      </c>
      <c r="G81" s="164">
        <f>[1]!b_info_issueamount(A81)/100000000</f>
        <v/>
      </c>
      <c r="I81" s="62" t="n"/>
      <c r="J81" s="170" t="n"/>
      <c r="K81" s="64" t="n"/>
      <c r="L81" s="170" t="n"/>
      <c r="M81" s="170" t="n"/>
      <c r="N81" s="170" t="n"/>
      <c r="O81" s="170" t="n"/>
      <c r="P81" s="170" t="n"/>
      <c r="Q81" s="170" t="n"/>
      <c r="R81" s="170" t="n"/>
    </row>
    <row r="82" spans="1:20">
      <c r="B82">
        <f>[1]!b_issue_firstissue(A82)</f>
        <v/>
      </c>
      <c r="C82">
        <f>[1]!b_info_name(A82)</f>
        <v/>
      </c>
      <c r="D82" s="164">
        <f>[1]!b_info_couponrate2(A82)</f>
        <v/>
      </c>
      <c r="E82" s="164">
        <f>[1]!b_anal_ptmyear(A82,"")</f>
        <v/>
      </c>
      <c r="F82" s="165">
        <f>[1]!b_rate_latestcredit(A82)</f>
        <v/>
      </c>
      <c r="G82" s="164">
        <f>[1]!b_info_issueamount(A82)/100000000</f>
        <v/>
      </c>
      <c r="I82" s="62" t="n"/>
      <c r="J82" s="170" t="n"/>
      <c r="K82" s="64" t="n"/>
      <c r="L82" s="170" t="n"/>
      <c r="M82" s="170" t="n"/>
      <c r="N82" s="170" t="n"/>
      <c r="O82" s="170" t="n"/>
      <c r="P82" s="170" t="n"/>
      <c r="Q82" s="170" t="n"/>
      <c r="R82" s="170" t="n"/>
    </row>
    <row r="83" spans="1:20">
      <c r="B83">
        <f>[1]!b_issue_firstissue(A83)</f>
        <v/>
      </c>
      <c r="C83">
        <f>[1]!b_info_name(A83)</f>
        <v/>
      </c>
      <c r="D83" s="164">
        <f>[1]!b_info_couponrate2(A83)</f>
        <v/>
      </c>
      <c r="E83" s="164">
        <f>[1]!b_anal_ptmyear(A83,"")</f>
        <v/>
      </c>
      <c r="F83" s="165">
        <f>[1]!b_rate_latestcredit(A83)</f>
        <v/>
      </c>
      <c r="G83" s="164">
        <f>[1]!b_info_issueamount(A83)/100000000</f>
        <v/>
      </c>
      <c r="I83" s="62" t="n"/>
      <c r="J83" s="170" t="n"/>
      <c r="K83" s="64" t="n"/>
      <c r="L83" s="170" t="n"/>
      <c r="M83" s="170" t="n"/>
      <c r="N83" s="170" t="n"/>
      <c r="O83" s="170" t="n"/>
      <c r="P83" s="170" t="n"/>
      <c r="Q83" s="170" t="n"/>
      <c r="R83" s="170" t="n"/>
    </row>
    <row r="84" spans="1:20">
      <c r="B84">
        <f>[1]!b_issue_firstissue(A84)</f>
        <v/>
      </c>
      <c r="C84">
        <f>[1]!b_info_name(A84)</f>
        <v/>
      </c>
      <c r="D84" s="164">
        <f>[1]!b_info_couponrate2(A84)</f>
        <v/>
      </c>
      <c r="E84" s="164">
        <f>[1]!b_anal_ptmyear(A84,"")</f>
        <v/>
      </c>
      <c r="F84" s="165">
        <f>[1]!b_rate_latestcredit(A84)</f>
        <v/>
      </c>
      <c r="G84" s="164">
        <f>[1]!b_info_issueamount(A84)/100000000</f>
        <v/>
      </c>
      <c r="I84" s="62" t="n"/>
      <c r="J84" s="170" t="n"/>
      <c r="K84" s="64" t="n"/>
      <c r="L84" s="170" t="n"/>
      <c r="M84" s="170" t="n"/>
      <c r="N84" s="170" t="n"/>
      <c r="O84" s="170" t="n"/>
      <c r="P84" s="170" t="n"/>
      <c r="Q84" s="170" t="n"/>
      <c r="R84" s="170" t="n"/>
    </row>
    <row r="85" spans="1:20">
      <c r="B85">
        <f>[1]!b_issue_firstissue(A85)</f>
        <v/>
      </c>
      <c r="C85">
        <f>[1]!b_info_name(A85)</f>
        <v/>
      </c>
      <c r="D85" s="164">
        <f>[1]!b_info_couponrate2(A85)</f>
        <v/>
      </c>
      <c r="E85" s="164">
        <f>[1]!b_anal_ptmyear(A85,"")</f>
        <v/>
      </c>
      <c r="F85" s="165">
        <f>[1]!b_rate_latestcredit(A85)</f>
        <v/>
      </c>
      <c r="G85" s="164">
        <f>[1]!b_info_issueamount(A85)/100000000</f>
        <v/>
      </c>
      <c r="I85" s="62" t="n"/>
      <c r="J85" s="170" t="n"/>
      <c r="K85" s="64" t="n"/>
      <c r="L85" s="170" t="n"/>
      <c r="M85" s="170" t="n"/>
      <c r="N85" s="170" t="n"/>
      <c r="O85" s="170" t="n"/>
      <c r="P85" s="170" t="n"/>
      <c r="Q85" s="170" t="n"/>
      <c r="R85" s="170" t="n"/>
    </row>
    <row r="86" spans="1:20">
      <c r="B86">
        <f>[1]!b_issue_firstissue(A86)</f>
        <v/>
      </c>
      <c r="C86">
        <f>[1]!b_info_name(A86)</f>
        <v/>
      </c>
      <c r="D86" s="164">
        <f>[1]!b_info_couponrate2(A86)</f>
        <v/>
      </c>
      <c r="E86" s="164">
        <f>[1]!b_anal_ptmyear(A86,"")</f>
        <v/>
      </c>
      <c r="F86" s="165">
        <f>[1]!b_rate_latestcredit(A86)</f>
        <v/>
      </c>
      <c r="G86" s="164">
        <f>[1]!b_info_issueamount(A86)/100000000</f>
        <v/>
      </c>
      <c r="I86" s="62" t="n"/>
      <c r="J86" s="170" t="n"/>
      <c r="K86" s="64" t="n"/>
      <c r="L86" s="170" t="n"/>
      <c r="M86" s="170" t="n"/>
      <c r="N86" s="170" t="n"/>
      <c r="O86" s="170" t="n"/>
      <c r="P86" s="170" t="n"/>
      <c r="Q86" s="170" t="n"/>
      <c r="R86" s="170" t="n"/>
    </row>
    <row r="87" spans="1:20">
      <c r="B87">
        <f>[1]!b_issue_firstissue(A87)</f>
        <v/>
      </c>
      <c r="C87">
        <f>[1]!b_info_name(A87)</f>
        <v/>
      </c>
      <c r="D87" s="164">
        <f>[1]!b_info_couponrate2(A87)</f>
        <v/>
      </c>
      <c r="E87" s="164">
        <f>[1]!b_anal_ptmyear(A87,"")</f>
        <v/>
      </c>
      <c r="F87" s="165">
        <f>[1]!b_rate_latestcredit(A87)</f>
        <v/>
      </c>
      <c r="G87" s="164">
        <f>[1]!b_info_issueamount(A87)/100000000</f>
        <v/>
      </c>
      <c r="I87" s="62" t="n"/>
      <c r="J87" s="170" t="n"/>
      <c r="K87" s="64" t="n"/>
      <c r="L87" s="170" t="n"/>
      <c r="M87" s="170" t="n"/>
      <c r="N87" s="170" t="n"/>
      <c r="O87" s="170" t="n"/>
      <c r="P87" s="170" t="n"/>
      <c r="Q87" s="170" t="n"/>
      <c r="R87" s="170" t="n"/>
    </row>
    <row r="88" spans="1:20">
      <c r="B88">
        <f>[1]!b_issue_firstissue(A88)</f>
        <v/>
      </c>
      <c r="C88">
        <f>[1]!b_info_name(A88)</f>
        <v/>
      </c>
      <c r="D88" s="164">
        <f>[1]!b_info_couponrate2(A88)</f>
        <v/>
      </c>
      <c r="E88" s="164">
        <f>[1]!b_anal_ptmyear(A88,"")</f>
        <v/>
      </c>
      <c r="F88" s="165">
        <f>[1]!b_rate_latestcredit(A88)</f>
        <v/>
      </c>
      <c r="G88" s="164">
        <f>[1]!b_info_issueamount(A88)/100000000</f>
        <v/>
      </c>
      <c r="I88" s="62" t="n"/>
      <c r="J88" s="170" t="n"/>
      <c r="K88" s="64" t="n"/>
      <c r="L88" s="170" t="n"/>
      <c r="M88" s="170" t="n"/>
      <c r="N88" s="170" t="n"/>
      <c r="O88" s="170" t="n"/>
      <c r="P88" s="170" t="n"/>
      <c r="Q88" s="170" t="n"/>
      <c r="R88" s="170" t="n"/>
    </row>
    <row r="89" spans="1:20">
      <c r="B89">
        <f>[1]!b_issue_firstissue(A89)</f>
        <v/>
      </c>
      <c r="C89">
        <f>[1]!b_info_name(A89)</f>
        <v/>
      </c>
      <c r="D89" s="164">
        <f>[1]!b_info_couponrate2(A89)</f>
        <v/>
      </c>
      <c r="E89" s="164">
        <f>[1]!b_anal_ptmyear(A89,"")</f>
        <v/>
      </c>
      <c r="F89" s="165">
        <f>[1]!b_rate_latestcredit(A89)</f>
        <v/>
      </c>
      <c r="G89" s="164">
        <f>[1]!b_info_issueamount(A89)/100000000</f>
        <v/>
      </c>
      <c r="I89" s="62" t="n"/>
      <c r="J89" s="170" t="n"/>
      <c r="K89" s="64" t="n"/>
      <c r="L89" s="170" t="n"/>
      <c r="M89" s="170" t="n"/>
      <c r="N89" s="170" t="n"/>
      <c r="O89" s="170" t="n"/>
      <c r="P89" s="170" t="n"/>
      <c r="Q89" s="170" t="n"/>
      <c r="R89" s="170" t="n"/>
    </row>
    <row r="90" spans="1:20">
      <c r="B90">
        <f>[1]!b_issue_firstissue(A90)</f>
        <v/>
      </c>
      <c r="C90">
        <f>[1]!b_info_name(A90)</f>
        <v/>
      </c>
      <c r="D90" s="164">
        <f>[1]!b_info_couponrate2(A90)</f>
        <v/>
      </c>
      <c r="E90" s="164">
        <f>[1]!b_anal_ptmyear(A90,"")</f>
        <v/>
      </c>
      <c r="F90" s="165">
        <f>[1]!b_rate_latestcredit(A90)</f>
        <v/>
      </c>
      <c r="G90" s="164">
        <f>[1]!b_info_issueamount(A90)/100000000</f>
        <v/>
      </c>
      <c r="I90" s="40" t="n"/>
      <c r="J90" s="40" t="n"/>
    </row>
    <row r="91" spans="1:20">
      <c r="B91">
        <f>[1]!b_issue_firstissue(A91)</f>
        <v/>
      </c>
      <c r="C91">
        <f>[1]!b_info_name(A91)</f>
        <v/>
      </c>
      <c r="D91" s="164">
        <f>[1]!b_info_couponrate2(A91)</f>
        <v/>
      </c>
      <c r="E91" s="164">
        <f>[1]!b_anal_ptmyear(A91,"")</f>
        <v/>
      </c>
      <c r="F91" s="165">
        <f>[1]!b_rate_latestcredit(A91)</f>
        <v/>
      </c>
      <c r="G91" s="164">
        <f>[1]!b_info_issueamount(A91)/100000000</f>
        <v/>
      </c>
      <c r="I91" s="40" t="n"/>
    </row>
    <row r="92" spans="1:20">
      <c r="B92">
        <f>[1]!b_issue_firstissue(A92)</f>
        <v/>
      </c>
      <c r="C92">
        <f>[1]!b_info_name(A92)</f>
        <v/>
      </c>
      <c r="D92" s="164">
        <f>[1]!b_info_couponrate2(A92)</f>
        <v/>
      </c>
      <c r="E92" s="164">
        <f>[1]!b_anal_ptmyear(A92,"")</f>
        <v/>
      </c>
      <c r="F92" s="165">
        <f>[1]!b_rate_latestcredit(A92)</f>
        <v/>
      </c>
      <c r="G92" s="164">
        <f>[1]!b_info_issueamount(A92)/100000000</f>
        <v/>
      </c>
      <c r="I92" s="40" t="n"/>
    </row>
    <row r="93" spans="1:20">
      <c r="B93">
        <f>[1]!b_issue_firstissue(A93)</f>
        <v/>
      </c>
      <c r="C93">
        <f>[1]!b_info_name(A93)</f>
        <v/>
      </c>
      <c r="D93" s="164">
        <f>[1]!b_info_couponrate2(A93)</f>
        <v/>
      </c>
      <c r="E93" s="164">
        <f>[1]!b_anal_ptmyear(A93,"")</f>
        <v/>
      </c>
      <c r="F93" s="165">
        <f>[1]!b_rate_latestcredit(A93)</f>
        <v/>
      </c>
      <c r="G93" s="164">
        <f>[1]!b_info_issueamount(A93)/100000000</f>
        <v/>
      </c>
      <c r="I93" s="40" t="n"/>
    </row>
    <row r="94" spans="1:20">
      <c r="B94">
        <f>[1]!b_issue_firstissue(A94)</f>
        <v/>
      </c>
      <c r="C94">
        <f>[1]!b_info_name(A94)</f>
        <v/>
      </c>
      <c r="D94" s="164">
        <f>[1]!b_info_couponrate2(A94)</f>
        <v/>
      </c>
      <c r="E94" s="164">
        <f>[1]!b_anal_ptmyear(A94,"")</f>
        <v/>
      </c>
      <c r="F94" s="165">
        <f>[1]!b_rate_latestcredit(A94)</f>
        <v/>
      </c>
      <c r="G94" s="164">
        <f>[1]!b_info_issueamount(A94)/100000000</f>
        <v/>
      </c>
      <c r="I94" s="40" t="n"/>
    </row>
    <row r="95" spans="1:20">
      <c r="B95">
        <f>[1]!b_issue_firstissue(A95)</f>
        <v/>
      </c>
      <c r="C95">
        <f>[1]!b_info_name(A95)</f>
        <v/>
      </c>
      <c r="D95" s="164">
        <f>[1]!b_info_couponrate2(A95)</f>
        <v/>
      </c>
      <c r="E95" s="164">
        <f>[1]!b_anal_ptmyear(A95,"")</f>
        <v/>
      </c>
      <c r="F95" s="165">
        <f>[1]!b_rate_latestcredit(A95)</f>
        <v/>
      </c>
      <c r="G95" s="164">
        <f>[1]!b_info_issueamount(A95)/100000000</f>
        <v/>
      </c>
      <c r="I95" s="40" t="n"/>
      <c r="J95" s="40" t="n"/>
    </row>
    <row r="96" spans="1:20">
      <c r="B96">
        <f>[1]!b_issue_firstissue(A96)</f>
        <v/>
      </c>
      <c r="C96">
        <f>[1]!b_info_name(A96)</f>
        <v/>
      </c>
      <c r="D96" s="164">
        <f>[1]!b_info_couponrate2(A96)</f>
        <v/>
      </c>
      <c r="E96" s="164">
        <f>[1]!b_anal_ptmyear(A96,"")</f>
        <v/>
      </c>
      <c r="F96" s="165">
        <f>[1]!b_rate_latestcredit(A96)</f>
        <v/>
      </c>
      <c r="G96" s="164">
        <f>[1]!b_info_issueamount(A96)/100000000</f>
        <v/>
      </c>
      <c r="I96" s="40" t="s">
        <v>46</v>
      </c>
      <c r="J96" s="171">
        <f>[1]!b_stm07_bs(J14,75,J13,1)</f>
        <v/>
      </c>
      <c r="K96" s="171" t="n"/>
      <c r="L96" s="171">
        <f>[1]!b_stm07_bs(L14,75,L13,1)</f>
        <v/>
      </c>
      <c r="M96" s="171">
        <f>[1]!b_stm07_bs(M14,75,M13,1)</f>
        <v/>
      </c>
      <c r="N96" s="171">
        <f>[1]!b_stm07_bs(N14,75,N13,1)</f>
        <v/>
      </c>
      <c r="O96" s="171">
        <f>[1]!b_stm07_bs(O14,75,O13,1)</f>
        <v/>
      </c>
      <c r="P96" s="171">
        <f>[1]!b_stm07_bs(P14,75,P13,1)</f>
        <v/>
      </c>
      <c r="Q96" s="171">
        <f>[1]!b_stm07_bs(Q14,75,Q13,1)</f>
        <v/>
      </c>
      <c r="R96" s="171">
        <f>[1]!b_stm07_bs(R14,75,R13,1)</f>
        <v/>
      </c>
    </row>
    <row r="97" spans="1:20">
      <c r="B97">
        <f>[1]!b_issue_firstissue(A97)</f>
        <v/>
      </c>
      <c r="C97">
        <f>[1]!b_info_name(A97)</f>
        <v/>
      </c>
      <c r="D97" s="164">
        <f>[1]!b_info_couponrate2(A97)</f>
        <v/>
      </c>
      <c r="E97" s="164">
        <f>[1]!b_anal_ptmyear(A97,"")</f>
        <v/>
      </c>
      <c r="F97" s="165">
        <f>[1]!b_rate_latestcredit(A97)</f>
        <v/>
      </c>
      <c r="G97" s="164">
        <f>[1]!b_info_issueamount(A97)/100000000</f>
        <v/>
      </c>
      <c r="I97" s="40" t="s">
        <v>47</v>
      </c>
      <c r="J97" s="171">
        <f>[1]!b_stm07_bs(J14,82,J13,1)</f>
        <v/>
      </c>
      <c r="K97" s="171" t="n"/>
      <c r="L97" s="171">
        <f>[1]!b_stm07_bs(L14,82,L13,1)</f>
        <v/>
      </c>
      <c r="M97" s="171">
        <f>[1]!b_stm07_bs(M14,82,M13,1)</f>
        <v/>
      </c>
      <c r="N97" s="171">
        <f>[1]!b_stm07_bs(N14,82,N13,1)</f>
        <v/>
      </c>
      <c r="O97" s="171">
        <f>[1]!b_stm07_bs(O14,82,O13,1)</f>
        <v/>
      </c>
      <c r="P97" s="171">
        <f>[1]!b_stm07_bs(P14,82,P13,1)</f>
        <v/>
      </c>
      <c r="Q97" s="171">
        <f>[1]!b_stm07_bs(Q14,82,Q13,1)</f>
        <v/>
      </c>
      <c r="R97" s="171">
        <f>[1]!b_stm07_bs(R14,82,R13,1)</f>
        <v/>
      </c>
    </row>
    <row r="98" spans="1:20">
      <c r="B98">
        <f>[1]!b_issue_firstissue(A98)</f>
        <v/>
      </c>
      <c r="C98">
        <f>[1]!b_info_name(A98)</f>
        <v/>
      </c>
      <c r="D98" s="164">
        <f>[1]!b_info_couponrate2(A98)</f>
        <v/>
      </c>
      <c r="E98" s="164">
        <f>[1]!b_anal_ptmyear(A98,"")</f>
        <v/>
      </c>
      <c r="F98" s="165">
        <f>[1]!b_rate_latestcredit(A98)</f>
        <v/>
      </c>
      <c r="G98" s="164">
        <f>[1]!b_info_issueamount(A98)/100000000</f>
        <v/>
      </c>
      <c r="I98" s="40" t="s">
        <v>48</v>
      </c>
      <c r="J98" s="171">
        <f>[1]!b_stm07_bs(J14,88,J13,1)</f>
        <v/>
      </c>
      <c r="K98" s="171" t="n"/>
      <c r="L98" s="171">
        <f>[1]!b_stm07_bs(L14,88,L13,1)</f>
        <v/>
      </c>
      <c r="M98" s="171">
        <f>[1]!b_stm07_bs(M14,88,M13,1)</f>
        <v/>
      </c>
      <c r="N98" s="171">
        <f>[1]!b_stm07_bs(N14,88,N13,1)</f>
        <v/>
      </c>
      <c r="O98" s="171">
        <f>[1]!b_stm07_bs(O14,88,O13,1)</f>
        <v/>
      </c>
      <c r="P98" s="171">
        <f>[1]!b_stm07_bs(P14,88,P13,1)</f>
        <v/>
      </c>
      <c r="Q98" s="171">
        <f>[1]!b_stm07_bs(Q14,88,Q13,1)</f>
        <v/>
      </c>
      <c r="R98" s="171">
        <f>[1]!b_stm07_bs(R14,88,R13,1)</f>
        <v/>
      </c>
    </row>
    <row r="99" spans="1:20">
      <c r="B99">
        <f>[1]!b_issue_firstissue(A99)</f>
        <v/>
      </c>
      <c r="C99">
        <f>[1]!b_info_name(A99)</f>
        <v/>
      </c>
      <c r="D99" s="164">
        <f>[1]!b_info_couponrate2(A99)</f>
        <v/>
      </c>
      <c r="E99" s="164">
        <f>[1]!b_anal_ptmyear(A99,"")</f>
        <v/>
      </c>
      <c r="F99" s="165">
        <f>[1]!b_rate_latestcredit(A99)</f>
        <v/>
      </c>
      <c r="G99" s="164">
        <f>[1]!b_info_issueamount(A99)/100000000</f>
        <v/>
      </c>
      <c r="I99" s="40" t="s">
        <v>49</v>
      </c>
      <c r="J99" s="171">
        <f>[1]!b_stm07_bs(J14,147,J13,1)</f>
        <v/>
      </c>
      <c r="K99" s="171" t="n"/>
      <c r="L99" s="171">
        <f>[1]!b_stm07_bs(L14,147,L13,1)</f>
        <v/>
      </c>
      <c r="M99" s="171">
        <f>[1]!b_stm07_bs(M14,147,M13,1)</f>
        <v/>
      </c>
      <c r="N99" s="171">
        <f>[1]!b_stm07_bs(N14,147,N13,1)</f>
        <v/>
      </c>
      <c r="O99" s="171">
        <f>[1]!b_stm07_bs(O14,147,O13,1)</f>
        <v/>
      </c>
      <c r="P99" s="171">
        <f>[1]!b_stm07_bs(P14,147,P13,1)</f>
        <v/>
      </c>
      <c r="Q99" s="171">
        <f>[1]!b_stm07_bs(Q14,147,Q13,1)</f>
        <v/>
      </c>
      <c r="R99" s="171">
        <f>[1]!b_stm07_bs(R14,147,R13,1)</f>
        <v/>
      </c>
    </row>
    <row r="100" spans="1:20">
      <c r="B100">
        <f>[1]!b_issue_firstissue(A100)</f>
        <v/>
      </c>
      <c r="C100">
        <f>[1]!b_info_name(A100)</f>
        <v/>
      </c>
      <c r="D100" s="164">
        <f>[1]!b_info_couponrate2(A100)</f>
        <v/>
      </c>
      <c r="E100" s="164">
        <f>[1]!b_anal_ptmyear(A100,"")</f>
        <v/>
      </c>
      <c r="F100" s="165">
        <f>[1]!b_rate_latestcredit(A100)</f>
        <v/>
      </c>
      <c r="G100" s="164">
        <f>[1]!b_info_issueamount(A100)/100000000</f>
        <v/>
      </c>
      <c r="I100" s="40" t="s">
        <v>50</v>
      </c>
      <c r="J100" s="171">
        <f>[1]!b_stm07_bs(J14,94,J13,1)</f>
        <v/>
      </c>
      <c r="K100" s="171" t="n"/>
      <c r="L100" s="171">
        <f>[1]!b_stm07_bs(L14,94,L13,1)</f>
        <v/>
      </c>
      <c r="M100" s="171">
        <f>[1]!b_stm07_bs(M14,94,M13,1)</f>
        <v/>
      </c>
      <c r="N100" s="171">
        <f>[1]!b_stm07_bs(N14,94,N13,1)</f>
        <v/>
      </c>
      <c r="O100" s="171">
        <f>[1]!b_stm07_bs(O14,94,O13,1)</f>
        <v/>
      </c>
      <c r="P100" s="171">
        <f>[1]!b_stm07_bs(P14,94,P13,1)</f>
        <v/>
      </c>
      <c r="Q100" s="171">
        <f>[1]!b_stm07_bs(Q14,94,Q13,1)</f>
        <v/>
      </c>
      <c r="R100" s="171">
        <f>[1]!b_stm07_bs(R14,94,R13,1)</f>
        <v/>
      </c>
    </row>
    <row r="101" spans="1:20">
      <c r="B101">
        <f>[1]!b_issue_firstissue(A101)</f>
        <v/>
      </c>
      <c r="C101">
        <f>[1]!b_info_name(A101)</f>
        <v/>
      </c>
      <c r="D101" s="164">
        <f>[1]!b_info_couponrate2(A101)</f>
        <v/>
      </c>
      <c r="E101" s="164">
        <f>[1]!b_anal_ptmyear(A101,"")</f>
        <v/>
      </c>
      <c r="F101" s="165">
        <f>[1]!b_rate_latestcredit(A101)</f>
        <v/>
      </c>
      <c r="G101" s="164">
        <f>[1]!b_info_issueamount(A101)/100000000</f>
        <v/>
      </c>
      <c r="I101" s="40" t="s">
        <v>51</v>
      </c>
      <c r="J101" s="171">
        <f>[1]!b_stm07_bs(J14,95,J13,1)</f>
        <v/>
      </c>
      <c r="K101" s="171" t="n"/>
      <c r="L101" s="171">
        <f>[1]!b_stm07_bs(L14,95,L13,1)</f>
        <v/>
      </c>
      <c r="M101" s="171">
        <f>[1]!b_stm07_bs(M14,95,M13,1)</f>
        <v/>
      </c>
      <c r="N101" s="171">
        <f>[1]!b_stm07_bs(N14,95,N13,1)</f>
        <v/>
      </c>
      <c r="O101" s="171">
        <f>[1]!b_stm07_bs(O14,95,O13,1)</f>
        <v/>
      </c>
      <c r="P101" s="171">
        <f>[1]!b_stm07_bs(P14,95,P13,1)</f>
        <v/>
      </c>
      <c r="Q101" s="171">
        <f>[1]!b_stm07_bs(Q14,95,Q13,1)</f>
        <v/>
      </c>
      <c r="R101" s="171">
        <f>[1]!b_stm07_bs(R14,95,R13,1)</f>
        <v/>
      </c>
    </row>
    <row r="102" spans="1:20">
      <c r="B102">
        <f>[1]!b_issue_firstissue(A102)</f>
        <v/>
      </c>
      <c r="C102">
        <f>[1]!b_info_name(A102)</f>
        <v/>
      </c>
      <c r="D102" s="164">
        <f>[1]!b_info_couponrate2(A102)</f>
        <v/>
      </c>
      <c r="E102" s="164">
        <f>[1]!b_anal_ptmyear(A102,"")</f>
        <v/>
      </c>
      <c r="F102" s="165">
        <f>[1]!b_rate_latestcredit(A102)</f>
        <v/>
      </c>
      <c r="G102" s="164">
        <f>[1]!b_info_issueamount(A102)/100000000</f>
        <v/>
      </c>
      <c r="I102" s="40" t="n"/>
      <c r="J102" s="40" t="n"/>
      <c r="K102" s="40" t="n"/>
      <c r="L102" s="40" t="n"/>
      <c r="M102" s="40" t="n"/>
      <c r="N102" s="40" t="n"/>
      <c r="O102" s="40" t="n"/>
      <c r="P102" s="40" t="n"/>
      <c r="Q102" s="40" t="n"/>
      <c r="R102" s="40" t="n"/>
    </row>
    <row r="103" spans="1:20">
      <c r="I103" s="40" t="s">
        <v>52</v>
      </c>
      <c r="J103" s="171">
        <f>[1]!b_stm07_bs(J14,141,J13,1)</f>
        <v/>
      </c>
      <c r="K103" s="171" t="n"/>
      <c r="L103" s="171">
        <f>[1]!b_stm07_bs(L14,141,L13,1)</f>
        <v/>
      </c>
      <c r="M103" s="171">
        <f>[1]!b_stm07_bs(M14,141,M13,1)</f>
        <v/>
      </c>
      <c r="N103" s="171">
        <f>[1]!b_stm07_bs(N14,141,N13,1)</f>
        <v/>
      </c>
      <c r="O103" s="171">
        <f>[1]!b_stm07_bs(O14,141,O13,1)</f>
        <v/>
      </c>
      <c r="P103" s="171">
        <f>[1]!b_stm07_bs(P14,141,P13,1)</f>
        <v/>
      </c>
      <c r="Q103" s="171">
        <f>[1]!b_stm07_bs(Q14,141,Q13,1)</f>
        <v/>
      </c>
      <c r="R103" s="171">
        <f>[1]!b_stm07_bs(R14,141,R13,1)</f>
        <v/>
      </c>
    </row>
    <row customHeight="1" ht="14.25" r="106" s="154" spans="1:20">
      <c r="A106" s="124" t="s">
        <v>53</v>
      </c>
      <c r="L106" s="40" t="n"/>
      <c r="M106" s="40" t="n"/>
    </row>
    <row r="107" spans="1:20">
      <c r="A107" s="121" t="s">
        <v>54</v>
      </c>
      <c r="G107" s="172" t="n">
        <v>2017</v>
      </c>
      <c r="K107" s="82">
        <f>A2</f>
        <v/>
      </c>
      <c r="L107" s="71">
        <f>B2</f>
        <v/>
      </c>
      <c r="M107" s="40" t="n"/>
    </row>
    <row customHeight="1" ht="12.75" r="108" s="154" spans="1:20">
      <c r="A108" s="140" t="s">
        <v>55</v>
      </c>
      <c r="C108" s="140" t="s">
        <v>56</v>
      </c>
      <c r="E108" s="140" t="s">
        <v>57</v>
      </c>
      <c r="G108" s="140" t="s">
        <v>58</v>
      </c>
      <c r="I108" s="140" t="s">
        <v>59</v>
      </c>
      <c r="L108" s="40" t="n"/>
      <c r="M108" s="40" t="n"/>
    </row>
    <row customHeight="1" ht="16.5" r="109" s="154" spans="1:20">
      <c r="A109" s="105" t="s">
        <v>60</v>
      </c>
      <c r="B109" s="29">
        <f>M109/100</f>
        <v/>
      </c>
      <c r="C109" s="105" t="s">
        <v>36</v>
      </c>
      <c r="D109" s="173">
        <f>[1]!s_fa_current(A2,B2)</f>
        <v/>
      </c>
      <c r="E109" s="105" t="s">
        <v>40</v>
      </c>
      <c r="F109" s="174">
        <f>[1]!s_fa_salescashintoor(A2,B2)/100</f>
        <v/>
      </c>
      <c r="G109" s="105" t="s">
        <v>41</v>
      </c>
      <c r="H109" s="29">
        <f>S109/100</f>
        <v/>
      </c>
      <c r="I109" s="105" t="n"/>
      <c r="J109" s="39" t="n"/>
      <c r="K109" s="58" t="n"/>
      <c r="L109" s="72" t="s">
        <v>60</v>
      </c>
      <c r="M109" s="175">
        <f>[1]!s_fa_debttoassets(A2,B2)</f>
        <v/>
      </c>
      <c r="N109" s="105" t="s">
        <v>36</v>
      </c>
      <c r="O109" s="74" t="n"/>
      <c r="P109" s="105" t="s">
        <v>40</v>
      </c>
      <c r="Q109" s="74" t="n"/>
      <c r="R109" s="105" t="s">
        <v>41</v>
      </c>
      <c r="S109" s="176">
        <f>[1]!s_fa_grossprofitmargin(A2,B2)</f>
        <v/>
      </c>
    </row>
    <row customHeight="1" ht="15.75" r="110" s="154" spans="1:20">
      <c r="A110" s="105" t="s">
        <v>61</v>
      </c>
      <c r="B110" s="29">
        <f>M110/100</f>
        <v/>
      </c>
      <c r="C110" s="105" t="s">
        <v>62</v>
      </c>
      <c r="D110" s="174">
        <f>[1]!s_fa_quick(A2,B2)</f>
        <v/>
      </c>
      <c r="E110" s="105" t="s">
        <v>63</v>
      </c>
      <c r="F110" s="173">
        <f>[1]!s_fa_arturn(A2,B2)</f>
        <v/>
      </c>
      <c r="G110" s="105" t="s">
        <v>64</v>
      </c>
      <c r="H110" s="29">
        <f>S110/100</f>
        <v/>
      </c>
      <c r="I110" s="105" t="n"/>
      <c r="J110" s="39" t="n"/>
      <c r="L110" s="105" t="s">
        <v>61</v>
      </c>
      <c r="M110" s="175">
        <f>[1]!s_fa_catoassets(A2,B2)</f>
        <v/>
      </c>
      <c r="N110" s="105" t="s">
        <v>62</v>
      </c>
      <c r="O110" s="74" t="n"/>
      <c r="P110" s="105" t="s">
        <v>63</v>
      </c>
      <c r="Q110" s="174" t="n"/>
      <c r="R110" s="105" t="s">
        <v>64</v>
      </c>
      <c r="S110" s="176">
        <f>[1]!s_fa_optogr(A2,B2)</f>
        <v/>
      </c>
    </row>
    <row customHeight="1" ht="15" r="111" s="154" spans="1:20">
      <c r="A111" s="105" t="s">
        <v>65</v>
      </c>
      <c r="B111" s="29">
        <f>M111/100</f>
        <v/>
      </c>
      <c r="C111" s="105" t="s">
        <v>38</v>
      </c>
      <c r="D111" s="174">
        <f>[1]!s_fa_ebitdatodebt(A2,B2)</f>
        <v/>
      </c>
      <c r="E111" s="105" t="s">
        <v>66</v>
      </c>
      <c r="F111" s="173">
        <f>[1]!s_fa_invturn(A2,B2)</f>
        <v/>
      </c>
      <c r="G111" s="105" t="s">
        <v>44</v>
      </c>
      <c r="H111" s="29">
        <f>S111/100</f>
        <v/>
      </c>
      <c r="I111" s="105" t="n"/>
      <c r="J111" s="39" t="n"/>
      <c r="L111" s="105" t="s">
        <v>65</v>
      </c>
      <c r="M111" s="175">
        <f>[1]!s_fa_currentdebttodebt(A2,B2)</f>
        <v/>
      </c>
      <c r="N111" s="105" t="s">
        <v>38</v>
      </c>
      <c r="O111" s="74" t="n"/>
      <c r="P111" s="105" t="s">
        <v>66</v>
      </c>
      <c r="Q111" s="74" t="n"/>
      <c r="R111" s="105" t="s">
        <v>44</v>
      </c>
      <c r="S111" s="176">
        <f>[1]!s_fa_roe(A2,B2)</f>
        <v/>
      </c>
    </row>
    <row customHeight="1" ht="14.25" r="112" s="154" spans="1:20">
      <c r="A112" s="105" t="s">
        <v>37</v>
      </c>
      <c r="B112" s="177">
        <f>(M116+M117+M118+M119+M120+M121)/M123</f>
        <v/>
      </c>
      <c r="C112" s="105" t="s">
        <v>67</v>
      </c>
      <c r="D112" s="174">
        <f>[1]!s_fa_ebittointerest(A2,B2)</f>
        <v/>
      </c>
      <c r="E112" s="105" t="s">
        <v>68</v>
      </c>
      <c r="F112" s="173">
        <f>[1]!s_fa_caturn(A2,B2)</f>
        <v/>
      </c>
      <c r="G112" s="105" t="s">
        <v>69</v>
      </c>
      <c r="H112" s="29">
        <f>S112/100</f>
        <v/>
      </c>
      <c r="I112" s="105" t="n"/>
      <c r="J112" s="39" t="n"/>
      <c r="L112" s="105" t="s">
        <v>37</v>
      </c>
      <c r="M112" s="178" t="n"/>
      <c r="N112" s="105" t="s">
        <v>67</v>
      </c>
      <c r="O112" s="74" t="n"/>
      <c r="P112" s="105" t="s">
        <v>68</v>
      </c>
      <c r="Q112" s="74" t="n"/>
      <c r="R112" s="105" t="s">
        <v>69</v>
      </c>
      <c r="S112" s="176">
        <f>[1]!s_fa_roa2(A2,B2)</f>
        <v/>
      </c>
    </row>
    <row r="113" spans="1:20">
      <c r="A113" s="65" t="n"/>
      <c r="B113" s="66" t="n"/>
      <c r="C113" s="65" t="n"/>
      <c r="D113" s="67" t="n"/>
      <c r="E113" s="65" t="s">
        <v>70</v>
      </c>
      <c r="F113" s="179">
        <f>[1]!s_fa_dupont_faturnover(A2,B2)</f>
        <v/>
      </c>
      <c r="G113" s="65" t="n"/>
      <c r="H113" s="66" t="n"/>
      <c r="I113" s="65" t="n"/>
      <c r="J113" s="66" t="n"/>
      <c r="L113" s="65" t="n"/>
      <c r="M113" s="76" t="n"/>
      <c r="N113" s="65" t="n"/>
      <c r="O113" s="67" t="n"/>
      <c r="P113" s="65" t="s">
        <v>70</v>
      </c>
      <c r="Q113" s="78" t="n"/>
      <c r="R113" s="65" t="n"/>
      <c r="S113" s="66" t="n"/>
    </row>
    <row customHeight="1" ht="13.5" r="114" s="154" spans="1:20">
      <c r="A114" s="124" t="s">
        <v>71</v>
      </c>
      <c r="L114" s="40" t="n"/>
      <c r="M114" s="40" t="n"/>
    </row>
    <row customHeight="1" ht="13.5" r="115" s="154" spans="1:20">
      <c r="A115" s="121" t="s">
        <v>72</v>
      </c>
      <c r="G115" s="180" t="n">
        <v>2017</v>
      </c>
      <c r="L115" s="40" t="n"/>
      <c r="M115" s="40" t="n"/>
    </row>
    <row r="116" spans="1:20">
      <c r="A116" s="131" t="s">
        <v>73</v>
      </c>
      <c r="C116" s="131" t="s">
        <v>74</v>
      </c>
      <c r="E116" s="132" t="s">
        <v>75</v>
      </c>
      <c r="L116" s="40" t="s">
        <v>46</v>
      </c>
      <c r="M116" s="171">
        <f>[1]!b_stm07_bs(K107,75,L107,1)</f>
        <v/>
      </c>
    </row>
    <row customHeight="1" ht="14.25" r="117" s="154" spans="1:20">
      <c r="A117" s="105" t="s">
        <v>76</v>
      </c>
      <c r="B117" s="174">
        <f>M127/100000000</f>
        <v/>
      </c>
      <c r="C117" s="105" t="s">
        <v>77</v>
      </c>
      <c r="D117" s="177">
        <f>O127/100000000</f>
        <v/>
      </c>
      <c r="E117" s="105" t="s">
        <v>78</v>
      </c>
      <c r="H117" s="181">
        <f>S127/100000000</f>
        <v/>
      </c>
      <c r="L117" s="40" t="s">
        <v>47</v>
      </c>
      <c r="M117" s="171">
        <f>[1]!b_stm07_bs(K107,82,L107,1)</f>
        <v/>
      </c>
    </row>
    <row customHeight="1" ht="14.25" r="118" s="154" spans="1:20">
      <c r="A118" s="105" t="s">
        <v>79</v>
      </c>
      <c r="B118" s="174">
        <f>M128/100000000</f>
        <v/>
      </c>
      <c r="C118" s="105" t="s">
        <v>80</v>
      </c>
      <c r="D118" s="177">
        <f>O128/100000000</f>
        <v/>
      </c>
      <c r="E118" s="105" t="s">
        <v>81</v>
      </c>
      <c r="H118" s="181">
        <f>S128/100000000</f>
        <v/>
      </c>
      <c r="L118" s="40" t="s">
        <v>48</v>
      </c>
      <c r="M118" s="171">
        <f>[1]!b_stm07_bs(K107,88,L107,1)</f>
        <v/>
      </c>
    </row>
    <row customHeight="1" ht="14.25" r="119" s="154" spans="1:20">
      <c r="A119" s="105" t="s">
        <v>82</v>
      </c>
      <c r="B119" s="174">
        <f>M129/100000000</f>
        <v/>
      </c>
      <c r="C119" s="105" t="s">
        <v>83</v>
      </c>
      <c r="D119" s="177">
        <f>O129/100000000</f>
        <v/>
      </c>
      <c r="E119" s="105" t="s">
        <v>84</v>
      </c>
      <c r="H119" s="182">
        <f>S129/100000000</f>
        <v/>
      </c>
      <c r="L119" s="40" t="s">
        <v>49</v>
      </c>
      <c r="M119" s="171">
        <f>[1]!b_stm07_bs(K107,147,L107,1)</f>
        <v/>
      </c>
    </row>
    <row customHeight="1" ht="14.25" r="120" s="154" spans="1:20">
      <c r="A120" s="105" t="s">
        <v>85</v>
      </c>
      <c r="B120" s="174">
        <f>M130/100000000</f>
        <v/>
      </c>
      <c r="C120" s="105" t="s">
        <v>86</v>
      </c>
      <c r="D120" s="177">
        <f>O130/100000000</f>
        <v/>
      </c>
      <c r="E120" s="105" t="s">
        <v>87</v>
      </c>
      <c r="H120" s="181">
        <f>S130/100000000</f>
        <v/>
      </c>
      <c r="L120" s="40" t="s">
        <v>50</v>
      </c>
      <c r="M120" s="171">
        <f>[1]!b_stm07_bs(K107,94,L107,1)</f>
        <v/>
      </c>
    </row>
    <row customHeight="1" ht="14.25" r="121" s="154" spans="1:20">
      <c r="A121" s="105" t="s">
        <v>88</v>
      </c>
      <c r="B121" s="174">
        <f>M131/100000000</f>
        <v/>
      </c>
      <c r="C121" s="105" t="s">
        <v>89</v>
      </c>
      <c r="D121" s="177">
        <f>O131/100000000</f>
        <v/>
      </c>
      <c r="E121" s="105" t="s">
        <v>90</v>
      </c>
      <c r="H121" s="181">
        <f>S131/100000000</f>
        <v/>
      </c>
      <c r="L121" s="40" t="s">
        <v>51</v>
      </c>
      <c r="M121" s="171">
        <f>[1]!b_stm07_bs(K107,95,L107,1)</f>
        <v/>
      </c>
    </row>
    <row customHeight="1" ht="14.25" r="122" s="154" spans="1:20">
      <c r="A122" s="105" t="s">
        <v>91</v>
      </c>
      <c r="B122" s="174">
        <f>M132/100000000</f>
        <v/>
      </c>
      <c r="C122" s="105" t="s">
        <v>92</v>
      </c>
      <c r="D122" s="177">
        <f>O132/100000000</f>
        <v/>
      </c>
      <c r="E122" s="105" t="s">
        <v>93</v>
      </c>
      <c r="H122" s="182">
        <f>S132/100000000</f>
        <v/>
      </c>
      <c r="L122" s="40" t="n"/>
      <c r="M122" s="40" t="n"/>
    </row>
    <row customHeight="1" ht="14.25" r="123" s="154" spans="1:20">
      <c r="A123" s="105" t="s">
        <v>94</v>
      </c>
      <c r="B123" s="183">
        <f>M133/100000000</f>
        <v/>
      </c>
      <c r="C123" s="105" t="s">
        <v>95</v>
      </c>
      <c r="D123" s="177">
        <f>O133/100000000</f>
        <v/>
      </c>
      <c r="E123" s="105" t="s">
        <v>96</v>
      </c>
      <c r="H123" s="182">
        <f>S133/100000000</f>
        <v/>
      </c>
      <c r="L123" s="40" t="s">
        <v>52</v>
      </c>
      <c r="M123" s="171">
        <f>[1]!b_stm07_bs(K107,141,L107,1)</f>
        <v/>
      </c>
    </row>
    <row customHeight="1" ht="14.25" r="124" s="154" spans="1:20">
      <c r="A124" s="105" t="s">
        <v>97</v>
      </c>
      <c r="B124" s="174">
        <f>M134/100000000</f>
        <v/>
      </c>
      <c r="C124" s="105" t="s">
        <v>98</v>
      </c>
      <c r="D124" s="177">
        <f>O134/100000000</f>
        <v/>
      </c>
      <c r="E124" s="105" t="s">
        <v>99</v>
      </c>
      <c r="H124" s="182">
        <f>S134/100000000</f>
        <v/>
      </c>
      <c r="L124" s="40" t="n"/>
      <c r="M124" s="40" t="n"/>
    </row>
    <row customHeight="1" ht="27" r="125" s="154" spans="1:20">
      <c r="A125" s="105" t="s">
        <v>100</v>
      </c>
      <c r="B125" s="174">
        <f>M135/100000000</f>
        <v/>
      </c>
      <c r="C125" s="105" t="s">
        <v>42</v>
      </c>
      <c r="D125" s="177">
        <f>O135/100000000</f>
        <v/>
      </c>
      <c r="E125" s="105" t="s">
        <v>101</v>
      </c>
      <c r="H125" s="181">
        <f>S135/100000000</f>
        <v/>
      </c>
      <c r="L125" s="40" t="n"/>
      <c r="M125" s="40" t="n"/>
    </row>
    <row customHeight="1" ht="16.5" r="126" s="154" spans="1:20">
      <c r="A126" s="105" t="s">
        <v>102</v>
      </c>
      <c r="B126" s="174">
        <f>M136/100000000</f>
        <v/>
      </c>
      <c r="C126" s="105" t="n"/>
      <c r="D126" s="184" t="n"/>
      <c r="E126" s="105" t="s">
        <v>103</v>
      </c>
      <c r="H126" s="181">
        <f>S136/100000000</f>
        <v/>
      </c>
      <c r="L126" s="119" t="s">
        <v>73</v>
      </c>
      <c r="N126" s="119" t="s">
        <v>74</v>
      </c>
      <c r="P126" s="121" t="s">
        <v>75</v>
      </c>
    </row>
    <row customHeight="1" ht="14.25" r="127" s="154" spans="1:20">
      <c r="A127" s="105" t="s">
        <v>104</v>
      </c>
      <c r="B127" s="174">
        <f>M137/100000000</f>
        <v/>
      </c>
      <c r="C127" s="105" t="n"/>
      <c r="D127" s="184" t="n"/>
      <c r="E127" s="105" t="s">
        <v>105</v>
      </c>
      <c r="H127" s="181">
        <f>S137/100000000</f>
        <v/>
      </c>
      <c r="L127" s="105" t="s">
        <v>76</v>
      </c>
      <c r="M127" s="176">
        <f>[1]!b_stm07_bs(K107,9,L107,1)</f>
        <v/>
      </c>
      <c r="N127" s="105" t="s">
        <v>77</v>
      </c>
      <c r="O127" s="176">
        <f>[1]!b_stm07_is(K107,83,L107,1)</f>
        <v/>
      </c>
      <c r="P127" s="105" t="s">
        <v>78</v>
      </c>
      <c r="S127" s="107">
        <f>[1]!b_stm07_cs(K107,9,L107,1)</f>
        <v/>
      </c>
    </row>
    <row customHeight="1" ht="14.25" r="128" s="154" spans="1:20">
      <c r="A128" s="105" t="s">
        <v>106</v>
      </c>
      <c r="B128" s="174">
        <f>M138/100000000</f>
        <v/>
      </c>
      <c r="C128" s="105" t="n"/>
      <c r="D128" s="184" t="n"/>
      <c r="E128" s="105" t="s">
        <v>107</v>
      </c>
      <c r="H128" s="182">
        <f>S138/100000000</f>
        <v/>
      </c>
      <c r="L128" s="105" t="s">
        <v>79</v>
      </c>
      <c r="M128" s="176">
        <f>[1]!b_stm07_bs(K107,12,L107,1)</f>
        <v/>
      </c>
      <c r="N128" s="105" t="s">
        <v>80</v>
      </c>
      <c r="O128" s="176">
        <f>[1]!b_stm07_is(K107,84,L107,1)</f>
        <v/>
      </c>
      <c r="P128" s="105" t="s">
        <v>81</v>
      </c>
      <c r="S128" s="107">
        <f>[1]!b_stm07_cs(K107,11,L107,1)</f>
        <v/>
      </c>
    </row>
    <row customHeight="1" ht="14.25" r="129" s="154" spans="1:20">
      <c r="A129" s="105" t="s">
        <v>108</v>
      </c>
      <c r="B129" s="183">
        <f>M139/100000000</f>
        <v/>
      </c>
      <c r="C129" s="36" t="n"/>
      <c r="D129" s="33" t="n"/>
      <c r="E129" s="105" t="s">
        <v>109</v>
      </c>
      <c r="H129" s="181">
        <f>S139/100000000</f>
        <v/>
      </c>
      <c r="L129" s="105" t="s">
        <v>82</v>
      </c>
      <c r="M129" s="176">
        <f>[1]!b_stm07_bs(K107,13,L107,1)</f>
        <v/>
      </c>
      <c r="N129" s="105" t="s">
        <v>83</v>
      </c>
      <c r="O129" s="176">
        <f>[1]!b_stm07_is(K107,10,L107,1)</f>
        <v/>
      </c>
      <c r="P129" s="105" t="s">
        <v>84</v>
      </c>
      <c r="S129" s="110">
        <f>[1]!b_stm07_cs(K107,25,L107,1)</f>
        <v/>
      </c>
    </row>
    <row customHeight="1" ht="14.25" r="130" s="154" spans="1:20">
      <c r="A130" s="105" t="s">
        <v>110</v>
      </c>
      <c r="B130" s="183">
        <f>M140/100000000</f>
        <v/>
      </c>
      <c r="C130" s="36" t="n"/>
      <c r="D130" s="33" t="n"/>
      <c r="E130" s="105" t="s">
        <v>111</v>
      </c>
      <c r="H130" s="181">
        <f>S140/100000000</f>
        <v/>
      </c>
      <c r="L130" s="105" t="s">
        <v>85</v>
      </c>
      <c r="M130" s="176">
        <f>[1]!b_stm07_bs(K107,31,L107,1)</f>
        <v/>
      </c>
      <c r="N130" s="105" t="s">
        <v>86</v>
      </c>
      <c r="O130" s="176">
        <f>[1]!b_stm07_is(K107,12,L107,1)</f>
        <v/>
      </c>
      <c r="P130" s="105" t="s">
        <v>87</v>
      </c>
      <c r="S130" s="107">
        <f>[1]!b_stm07_cs(K107,26,L107,1)</f>
        <v/>
      </c>
    </row>
    <row customHeight="1" ht="14.25" r="131" s="154" spans="1:20">
      <c r="A131" s="37" t="s">
        <v>112</v>
      </c>
      <c r="B131" s="183">
        <f>M141/100000000</f>
        <v/>
      </c>
      <c r="C131" s="36" t="n"/>
      <c r="D131" s="33" t="n"/>
      <c r="E131" s="105" t="s">
        <v>113</v>
      </c>
      <c r="H131" s="182">
        <f>S141/100000000</f>
        <v/>
      </c>
      <c r="L131" s="105" t="s">
        <v>88</v>
      </c>
      <c r="M131" s="176">
        <f>[1]!b_stm07_bs(K107,33,L107,1)</f>
        <v/>
      </c>
      <c r="N131" s="105" t="s">
        <v>89</v>
      </c>
      <c r="O131" s="176">
        <f>[1]!b_stm07_is(K107,13,L107,1)</f>
        <v/>
      </c>
      <c r="P131" s="105" t="s">
        <v>90</v>
      </c>
      <c r="S131" s="107">
        <f>[1]!b_stm07_cs(K107,29,L107,1)</f>
        <v/>
      </c>
    </row>
    <row r="132" spans="1:20">
      <c r="L132" s="105" t="s">
        <v>91</v>
      </c>
      <c r="M132" s="176">
        <f>[1]!b_stm07_bs(K107,37,L107,1)</f>
        <v/>
      </c>
      <c r="N132" s="105" t="s">
        <v>92</v>
      </c>
      <c r="O132" s="176">
        <f>[1]!b_stm07_is(K107,14,L107,1)</f>
        <v/>
      </c>
      <c r="P132" s="105" t="s">
        <v>93</v>
      </c>
      <c r="S132" s="110">
        <f>[1]!b_stm07_cs(K107,37,L107,1)</f>
        <v/>
      </c>
    </row>
    <row r="133" spans="1:20">
      <c r="L133" s="105" t="s">
        <v>94</v>
      </c>
      <c r="M133" s="185">
        <f>[1]!b_stm07_bs(K107,74,L107,1)</f>
        <v/>
      </c>
      <c r="N133" s="105" t="s">
        <v>95</v>
      </c>
      <c r="O133" s="176">
        <f>[1]!b_stm07_is(K107,48,L107,1)</f>
        <v/>
      </c>
      <c r="P133" s="105" t="s">
        <v>96</v>
      </c>
      <c r="S133" s="110">
        <f>[1]!b_stm07_cs(K107,39,L107,1)</f>
        <v/>
      </c>
    </row>
    <row r="134" spans="1:20">
      <c r="L134" s="105" t="s">
        <v>97</v>
      </c>
      <c r="M134" s="176">
        <f>[1]!b_stm07_bs(K107,75,L107,1)</f>
        <v/>
      </c>
      <c r="N134" s="105" t="s">
        <v>98</v>
      </c>
      <c r="O134" s="176">
        <f>[1]!b_stm07_is(K107,55,L107,1)</f>
        <v/>
      </c>
      <c r="P134" s="105" t="s">
        <v>99</v>
      </c>
      <c r="S134" s="110">
        <f>[1]!b_stm07_cs(K107,59,L107,1)</f>
        <v/>
      </c>
    </row>
    <row customHeight="1" ht="32.4" r="135" s="154" spans="1:20">
      <c r="L135" s="105" t="s">
        <v>100</v>
      </c>
      <c r="M135" s="176">
        <f>[1]!b_stm07_bs(K107,88,L107,1)</f>
        <v/>
      </c>
      <c r="N135" s="105" t="s">
        <v>42</v>
      </c>
      <c r="O135" s="176">
        <f>[1]!b_stm07_is(K107,60,L107,1)</f>
        <v/>
      </c>
      <c r="P135" s="105" t="s">
        <v>101</v>
      </c>
      <c r="S135" s="107">
        <f>[1]!b_stm07_cs(K107,60,L107,1)</f>
        <v/>
      </c>
    </row>
    <row customHeight="1" ht="21.6" r="136" s="154" spans="1:20">
      <c r="L136" s="105" t="s">
        <v>102</v>
      </c>
      <c r="M136" s="176">
        <f>[1]!b_stm07_bs(K107,147,L107,1)</f>
        <v/>
      </c>
      <c r="N136" s="105" t="n"/>
      <c r="O136" s="184" t="n"/>
      <c r="P136" s="105" t="s">
        <v>103</v>
      </c>
      <c r="S136" s="107">
        <f>[1]!b_stm07_cs(K107,61,L107,1)</f>
        <v/>
      </c>
    </row>
    <row r="137" spans="1:20">
      <c r="L137" s="105" t="s">
        <v>104</v>
      </c>
      <c r="M137" s="176">
        <f>[1]!b_stm07_bs(K107,94,L107,1)</f>
        <v/>
      </c>
      <c r="N137" s="105" t="n"/>
      <c r="O137" s="184" t="n"/>
      <c r="P137" s="105" t="s">
        <v>105</v>
      </c>
      <c r="S137" s="107">
        <f>[1]!b_stm07_cs(K107,63,L107,1)</f>
        <v/>
      </c>
    </row>
    <row r="138" spans="1:20">
      <c r="L138" s="105" t="s">
        <v>106</v>
      </c>
      <c r="M138" s="176">
        <f>[1]!b_stm07_bs(K107,95,L107,1)</f>
        <v/>
      </c>
      <c r="N138" s="105" t="n"/>
      <c r="O138" s="184" t="n"/>
      <c r="P138" s="105" t="s">
        <v>107</v>
      </c>
      <c r="S138" s="110">
        <f>[1]!b_stm07_cs(K107,68,L107,1)</f>
        <v/>
      </c>
    </row>
    <row r="139" spans="1:20">
      <c r="L139" s="105" t="s">
        <v>108</v>
      </c>
      <c r="M139" s="185">
        <f>[1]!b_stm07_bs(K107,128,L107,1)</f>
        <v/>
      </c>
      <c r="N139" s="36" t="n"/>
      <c r="O139" s="33" t="n"/>
      <c r="P139" s="105" t="s">
        <v>109</v>
      </c>
      <c r="S139" s="107">
        <f>[1]!b_stm07_cs(K107,69,L107,1)</f>
        <v/>
      </c>
    </row>
    <row customHeight="1" ht="21.6" r="140" s="154" spans="1:20">
      <c r="L140" s="105" t="s">
        <v>110</v>
      </c>
      <c r="M140" s="185">
        <f>[1]!b_stm07_bs(K107,141,L107,1)</f>
        <v/>
      </c>
      <c r="N140" s="36" t="n"/>
      <c r="O140" s="33" t="n"/>
      <c r="P140" s="105" t="s">
        <v>111</v>
      </c>
      <c r="S140" s="107">
        <f>[1]!b_stm07_cs(K107,75,L107,1)</f>
        <v/>
      </c>
    </row>
    <row customHeight="1" ht="21.6" r="141" s="154" spans="1:20">
      <c r="L141" s="37" t="s">
        <v>112</v>
      </c>
      <c r="M141" s="185">
        <f>[1]!b_stm07_bs(K107,145,L107,1)</f>
        <v/>
      </c>
      <c r="N141" s="36" t="n"/>
      <c r="O141" s="33" t="n"/>
      <c r="P141" s="105" t="s">
        <v>113</v>
      </c>
      <c r="S141" s="110">
        <f>[1]!b_stm07_cs(K107,77,L107,1)</f>
        <v/>
      </c>
    </row>
  </sheetData>
  <mergeCells count="89">
    <mergeCell ref="A3:G3"/>
    <mergeCell ref="B4:C4"/>
    <mergeCell ref="E4:G4"/>
    <mergeCell ref="B5:C5"/>
    <mergeCell ref="E5:G5"/>
    <mergeCell ref="B6:G6"/>
    <mergeCell ref="B7:E7"/>
    <mergeCell ref="B8:E8"/>
    <mergeCell ref="B9:E9"/>
    <mergeCell ref="B10:E10"/>
    <mergeCell ref="B11:E11"/>
    <mergeCell ref="A106:J106"/>
    <mergeCell ref="A107:F107"/>
    <mergeCell ref="G107:J107"/>
    <mergeCell ref="A108:B108"/>
    <mergeCell ref="C108:D108"/>
    <mergeCell ref="E108:F108"/>
    <mergeCell ref="G108:H108"/>
    <mergeCell ref="I108:J108"/>
    <mergeCell ref="A114:J114"/>
    <mergeCell ref="A115:F115"/>
    <mergeCell ref="G115:J115"/>
    <mergeCell ref="A116:B116"/>
    <mergeCell ref="C116:D116"/>
    <mergeCell ref="E116:J116"/>
    <mergeCell ref="E117:G117"/>
    <mergeCell ref="H117:J117"/>
    <mergeCell ref="E118:G118"/>
    <mergeCell ref="H118:J118"/>
    <mergeCell ref="E119:G119"/>
    <mergeCell ref="H119:J119"/>
    <mergeCell ref="E120:G120"/>
    <mergeCell ref="H120:J120"/>
    <mergeCell ref="E121:G121"/>
    <mergeCell ref="H121:J121"/>
    <mergeCell ref="E122:G122"/>
    <mergeCell ref="H122:J122"/>
    <mergeCell ref="E123:G123"/>
    <mergeCell ref="H123:J123"/>
    <mergeCell ref="E124:G124"/>
    <mergeCell ref="H124:J124"/>
    <mergeCell ref="E125:G125"/>
    <mergeCell ref="H125:J125"/>
    <mergeCell ref="E126:G126"/>
    <mergeCell ref="H126:J126"/>
    <mergeCell ref="L126:M126"/>
    <mergeCell ref="N126:O126"/>
    <mergeCell ref="P126:U126"/>
    <mergeCell ref="E127:G127"/>
    <mergeCell ref="H127:J127"/>
    <mergeCell ref="P127:R127"/>
    <mergeCell ref="S127:U127"/>
    <mergeCell ref="E128:G128"/>
    <mergeCell ref="H128:J128"/>
    <mergeCell ref="P128:R128"/>
    <mergeCell ref="S128:U128"/>
    <mergeCell ref="E129:G129"/>
    <mergeCell ref="H129:J129"/>
    <mergeCell ref="P129:R129"/>
    <mergeCell ref="S129:U129"/>
    <mergeCell ref="E130:G130"/>
    <mergeCell ref="H130:J130"/>
    <mergeCell ref="P130:R130"/>
    <mergeCell ref="S130:U130"/>
    <mergeCell ref="E131:G131"/>
    <mergeCell ref="H131:J131"/>
    <mergeCell ref="P131:R131"/>
    <mergeCell ref="S131:U131"/>
    <mergeCell ref="P132:R132"/>
    <mergeCell ref="S132:U132"/>
    <mergeCell ref="P141:R141"/>
    <mergeCell ref="S141:U141"/>
    <mergeCell ref="P136:R136"/>
    <mergeCell ref="S136:U136"/>
    <mergeCell ref="P137:R137"/>
    <mergeCell ref="S137:U137"/>
    <mergeCell ref="P138:R138"/>
    <mergeCell ref="S138:U138"/>
    <mergeCell ref="K15:K29"/>
    <mergeCell ref="P139:R139"/>
    <mergeCell ref="S139:U139"/>
    <mergeCell ref="P140:R140"/>
    <mergeCell ref="S140:U140"/>
    <mergeCell ref="P133:R133"/>
    <mergeCell ref="S133:U133"/>
    <mergeCell ref="P134:R134"/>
    <mergeCell ref="S134:U134"/>
    <mergeCell ref="P135:R135"/>
    <mergeCell ref="S135:U135"/>
  </mergeCell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L549"/>
  <sheetViews>
    <sheetView topLeftCell="A34" workbookViewId="0">
      <selection activeCell="K13" sqref="K13"/>
    </sheetView>
  </sheetViews>
  <sheetFormatPr baseColWidth="8" defaultColWidth="8.88671875" defaultRowHeight="10.8" outlineLevelCol="0"/>
  <cols>
    <col customWidth="1" max="1" min="1" style="40" width="16.77734375"/>
    <col customWidth="1" max="2" min="2" style="40" width="14.88671875"/>
    <col customWidth="1" max="3" min="3" style="40" width="14.6640625"/>
    <col customWidth="1" max="4" min="4" style="40" width="15"/>
    <col customWidth="1" max="5" min="5" style="40" width="14.33203125"/>
    <col customWidth="1" max="6" min="6" style="40" width="8.88671875"/>
    <col customWidth="1" max="7" min="7" style="40" width="14.6640625"/>
    <col customWidth="1" max="8" min="8" style="40" width="8.88671875"/>
    <col customWidth="1" max="9" min="9" style="40" width="14.5546875"/>
    <col customWidth="1" max="10" min="10" style="40" width="14.6640625"/>
    <col customWidth="1" max="11" min="11" style="40" width="15.77734375"/>
    <col customWidth="1" max="12" min="12" style="40" width="25.5546875"/>
    <col customWidth="1" max="16384" min="13" style="40" width="8.88671875"/>
  </cols>
  <sheetData>
    <row customHeight="1" ht="14.4" r="1" s="154" spans="1:12">
      <c r="A1" s="145" t="s">
        <v>1</v>
      </c>
    </row>
    <row customHeight="1" ht="13.5" r="2" s="154" spans="1:12">
      <c r="A2" s="155" t="s">
        <v>2</v>
      </c>
      <c r="B2" s="156">
        <f>公式页!B4</f>
        <v/>
      </c>
      <c r="C2" s="157" t="n"/>
      <c r="D2" s="155" t="s">
        <v>3</v>
      </c>
      <c r="E2" s="156">
        <f>公式页!E4</f>
        <v/>
      </c>
      <c r="F2" s="157" t="n"/>
      <c r="G2" s="157" t="n"/>
    </row>
    <row customHeight="1" ht="14.25" r="3" s="154" spans="1:12">
      <c r="A3" s="155" t="s">
        <v>4</v>
      </c>
      <c r="B3" s="156">
        <f>公式页!B5</f>
        <v/>
      </c>
      <c r="C3" s="157" t="n"/>
      <c r="D3" s="155" t="s">
        <v>5</v>
      </c>
      <c r="E3" s="156">
        <f>公式页!E5</f>
        <v/>
      </c>
      <c r="F3" s="157" t="n"/>
      <c r="G3" s="157" t="n"/>
    </row>
    <row customHeight="1" ht="113.25" r="4" s="154" spans="1:12">
      <c r="A4" s="155" t="s">
        <v>6</v>
      </c>
      <c r="B4" s="158">
        <f>公式页!B6</f>
        <v/>
      </c>
      <c r="C4" s="157" t="n"/>
      <c r="D4" s="157" t="n"/>
      <c r="E4" s="157" t="n"/>
      <c r="F4" s="157" t="n"/>
      <c r="G4" s="157" t="n"/>
    </row>
    <row r="5" spans="1:12">
      <c r="A5" s="186" t="s">
        <v>114</v>
      </c>
      <c r="B5" s="187">
        <f>IF(公式页!B7=0,"",公式页!B7)</f>
        <v/>
      </c>
      <c r="C5" s="157" t="n"/>
      <c r="D5" s="157" t="n"/>
      <c r="E5" s="157" t="n"/>
      <c r="F5" s="188">
        <f>IF(公式页!F7=0,"",公式页!F7)</f>
        <v/>
      </c>
      <c r="G5" s="157" t="n"/>
    </row>
    <row customHeight="1" ht="11.25" r="6" s="154" spans="1:12">
      <c r="A6" s="186" t="s">
        <v>115</v>
      </c>
      <c r="B6" s="187">
        <f>IF(公式页!B8=0,"",公式页!B8)</f>
        <v/>
      </c>
      <c r="C6" s="157" t="n"/>
      <c r="D6" s="157" t="n"/>
      <c r="E6" s="157" t="n"/>
      <c r="F6" s="188">
        <f>IF(公式页!F8=0,"",公式页!F8)</f>
        <v/>
      </c>
      <c r="G6" s="157" t="n"/>
    </row>
    <row customHeight="1" ht="11.25" r="7" s="154" spans="1:12">
      <c r="A7" s="186" t="s">
        <v>116</v>
      </c>
      <c r="B7" s="187">
        <f>IF(公式页!B9=0,"",公式页!B9)</f>
        <v/>
      </c>
      <c r="C7" s="157" t="n"/>
      <c r="D7" s="157" t="n"/>
      <c r="E7" s="157" t="n"/>
      <c r="F7" s="188">
        <f>IF(公式页!F9=0,"",公式页!F9)</f>
        <v/>
      </c>
      <c r="G7" s="157" t="n"/>
    </row>
    <row customHeight="1" ht="11.25" r="8" s="154" spans="1:12">
      <c r="A8" s="186" t="s">
        <v>117</v>
      </c>
      <c r="B8" s="187">
        <f>IF(公式页!B10=0,"",公式页!B10)</f>
        <v/>
      </c>
      <c r="C8" s="157" t="n"/>
      <c r="D8" s="157" t="n"/>
      <c r="E8" s="157" t="n"/>
      <c r="F8" s="188">
        <f>IF(公式页!F10=0,"",公式页!F10)</f>
        <v/>
      </c>
      <c r="G8" s="157" t="n"/>
    </row>
    <row customHeight="1" ht="11.25" r="9" s="154" spans="1:12">
      <c r="A9" s="186" t="s">
        <v>118</v>
      </c>
      <c r="B9" s="187">
        <f>IF(公式页!B11=0,"",公式页!B11)</f>
        <v/>
      </c>
      <c r="C9" s="157" t="n"/>
      <c r="D9" s="157" t="n"/>
      <c r="E9" s="157" t="n"/>
      <c r="F9" s="188">
        <f>IF(公式页!F11=0,"",公式页!F11)</f>
        <v/>
      </c>
      <c r="G9" s="157" t="n"/>
    </row>
    <row customHeight="1" ht="14.4" r="11" s="154" spans="1:12">
      <c r="A11" s="189" t="s">
        <v>119</v>
      </c>
      <c r="B11" s="157" t="n"/>
      <c r="C11" s="157" t="n"/>
      <c r="D11" s="157" t="n"/>
      <c r="E11" s="157" t="n"/>
      <c r="F11" s="157" t="n"/>
      <c r="G11" s="157" t="n"/>
      <c r="I11" s="97" t="n"/>
      <c r="J11" s="97" t="n"/>
      <c r="K11" s="97" t="n"/>
      <c r="L11" s="97" t="n"/>
    </row>
    <row customHeight="1" ht="13.5" r="12" s="154" spans="1:12">
      <c r="A12" s="140" t="s">
        <v>13</v>
      </c>
      <c r="B12" s="140" t="s">
        <v>14</v>
      </c>
      <c r="C12" s="140" t="s">
        <v>15</v>
      </c>
      <c r="D12" s="140" t="s">
        <v>16</v>
      </c>
      <c r="E12" s="140" t="s">
        <v>17</v>
      </c>
      <c r="F12" s="140" t="s">
        <v>18</v>
      </c>
      <c r="G12" s="140" t="s">
        <v>19</v>
      </c>
      <c r="I12" s="95" t="n"/>
      <c r="J12" s="96" t="n"/>
      <c r="K12" s="97" t="n"/>
      <c r="L12" s="97" t="n"/>
    </row>
    <row customHeight="1" ht="14.4" r="13" s="154" spans="1:12">
      <c r="A13" t="s">
        <v>120</v>
      </c>
      <c r="B13" t="s">
        <v>121</v>
      </c>
      <c r="C13" t="s">
        <v>122</v>
      </c>
      <c r="D13" s="164" t="n">
        <v>5.6</v>
      </c>
      <c r="E13" s="164">
        <f>b_anal_ptmyear(A13,"")</f>
        <v/>
      </c>
      <c r="F13" s="165">
        <f>b_rate_latestcredit(A13)</f>
        <v/>
      </c>
      <c r="G13" s="164">
        <f>b_info_issueamount(A13)/100000000</f>
        <v/>
      </c>
    </row>
    <row customHeight="1" ht="14.4" r="14" s="154" spans="1:12">
      <c r="A14" t="s">
        <v>123</v>
      </c>
      <c r="B14" t="s">
        <v>121</v>
      </c>
      <c r="C14" t="s">
        <v>124</v>
      </c>
      <c r="D14" s="164" t="n">
        <v>5.7</v>
      </c>
      <c r="E14" s="190">
        <f>b_anal_ptmyear(A14,"")</f>
        <v/>
      </c>
      <c r="F14">
        <f>b_rate_latestcredit(A14)</f>
        <v/>
      </c>
      <c r="G14" s="164">
        <f>b_info_issueamount(A14)/100000000</f>
        <v/>
      </c>
    </row>
    <row customHeight="1" ht="14.4" r="15" s="154" spans="1:12">
      <c r="A15" t="s">
        <v>125</v>
      </c>
      <c r="B15" t="s">
        <v>126</v>
      </c>
      <c r="C15" t="s">
        <v>127</v>
      </c>
      <c r="D15" s="164" t="n">
        <v>5.95</v>
      </c>
      <c r="E15" s="190">
        <f>b_anal_ptmyear(A15,"")</f>
        <v/>
      </c>
      <c r="F15">
        <f>b_rate_latestcredit(A15)</f>
        <v/>
      </c>
      <c r="G15" s="164">
        <f>b_info_issueamount(A15)/100000000</f>
        <v/>
      </c>
    </row>
    <row customHeight="1" ht="14.4" r="16" s="154" spans="1:12">
      <c r="A16" t="s">
        <v>128</v>
      </c>
      <c r="B16" t="s">
        <v>129</v>
      </c>
      <c r="C16" t="s">
        <v>130</v>
      </c>
      <c r="D16" s="164" t="n">
        <v>5.9</v>
      </c>
      <c r="E16" s="190">
        <f>b_anal_ptmyear(A16,"")</f>
        <v/>
      </c>
      <c r="F16">
        <f>b_rate_latestcredit(A16)</f>
        <v/>
      </c>
      <c r="G16" s="164">
        <f>b_info_issueamount(A16)/100000000</f>
        <v/>
      </c>
    </row>
    <row customHeight="1" ht="14.4" r="17" s="154" spans="1:12">
      <c r="A17" t="s">
        <v>131</v>
      </c>
      <c r="B17" t="s">
        <v>132</v>
      </c>
      <c r="C17" t="s">
        <v>133</v>
      </c>
      <c r="D17" s="164" t="n">
        <v>6.1</v>
      </c>
      <c r="E17" s="190">
        <f>b_anal_ptmyear(A17,"")</f>
        <v/>
      </c>
      <c r="F17">
        <f>b_rate_latestcredit(A17)</f>
        <v/>
      </c>
      <c r="G17" s="164">
        <f>b_info_issueamount(A17)/100000000</f>
        <v/>
      </c>
    </row>
    <row customHeight="1" ht="14.4" r="18" s="154" spans="1:12">
      <c r="A18" t="s">
        <v>134</v>
      </c>
      <c r="B18" t="s">
        <v>135</v>
      </c>
      <c r="C18" t="s">
        <v>136</v>
      </c>
      <c r="D18" s="164" t="n">
        <v>6.5</v>
      </c>
      <c r="E18" s="190">
        <f>b_anal_ptmyear(A18,"")</f>
        <v/>
      </c>
      <c r="F18">
        <f>b_rate_latestcredit(A18)</f>
        <v/>
      </c>
      <c r="G18" s="164">
        <f>b_info_issueamount(A18)/100000000</f>
        <v/>
      </c>
    </row>
    <row customHeight="1" ht="14.4" r="19" s="154" spans="1:12">
      <c r="A19" t="s">
        <v>137</v>
      </c>
      <c r="B19" t="s">
        <v>138</v>
      </c>
      <c r="C19" t="s">
        <v>139</v>
      </c>
      <c r="D19" s="164" t="n">
        <v>6.9</v>
      </c>
      <c r="E19" s="190">
        <f>b_anal_ptmyear(A19,"")</f>
        <v/>
      </c>
      <c r="F19">
        <f>b_rate_latestcredit(A19)</f>
        <v/>
      </c>
      <c r="G19" s="164">
        <f>b_info_issueamount(A19)/100000000</f>
        <v/>
      </c>
    </row>
    <row customHeight="1" ht="14.4" r="20" s="154" spans="1:12">
      <c r="A20" t="s">
        <v>140</v>
      </c>
      <c r="B20" t="s">
        <v>141</v>
      </c>
      <c r="C20" t="s">
        <v>142</v>
      </c>
      <c r="D20" s="164" t="n">
        <v>6.9</v>
      </c>
      <c r="E20" s="190">
        <f>b_anal_ptmyear(A20,"")</f>
        <v/>
      </c>
      <c r="F20">
        <f>b_rate_latestcredit(A20)</f>
        <v/>
      </c>
      <c r="G20" s="164">
        <f>b_info_issueamount(A20)/100000000</f>
        <v/>
      </c>
    </row>
    <row customHeight="1" ht="14.4" r="21" s="154" spans="1:12">
      <c r="A21" t="s">
        <v>143</v>
      </c>
      <c r="B21" t="s">
        <v>144</v>
      </c>
      <c r="C21" t="s">
        <v>145</v>
      </c>
      <c r="D21" s="164" t="n">
        <v>5.8</v>
      </c>
      <c r="E21" s="190">
        <f>b_anal_ptmyear(A21,"")</f>
        <v/>
      </c>
      <c r="F21">
        <f>b_rate_latestcredit(A21)</f>
        <v/>
      </c>
      <c r="G21" s="164">
        <f>b_info_issueamount(A21)/100000000</f>
        <v/>
      </c>
    </row>
    <row customHeight="1" ht="14.4" r="22" s="154" spans="1:12">
      <c r="A22" t="s">
        <v>146</v>
      </c>
      <c r="B22" t="s">
        <v>147</v>
      </c>
      <c r="C22" t="s">
        <v>148</v>
      </c>
      <c r="D22" s="164" t="n">
        <v>6.2</v>
      </c>
      <c r="E22" s="190">
        <f>b_anal_ptmyear(A22,"")</f>
        <v/>
      </c>
      <c r="F22">
        <f>b_rate_latestcredit(A22)</f>
        <v/>
      </c>
      <c r="G22" s="164">
        <f>b_info_issueamount(A22)/100000000</f>
        <v/>
      </c>
    </row>
    <row customHeight="1" ht="14.4" r="23" s="154" spans="1:12">
      <c r="A23" t="s">
        <v>149</v>
      </c>
      <c r="B23" t="s">
        <v>150</v>
      </c>
      <c r="C23" t="s">
        <v>151</v>
      </c>
      <c r="D23" s="164" t="n">
        <v>5.8</v>
      </c>
      <c r="E23" s="190">
        <f>b_anal_ptmyear(A23,"")</f>
        <v/>
      </c>
      <c r="F23">
        <f>b_rate_latestcredit(A23)</f>
        <v/>
      </c>
      <c r="G23" s="164">
        <f>b_info_issueamount(A23)/100000000</f>
        <v/>
      </c>
    </row>
    <row customHeight="1" ht="14.4" r="24" s="154" spans="1:12">
      <c r="A24" t="s">
        <v>152</v>
      </c>
      <c r="B24" t="s">
        <v>153</v>
      </c>
      <c r="C24" t="s">
        <v>154</v>
      </c>
      <c r="D24" s="164" t="n">
        <v>5.4</v>
      </c>
      <c r="E24" s="190">
        <f>b_anal_ptmyear(A24,"")</f>
        <v/>
      </c>
      <c r="F24">
        <f>b_rate_latestcredit(A24)</f>
        <v/>
      </c>
      <c r="G24" s="164">
        <f>b_info_issueamount(A24)/100000000</f>
        <v/>
      </c>
    </row>
    <row customHeight="1" ht="14.4" r="25" s="154" spans="1:12">
      <c r="A25" t="s">
        <v>155</v>
      </c>
      <c r="B25" t="s">
        <v>156</v>
      </c>
      <c r="C25" t="s">
        <v>157</v>
      </c>
      <c r="D25" s="164" t="n">
        <v>5.24</v>
      </c>
      <c r="E25" s="190">
        <f>b_anal_ptmyear(A25,"")</f>
        <v/>
      </c>
      <c r="F25">
        <f>b_rate_latestcredit(A25)</f>
        <v/>
      </c>
      <c r="G25" s="164">
        <f>b_info_issueamount(A25)/100000000</f>
        <v/>
      </c>
    </row>
    <row customHeight="1" ht="14.4" r="26" s="154" spans="1:12">
      <c r="A26" t="s">
        <v>158</v>
      </c>
      <c r="B26" t="s">
        <v>159</v>
      </c>
      <c r="C26" t="s">
        <v>160</v>
      </c>
      <c r="D26" s="164" t="n">
        <v>5.6</v>
      </c>
      <c r="E26" s="190">
        <f>b_anal_ptmyear(A26,"")</f>
        <v/>
      </c>
      <c r="F26">
        <f>b_rate_latestcredit(A26)</f>
        <v/>
      </c>
      <c r="G26" s="164">
        <f>b_info_issueamount(A26)/100000000</f>
        <v/>
      </c>
    </row>
    <row customHeight="1" ht="14.4" r="27" s="154" spans="1:12">
      <c r="A27" t="s">
        <v>161</v>
      </c>
      <c r="B27" t="s">
        <v>162</v>
      </c>
      <c r="C27" t="s">
        <v>163</v>
      </c>
      <c r="D27" s="164" t="n">
        <v>4.89</v>
      </c>
      <c r="E27" s="190">
        <f>b_anal_ptmyear(A27,"")</f>
        <v/>
      </c>
      <c r="F27">
        <f>b_rate_latestcredit(A27)</f>
        <v/>
      </c>
      <c r="G27" s="164">
        <f>b_info_issueamount(A27)/100000000</f>
        <v/>
      </c>
    </row>
    <row customHeight="1" ht="14.4" r="28" s="154" spans="1:12">
      <c r="A28" t="s">
        <v>164</v>
      </c>
      <c r="B28" t="s">
        <v>165</v>
      </c>
      <c r="C28" t="s">
        <v>166</v>
      </c>
      <c r="D28" s="164" t="n">
        <v>5</v>
      </c>
      <c r="E28" s="190">
        <f>b_anal_ptmyear(A28,"")</f>
        <v/>
      </c>
      <c r="F28">
        <f>b_rate_latestcredit(A28)</f>
        <v/>
      </c>
      <c r="G28" s="164">
        <f>b_info_issueamount(A28)/100000000</f>
        <v/>
      </c>
    </row>
    <row customHeight="1" ht="14.4" r="29" s="154" spans="1:12">
      <c r="A29" t="s">
        <v>167</v>
      </c>
      <c r="B29" t="s">
        <v>168</v>
      </c>
      <c r="C29" t="s">
        <v>169</v>
      </c>
      <c r="D29" s="164" t="n">
        <v>5.2</v>
      </c>
      <c r="E29" s="190">
        <f>b_anal_ptmyear(A29,"")</f>
        <v/>
      </c>
      <c r="F29">
        <f>b_rate_latestcredit(A29)</f>
        <v/>
      </c>
      <c r="G29" s="164">
        <f>b_info_issueamount(A29)/100000000</f>
        <v/>
      </c>
    </row>
    <row customHeight="1" ht="14.4" r="30" s="154" spans="1:12">
      <c r="A30" t="s">
        <v>170</v>
      </c>
      <c r="B30" t="s">
        <v>171</v>
      </c>
      <c r="C30" t="s">
        <v>172</v>
      </c>
      <c r="D30" s="164" t="n">
        <v>5</v>
      </c>
      <c r="E30" s="190">
        <f>b_anal_ptmyear(A30,"")</f>
        <v/>
      </c>
      <c r="F30">
        <f>b_rate_latestcredit(A30)</f>
        <v/>
      </c>
      <c r="G30" s="164">
        <f>b_info_issueamount(A30)/100000000</f>
        <v/>
      </c>
    </row>
    <row customHeight="1" ht="14.4" r="31" s="154" spans="1:12">
      <c r="A31" t="s">
        <v>173</v>
      </c>
      <c r="B31" t="s">
        <v>174</v>
      </c>
      <c r="C31" t="s">
        <v>175</v>
      </c>
      <c r="D31" s="164" t="n">
        <v>4.8</v>
      </c>
      <c r="E31" s="190">
        <f>b_anal_ptmyear(A31,"")</f>
        <v/>
      </c>
      <c r="F31">
        <f>b_rate_latestcredit(A31)</f>
        <v/>
      </c>
      <c r="G31" s="164">
        <f>b_info_issueamount(A31)/100000000</f>
        <v/>
      </c>
    </row>
    <row customHeight="1" ht="14.4" r="32" s="154" spans="1:12">
      <c r="A32" t="s">
        <v>176</v>
      </c>
      <c r="B32" t="s">
        <v>177</v>
      </c>
      <c r="C32" t="s">
        <v>178</v>
      </c>
      <c r="D32" s="164" t="n">
        <v>4</v>
      </c>
      <c r="E32" s="190">
        <f>b_anal_ptmyear(A32,"")</f>
        <v/>
      </c>
      <c r="F32">
        <f>b_rate_latestcredit(A32)</f>
        <v/>
      </c>
      <c r="G32" s="164">
        <f>b_info_issueamount(A32)/100000000</f>
        <v/>
      </c>
    </row>
    <row customHeight="1" ht="14.4" r="33" s="154" spans="1:12">
      <c r="A33" t="s">
        <v>179</v>
      </c>
      <c r="B33" t="s">
        <v>180</v>
      </c>
      <c r="C33" t="s">
        <v>181</v>
      </c>
      <c r="D33" s="164" t="n">
        <v>4</v>
      </c>
      <c r="E33" s="190">
        <f>b_anal_ptmyear(A33,"")</f>
        <v/>
      </c>
      <c r="F33">
        <f>b_rate_latestcredit(A33)</f>
        <v/>
      </c>
      <c r="G33" s="164">
        <f>b_info_issueamount(A33)/100000000</f>
        <v/>
      </c>
    </row>
    <row customHeight="1" ht="14.4" r="34" s="154" spans="1:12">
      <c r="A34" t="s">
        <v>182</v>
      </c>
      <c r="B34" t="s">
        <v>183</v>
      </c>
      <c r="C34" t="s">
        <v>184</v>
      </c>
      <c r="D34" s="164" t="n">
        <v>3.58</v>
      </c>
      <c r="E34" s="190">
        <f>b_anal_ptmyear(A34,"")</f>
        <v/>
      </c>
      <c r="F34">
        <f>b_rate_latestcredit(A34)</f>
        <v/>
      </c>
      <c r="G34" s="164">
        <f>b_info_issueamount(A34)/100000000</f>
        <v/>
      </c>
    </row>
    <row customHeight="1" ht="14.4" r="35" s="154" spans="1:12">
      <c r="A35" t="s">
        <v>185</v>
      </c>
      <c r="B35" t="s">
        <v>186</v>
      </c>
      <c r="C35" t="s">
        <v>187</v>
      </c>
      <c r="D35" s="164" t="n">
        <v>3.63</v>
      </c>
      <c r="E35" s="190">
        <f>b_anal_ptmyear(A35,"")</f>
        <v/>
      </c>
      <c r="F35">
        <f>b_rate_latestcredit(A35)</f>
        <v/>
      </c>
      <c r="G35" s="164">
        <f>b_info_issueamount(A35)/100000000</f>
        <v/>
      </c>
    </row>
    <row customHeight="1" ht="14.4" r="36" s="154" spans="1:12">
      <c r="A36" t="s">
        <v>188</v>
      </c>
      <c r="B36" t="s">
        <v>189</v>
      </c>
      <c r="C36" t="s">
        <v>190</v>
      </c>
      <c r="D36" s="164" t="n">
        <v>3.88</v>
      </c>
      <c r="E36" s="190">
        <f>b_anal_ptmyear(A36,"")</f>
        <v/>
      </c>
      <c r="F36">
        <f>b_rate_latestcredit(A36)</f>
        <v/>
      </c>
      <c r="G36" s="164">
        <f>b_info_issueamount(A36)/100000000</f>
        <v/>
      </c>
    </row>
    <row customHeight="1" ht="14.4" r="37" s="154" spans="1:12">
      <c r="A37" t="s">
        <v>191</v>
      </c>
      <c r="B37" t="s">
        <v>192</v>
      </c>
      <c r="C37" t="s">
        <v>193</v>
      </c>
      <c r="D37" s="164" t="n">
        <v>3.89</v>
      </c>
      <c r="E37" s="190">
        <f>b_anal_ptmyear(A37,"")</f>
        <v/>
      </c>
      <c r="F37">
        <f>b_rate_latestcredit(A37)</f>
        <v/>
      </c>
      <c r="G37" s="164">
        <f>b_info_issueamount(A37)/100000000</f>
        <v/>
      </c>
    </row>
    <row customHeight="1" ht="14.4" r="38" s="154" spans="1:12">
      <c r="A38" t="s">
        <v>194</v>
      </c>
      <c r="B38" t="s">
        <v>195</v>
      </c>
      <c r="C38" t="s">
        <v>196</v>
      </c>
      <c r="D38" s="164" t="n">
        <v>3.5</v>
      </c>
      <c r="E38" s="190">
        <f>b_anal_ptmyear(A38,"")</f>
        <v/>
      </c>
      <c r="F38">
        <f>b_rate_latestcredit(A38)</f>
        <v/>
      </c>
      <c r="G38" s="164">
        <f>b_info_issueamount(A38)/100000000</f>
        <v/>
      </c>
    </row>
    <row customHeight="1" ht="14.4" r="39" s="154" spans="1:12">
      <c r="A39" t="s">
        <v>197</v>
      </c>
      <c r="B39" t="s">
        <v>198</v>
      </c>
      <c r="C39" t="s">
        <v>199</v>
      </c>
      <c r="D39" s="164" t="n">
        <v>3.35</v>
      </c>
      <c r="E39" s="190">
        <f>b_anal_ptmyear(A39,"")</f>
        <v/>
      </c>
      <c r="F39">
        <f>b_rate_latestcredit(A39)</f>
        <v/>
      </c>
      <c r="G39" s="164">
        <f>b_info_issueamount(A39)/100000000</f>
        <v/>
      </c>
    </row>
    <row customHeight="1" ht="14.4" r="40" s="154" spans="1:12">
      <c r="A40" t="s">
        <v>200</v>
      </c>
      <c r="B40" t="s">
        <v>201</v>
      </c>
      <c r="C40" t="s">
        <v>202</v>
      </c>
      <c r="D40" s="164" t="n">
        <v>3.38</v>
      </c>
      <c r="E40" s="190">
        <f>b_anal_ptmyear(A40,"")</f>
        <v/>
      </c>
      <c r="F40">
        <f>b_rate_latestcredit(A40)</f>
        <v/>
      </c>
      <c r="G40" s="164">
        <f>b_info_issueamount(A40)/100000000</f>
        <v/>
      </c>
    </row>
    <row customHeight="1" ht="14.4" r="41" s="154" spans="1:12">
      <c r="A41" t="s">
        <v>203</v>
      </c>
      <c r="B41" t="s">
        <v>204</v>
      </c>
      <c r="C41" t="s">
        <v>205</v>
      </c>
      <c r="D41" s="164" t="n">
        <v>4</v>
      </c>
      <c r="E41" s="190">
        <f>b_anal_ptmyear(A41,"")</f>
        <v/>
      </c>
      <c r="F41">
        <f>b_rate_latestcredit(A41)</f>
        <v/>
      </c>
      <c r="G41" s="164">
        <f>b_info_issueamount(A41)/100000000</f>
        <v/>
      </c>
    </row>
    <row customHeight="1" ht="14.4" r="42" s="154" spans="1:12">
      <c r="A42" t="s">
        <v>206</v>
      </c>
      <c r="B42" t="s">
        <v>207</v>
      </c>
      <c r="C42" t="s">
        <v>208</v>
      </c>
      <c r="D42" s="164" t="n">
        <v>4.5</v>
      </c>
      <c r="E42" s="190">
        <f>b_anal_ptmyear(A42,"")</f>
        <v/>
      </c>
      <c r="F42">
        <f>b_rate_latestcredit(A42)</f>
        <v/>
      </c>
      <c r="G42" s="164">
        <f>b_info_issueamount(A42)/100000000</f>
        <v/>
      </c>
    </row>
    <row customHeight="1" ht="14.4" r="43" s="154" spans="1:12">
      <c r="A43" t="s">
        <v>209</v>
      </c>
      <c r="B43" t="s">
        <v>210</v>
      </c>
      <c r="C43" t="s">
        <v>211</v>
      </c>
      <c r="D43" s="164" t="n">
        <v>4.14</v>
      </c>
      <c r="E43" s="190">
        <f>b_anal_ptmyear(A43,"")</f>
        <v/>
      </c>
      <c r="F43">
        <f>b_rate_latestcredit(A43)</f>
        <v/>
      </c>
      <c r="G43" s="164">
        <f>b_info_issueamount(A43)/100000000</f>
        <v/>
      </c>
    </row>
    <row customHeight="1" ht="14.4" r="44" s="154" spans="1:12">
      <c r="A44" t="s">
        <v>212</v>
      </c>
      <c r="B44" t="s">
        <v>213</v>
      </c>
      <c r="C44" t="s">
        <v>214</v>
      </c>
      <c r="D44" s="164" t="n">
        <v>5.4</v>
      </c>
      <c r="E44" s="190">
        <f>b_anal_ptmyear(A44,"")</f>
        <v/>
      </c>
      <c r="F44">
        <f>b_rate_latestcredit(A44)</f>
        <v/>
      </c>
      <c r="G44" s="164">
        <f>b_info_issueamount(A44)/100000000</f>
        <v/>
      </c>
    </row>
    <row customHeight="1" ht="14.4" r="45" s="154" spans="1:12">
      <c r="A45" t="s">
        <v>215</v>
      </c>
      <c r="B45" t="s">
        <v>216</v>
      </c>
      <c r="C45" t="s">
        <v>217</v>
      </c>
      <c r="D45" s="164" t="n">
        <v>4.5</v>
      </c>
      <c r="E45" s="190">
        <f>b_anal_ptmyear(A45,"")</f>
        <v/>
      </c>
      <c r="F45">
        <f>b_rate_latestcredit(A45)</f>
        <v/>
      </c>
      <c r="G45" s="164">
        <f>b_info_issueamount(A45)/100000000</f>
        <v/>
      </c>
    </row>
    <row customHeight="1" ht="14.4" r="46" s="154" spans="1:12">
      <c r="A46" t="s">
        <v>218</v>
      </c>
      <c r="B46" t="s">
        <v>219</v>
      </c>
      <c r="C46" t="s">
        <v>220</v>
      </c>
      <c r="D46" s="164" t="n">
        <v>3.29</v>
      </c>
      <c r="E46" s="190">
        <f>b_anal_ptmyear(A46,"")</f>
        <v/>
      </c>
      <c r="F46">
        <f>b_rate_latestcredit(A46)</f>
        <v/>
      </c>
      <c r="G46" s="164">
        <f>b_info_issueamount(A46)/100000000</f>
        <v/>
      </c>
    </row>
    <row customHeight="1" ht="14.4" r="47" s="154" spans="1:12">
      <c r="A47" t="s">
        <v>221</v>
      </c>
      <c r="B47" t="s">
        <v>222</v>
      </c>
      <c r="C47" t="s">
        <v>223</v>
      </c>
      <c r="D47" s="164" t="n">
        <v>5</v>
      </c>
      <c r="E47" s="190">
        <f>b_anal_ptmyear(A47,"")</f>
        <v/>
      </c>
      <c r="F47">
        <f>b_rate_latestcredit(A47)</f>
        <v/>
      </c>
      <c r="G47" s="164">
        <f>b_info_issueamount(A47)/100000000</f>
        <v/>
      </c>
    </row>
    <row customHeight="1" ht="14.4" r="48" s="154" spans="1:12">
      <c r="A48" t="s">
        <v>224</v>
      </c>
      <c r="B48" t="s">
        <v>225</v>
      </c>
      <c r="C48" t="s">
        <v>226</v>
      </c>
      <c r="D48" s="164" t="n">
        <v>3.38</v>
      </c>
      <c r="E48" s="190">
        <f>b_anal_ptmyear(A48,"")</f>
        <v/>
      </c>
      <c r="F48">
        <f>b_rate_latestcredit(A48)</f>
        <v/>
      </c>
      <c r="G48" s="164">
        <f>b_info_issueamount(A48)/100000000</f>
        <v/>
      </c>
    </row>
    <row customHeight="1" ht="14.4" r="49" s="154" spans="1:12">
      <c r="A49" t="s">
        <v>227</v>
      </c>
      <c r="B49" t="s">
        <v>228</v>
      </c>
      <c r="C49" t="s">
        <v>229</v>
      </c>
      <c r="D49" s="164" t="n">
        <v>4.5</v>
      </c>
      <c r="E49" s="190">
        <f>b_anal_ptmyear(A49,"")</f>
        <v/>
      </c>
      <c r="F49">
        <f>b_rate_latestcredit(A49)</f>
        <v/>
      </c>
      <c r="G49" s="164">
        <f>b_info_issueamount(A49)/100000000</f>
        <v/>
      </c>
    </row>
    <row customHeight="1" ht="14.4" r="50" s="154" spans="1:12">
      <c r="A50" t="s">
        <v>230</v>
      </c>
      <c r="B50" t="s">
        <v>231</v>
      </c>
      <c r="C50" t="s">
        <v>232</v>
      </c>
      <c r="D50" s="164" t="n">
        <v>3.75</v>
      </c>
      <c r="E50" s="190">
        <f>b_anal_ptmyear(A50,"")</f>
        <v/>
      </c>
      <c r="F50">
        <f>b_rate_latestcredit(A50)</f>
        <v/>
      </c>
      <c r="G50" s="164">
        <f>b_info_issueamount(A50)/100000000</f>
        <v/>
      </c>
    </row>
    <row customHeight="1" ht="14.4" r="51" s="154" spans="1:12">
      <c r="A51" t="s">
        <v>233</v>
      </c>
      <c r="B51" t="s">
        <v>234</v>
      </c>
      <c r="C51" t="s">
        <v>235</v>
      </c>
      <c r="D51" s="164" t="n">
        <v>5.5</v>
      </c>
      <c r="E51" s="190">
        <f>b_anal_ptmyear(A51,"")</f>
        <v/>
      </c>
      <c r="F51">
        <f>b_rate_latestcredit(A51)</f>
        <v/>
      </c>
      <c r="G51" s="164">
        <f>b_info_issueamount(A51)/100000000</f>
        <v/>
      </c>
    </row>
    <row customHeight="1" ht="14.4" r="52" s="154" spans="1:12">
      <c r="A52" t="s">
        <v>236</v>
      </c>
      <c r="B52" t="s">
        <v>237</v>
      </c>
      <c r="C52" t="s">
        <v>238</v>
      </c>
      <c r="D52" s="164" t="n">
        <v>5.45</v>
      </c>
      <c r="E52" s="190">
        <f>b_anal_ptmyear(A52,"")</f>
        <v/>
      </c>
      <c r="F52">
        <f>b_rate_latestcredit(A52)</f>
        <v/>
      </c>
      <c r="G52" s="164">
        <f>b_info_issueamount(A52)/100000000</f>
        <v/>
      </c>
    </row>
    <row customHeight="1" ht="14.4" r="53" s="154" spans="1:12">
      <c r="A53" t="s">
        <v>239</v>
      </c>
      <c r="B53" t="s">
        <v>240</v>
      </c>
      <c r="C53" t="s">
        <v>241</v>
      </c>
      <c r="D53" s="164" t="n">
        <v>5.6</v>
      </c>
      <c r="E53" s="190">
        <f>b_anal_ptmyear(A53,"")</f>
        <v/>
      </c>
      <c r="F53">
        <f>b_rate_latestcredit(A53)</f>
        <v/>
      </c>
      <c r="G53" s="164">
        <f>b_info_issueamount(A53)/100000000</f>
        <v/>
      </c>
    </row>
    <row customHeight="1" ht="14.4" r="54" s="154" spans="1:12">
      <c r="A54" t="s">
        <v>242</v>
      </c>
      <c r="B54" t="s">
        <v>243</v>
      </c>
      <c r="C54" t="s">
        <v>244</v>
      </c>
      <c r="D54" s="164" t="n">
        <v>5</v>
      </c>
      <c r="E54" s="190">
        <f>b_anal_ptmyear(A54,"")</f>
        <v/>
      </c>
      <c r="F54">
        <f>b_rate_latestcredit(A54)</f>
        <v/>
      </c>
      <c r="G54" s="164">
        <f>b_info_issueamount(A54)/100000000</f>
        <v/>
      </c>
    </row>
    <row customHeight="1" ht="14.4" r="55" s="154" spans="1:12">
      <c r="A55" t="s">
        <v>245</v>
      </c>
      <c r="B55" t="s">
        <v>246</v>
      </c>
      <c r="C55" t="s">
        <v>247</v>
      </c>
      <c r="D55" s="164" t="n">
        <v>6.6</v>
      </c>
      <c r="E55" s="190">
        <f>b_anal_ptmyear(A55,"")</f>
        <v/>
      </c>
      <c r="F55">
        <f>b_rate_latestcredit(A55)</f>
        <v/>
      </c>
      <c r="G55" s="164">
        <f>b_info_issueamount(A55)/100000000</f>
        <v/>
      </c>
    </row>
    <row customHeight="1" ht="14.4" r="56" s="154" spans="1:12">
      <c r="A56" t="s">
        <v>248</v>
      </c>
      <c r="B56" t="s">
        <v>249</v>
      </c>
      <c r="C56" t="s">
        <v>250</v>
      </c>
      <c r="D56" s="164" t="n">
        <v>7.5</v>
      </c>
      <c r="E56" s="190">
        <f>b_anal_ptmyear(A56,"")</f>
        <v/>
      </c>
      <c r="F56">
        <f>b_rate_latestcredit(A56)</f>
        <v/>
      </c>
      <c r="G56" s="164">
        <f>b_info_issueamount(A56)/100000000</f>
        <v/>
      </c>
    </row>
    <row customHeight="1" ht="14.4" r="57" s="154" spans="1:12">
      <c r="A57" t="s">
        <v>251</v>
      </c>
      <c r="B57" t="s">
        <v>252</v>
      </c>
      <c r="C57" t="s">
        <v>253</v>
      </c>
      <c r="D57" s="164" t="n">
        <v>7.25</v>
      </c>
      <c r="E57" s="190">
        <f>b_anal_ptmyear(A57,"")</f>
        <v/>
      </c>
      <c r="F57">
        <f>b_rate_latestcredit(A57)</f>
        <v/>
      </c>
      <c r="G57" s="164">
        <f>b_info_issueamount(A57)/100000000</f>
        <v/>
      </c>
    </row>
    <row customHeight="1" ht="14.4" r="58" s="154" spans="1:12">
      <c r="A58" t="s">
        <v>254</v>
      </c>
      <c r="B58" t="s">
        <v>255</v>
      </c>
      <c r="C58" t="s">
        <v>256</v>
      </c>
      <c r="D58" s="164" t="n">
        <v>5.4</v>
      </c>
      <c r="E58" s="190">
        <f>b_anal_ptmyear(A58,"")</f>
        <v/>
      </c>
      <c r="F58">
        <f>b_rate_latestcredit(A58)</f>
        <v/>
      </c>
      <c r="G58" s="164">
        <f>b_info_issueamount(A58)/100000000</f>
        <v/>
      </c>
    </row>
    <row customHeight="1" ht="14.4" r="59" s="154" spans="1:12">
      <c r="A59" t="s">
        <v>257</v>
      </c>
      <c r="B59" t="s">
        <v>258</v>
      </c>
      <c r="C59" t="s">
        <v>259</v>
      </c>
      <c r="D59" s="164" t="n">
        <v>4.95</v>
      </c>
      <c r="E59" s="190">
        <f>b_anal_ptmyear(A59,"")</f>
        <v/>
      </c>
      <c r="F59">
        <f>b_rate_latestcredit(A59)</f>
        <v/>
      </c>
      <c r="G59" s="164">
        <f>b_info_issueamount(A59)/100000000</f>
        <v/>
      </c>
    </row>
    <row customHeight="1" ht="14.4" r="60" s="154" spans="1:12">
      <c r="A60" t="s">
        <v>260</v>
      </c>
      <c r="B60" t="s">
        <v>261</v>
      </c>
      <c r="C60" t="s">
        <v>262</v>
      </c>
      <c r="D60" s="164" t="n">
        <v>5.6</v>
      </c>
      <c r="E60" s="190">
        <f>b_anal_ptmyear(A60,"")</f>
        <v/>
      </c>
      <c r="F60">
        <f>b_rate_latestcredit(A60)</f>
        <v/>
      </c>
      <c r="G60" s="164">
        <f>b_info_issueamount(A60)/100000000</f>
        <v/>
      </c>
    </row>
    <row customHeight="1" ht="14.4" r="61" s="154" spans="1:12">
      <c r="D61" s="164" t="n"/>
      <c r="E61" s="190" t="n"/>
      <c r="G61" s="164" t="n"/>
    </row>
    <row customHeight="1" ht="14.4" r="62" s="154" spans="1:12">
      <c r="D62" s="164" t="n"/>
      <c r="E62" s="190" t="n"/>
      <c r="G62" s="164" t="n"/>
    </row>
    <row customHeight="1" ht="14.4" r="63" s="154" spans="1:12">
      <c r="D63" s="164" t="n"/>
      <c r="E63" s="190" t="n"/>
      <c r="G63" s="164" t="n"/>
    </row>
    <row customHeight="1" ht="14.4" r="64" s="154" spans="1:12">
      <c r="D64" s="164" t="n"/>
      <c r="E64" s="190" t="n"/>
      <c r="G64" s="164" t="n"/>
    </row>
    <row customHeight="1" ht="14.4" r="65" s="154" spans="1:12">
      <c r="D65" s="164" t="n"/>
      <c r="E65" s="190" t="n"/>
      <c r="G65" s="164" t="n"/>
    </row>
    <row customHeight="1" ht="14.4" r="66" s="154" spans="1:12">
      <c r="A66" s="191" t="s">
        <v>263</v>
      </c>
      <c r="B66" s="191" t="n"/>
      <c r="C66" s="191" t="n"/>
      <c r="D66" s="191" t="n"/>
      <c r="E66" s="190" t="n"/>
      <c r="G66" s="164" t="n"/>
    </row>
    <row customHeight="1" ht="14.4" r="67" s="154" spans="1:12">
      <c r="A67" s="191" t="s">
        <v>264</v>
      </c>
      <c r="B67" s="191" t="s">
        <v>265</v>
      </c>
      <c r="C67" s="191" t="s">
        <v>266</v>
      </c>
      <c r="D67" s="192" t="s">
        <v>267</v>
      </c>
      <c r="E67" s="190" t="n"/>
      <c r="G67" s="164" t="n"/>
    </row>
    <row customHeight="1" ht="14.4" r="68" s="154" spans="1:12">
      <c r="A68" t="s">
        <v>268</v>
      </c>
      <c r="B68" t="s">
        <v>25</v>
      </c>
      <c r="C68" t="s">
        <v>269</v>
      </c>
      <c r="D68" s="164" t="s">
        <v>270</v>
      </c>
      <c r="E68" s="190" t="n"/>
      <c r="G68" s="164" t="n"/>
    </row>
    <row customHeight="1" ht="14.4" r="69" s="154" spans="1:12">
      <c r="A69" t="s">
        <v>271</v>
      </c>
      <c r="B69" t="s">
        <v>25</v>
      </c>
      <c r="C69" t="s">
        <v>269</v>
      </c>
      <c r="D69" s="164" t="s">
        <v>270</v>
      </c>
      <c r="E69" s="190" t="n"/>
      <c r="G69" s="164" t="n"/>
    </row>
    <row customHeight="1" ht="14.4" r="70" s="154" spans="1:12">
      <c r="A70" t="s">
        <v>272</v>
      </c>
      <c r="B70" t="s">
        <v>25</v>
      </c>
      <c r="C70" t="s">
        <v>269</v>
      </c>
      <c r="D70" s="164" t="s">
        <v>270</v>
      </c>
      <c r="E70" s="190" t="n"/>
      <c r="G70" s="164" t="n"/>
    </row>
    <row customHeight="1" ht="14.4" r="71" s="154" spans="1:12">
      <c r="A71" t="s">
        <v>273</v>
      </c>
      <c r="B71" t="s">
        <v>25</v>
      </c>
      <c r="C71" t="s">
        <v>269</v>
      </c>
      <c r="D71" s="164" t="s">
        <v>270</v>
      </c>
      <c r="E71" s="190" t="n"/>
      <c r="G71" s="164" t="n"/>
    </row>
    <row customHeight="1" ht="14.4" r="72" s="154" spans="1:12">
      <c r="A72" t="s">
        <v>274</v>
      </c>
      <c r="B72" t="s">
        <v>25</v>
      </c>
      <c r="C72" t="s">
        <v>269</v>
      </c>
      <c r="D72" s="164" t="s">
        <v>270</v>
      </c>
      <c r="E72" s="190" t="n"/>
      <c r="G72" s="164" t="n"/>
    </row>
    <row customHeight="1" ht="14.4" r="73" s="154" spans="1:12">
      <c r="A73" t="s">
        <v>275</v>
      </c>
      <c r="B73" t="s">
        <v>25</v>
      </c>
      <c r="C73" t="s">
        <v>269</v>
      </c>
      <c r="D73" s="164" t="s">
        <v>270</v>
      </c>
      <c r="E73" s="190" t="n"/>
      <c r="G73" s="164" t="n"/>
    </row>
    <row customHeight="1" ht="14.4" r="74" s="154" spans="1:12">
      <c r="A74" t="s">
        <v>276</v>
      </c>
      <c r="B74" t="s">
        <v>25</v>
      </c>
      <c r="C74" t="s">
        <v>269</v>
      </c>
      <c r="D74" s="164" t="s">
        <v>270</v>
      </c>
      <c r="E74" s="190" t="n"/>
      <c r="G74" s="164" t="n"/>
    </row>
    <row customHeight="1" ht="14.4" r="75" s="154" spans="1:12">
      <c r="A75" t="s">
        <v>277</v>
      </c>
      <c r="B75" t="s">
        <v>25</v>
      </c>
      <c r="C75" t="s">
        <v>269</v>
      </c>
      <c r="D75" s="164" t="s">
        <v>270</v>
      </c>
      <c r="E75" s="190" t="n"/>
      <c r="G75" s="164" t="n"/>
    </row>
    <row customHeight="1" ht="14.4" r="76" s="154" spans="1:12">
      <c r="A76" t="s">
        <v>278</v>
      </c>
      <c r="B76" t="s">
        <v>25</v>
      </c>
      <c r="C76" t="s">
        <v>269</v>
      </c>
      <c r="D76" s="164" t="s">
        <v>270</v>
      </c>
      <c r="E76" s="190" t="n"/>
      <c r="G76" s="164" t="n"/>
    </row>
    <row customHeight="1" ht="14.4" r="77" s="154" spans="1:12">
      <c r="A77" t="s">
        <v>279</v>
      </c>
      <c r="B77" t="s">
        <v>25</v>
      </c>
      <c r="C77" t="s">
        <v>269</v>
      </c>
      <c r="D77" s="164" t="s">
        <v>270</v>
      </c>
      <c r="E77" s="190" t="n"/>
      <c r="G77" s="164" t="n"/>
    </row>
    <row customHeight="1" ht="14.4" r="78" s="154" spans="1:12">
      <c r="A78" t="s">
        <v>280</v>
      </c>
      <c r="B78" t="s">
        <v>25</v>
      </c>
      <c r="C78" t="s">
        <v>269</v>
      </c>
      <c r="D78" s="164" t="s">
        <v>270</v>
      </c>
      <c r="E78" s="190" t="n"/>
      <c r="G78" s="164" t="n"/>
    </row>
    <row customHeight="1" ht="14.4" r="79" s="154" spans="1:12">
      <c r="A79" t="s">
        <v>281</v>
      </c>
      <c r="B79" t="s">
        <v>25</v>
      </c>
      <c r="C79" t="s">
        <v>269</v>
      </c>
      <c r="D79" s="164" t="s">
        <v>270</v>
      </c>
      <c r="E79" s="190" t="n"/>
      <c r="G79" s="164" t="n"/>
    </row>
    <row customHeight="1" ht="14.4" r="80" s="154" spans="1:12">
      <c r="A80" t="s">
        <v>282</v>
      </c>
      <c r="B80" t="s">
        <v>25</v>
      </c>
      <c r="C80" t="s">
        <v>269</v>
      </c>
      <c r="D80" s="164" t="s">
        <v>270</v>
      </c>
      <c r="E80" s="190" t="n"/>
      <c r="G80" s="164" t="n"/>
    </row>
    <row customHeight="1" ht="14.4" r="81" s="154" spans="1:12">
      <c r="A81" t="s">
        <v>283</v>
      </c>
      <c r="B81" t="s">
        <v>284</v>
      </c>
      <c r="C81" t="s">
        <v>269</v>
      </c>
      <c r="D81" s="164" t="s">
        <v>270</v>
      </c>
      <c r="E81" s="190" t="n"/>
      <c r="G81" s="164" t="n"/>
    </row>
    <row customHeight="1" ht="14.4" r="82" s="154" spans="1:12">
      <c r="A82" t="s">
        <v>285</v>
      </c>
      <c r="B82" t="s">
        <v>284</v>
      </c>
      <c r="C82" t="s">
        <v>269</v>
      </c>
      <c r="D82" s="164" t="s">
        <v>270</v>
      </c>
      <c r="E82" s="190" t="n"/>
      <c r="G82" s="164" t="n"/>
    </row>
    <row customHeight="1" ht="14.4" r="83" s="154" spans="1:12">
      <c r="A83" t="s">
        <v>286</v>
      </c>
      <c r="B83" t="s">
        <v>284</v>
      </c>
      <c r="C83" t="s">
        <v>269</v>
      </c>
      <c r="D83" s="164" t="s">
        <v>270</v>
      </c>
      <c r="E83" s="190" t="n"/>
      <c r="G83" s="164" t="n"/>
    </row>
    <row customHeight="1" ht="14.4" r="84" s="154" spans="1:12">
      <c r="A84" t="s">
        <v>287</v>
      </c>
      <c r="B84" t="s">
        <v>288</v>
      </c>
      <c r="C84" t="s">
        <v>269</v>
      </c>
      <c r="D84" s="164" t="s">
        <v>270</v>
      </c>
      <c r="E84" s="190" t="n"/>
      <c r="G84" s="164" t="n"/>
    </row>
    <row customHeight="1" ht="14.4" r="85" s="154" spans="1:12">
      <c r="A85" t="s">
        <v>289</v>
      </c>
      <c r="B85" t="s">
        <v>288</v>
      </c>
      <c r="C85" t="s">
        <v>269</v>
      </c>
      <c r="D85" s="164" t="s">
        <v>270</v>
      </c>
      <c r="E85" s="190" t="n"/>
      <c r="G85" s="164" t="n"/>
    </row>
    <row customHeight="1" ht="14.4" r="86" s="154" spans="1:12">
      <c r="D86" s="164" t="n"/>
      <c r="E86" s="190" t="n"/>
      <c r="G86" s="164" t="n"/>
    </row>
    <row customHeight="1" ht="14.4" r="87" s="154" spans="1:12">
      <c r="D87" s="164" t="n"/>
      <c r="E87" s="190" t="n"/>
      <c r="G87" s="164" t="n"/>
    </row>
    <row customHeight="1" ht="14.4" r="88" s="154" spans="1:12">
      <c r="D88" s="164" t="n"/>
      <c r="E88" s="190" t="n"/>
      <c r="G88" s="164" t="n"/>
    </row>
    <row customHeight="1" ht="14.4" r="89" s="154" spans="1:12">
      <c r="D89" s="164" t="n"/>
      <c r="E89" s="190" t="n"/>
      <c r="G89" s="164" t="n"/>
    </row>
    <row customHeight="1" ht="14.4" r="90" s="154" spans="1:12">
      <c r="D90" s="164" t="n"/>
      <c r="E90" s="190" t="n"/>
      <c r="G90" s="164" t="n"/>
    </row>
    <row customHeight="1" ht="14.4" r="91" s="154" spans="1:12">
      <c r="D91" s="164" t="n"/>
      <c r="E91" s="190" t="n"/>
      <c r="G91" s="164" t="n"/>
    </row>
    <row customHeight="1" ht="14.4" r="92" s="154" spans="1:12">
      <c r="D92" s="164" t="n"/>
      <c r="E92" s="190" t="n"/>
      <c r="G92" s="164" t="n"/>
    </row>
    <row customHeight="1" ht="14.4" r="93" s="154" spans="1:12">
      <c r="D93" s="164" t="n"/>
      <c r="E93" s="190" t="n"/>
      <c r="G93" s="164" t="n"/>
    </row>
    <row customHeight="1" ht="14.4" r="94" s="154" spans="1:12">
      <c r="D94" s="164" t="n"/>
      <c r="E94" s="190" t="n"/>
      <c r="G94" s="164" t="n"/>
    </row>
    <row customHeight="1" ht="14.4" r="95" s="154" spans="1:12">
      <c r="D95" s="164" t="n"/>
      <c r="E95" s="190" t="n"/>
      <c r="G95" s="164" t="n"/>
    </row>
    <row customHeight="1" ht="14.4" r="96" s="154" spans="1:12">
      <c r="D96" s="164" t="n"/>
      <c r="E96" s="190" t="n"/>
      <c r="G96" s="164" t="n"/>
    </row>
    <row customHeight="1" ht="14.4" r="97" s="154" spans="1:12">
      <c r="D97" s="164" t="n"/>
      <c r="E97" s="190" t="n"/>
      <c r="G97" s="164" t="n"/>
    </row>
    <row customHeight="1" ht="14.4" r="98" s="154" spans="1:12">
      <c r="D98" s="164" t="n"/>
      <c r="E98" s="190" t="n"/>
      <c r="G98" s="164" t="n"/>
    </row>
    <row customHeight="1" ht="14.4" r="99" s="154" spans="1:12">
      <c r="D99" s="164" t="n"/>
      <c r="E99" s="190" t="n"/>
      <c r="G99" s="164" t="n"/>
    </row>
    <row customHeight="1" ht="14.4" r="100" s="154" spans="1:12">
      <c r="D100" s="164" t="n"/>
      <c r="E100" s="190" t="n"/>
      <c r="G100" s="164" t="n"/>
    </row>
    <row customHeight="1" ht="14.4" r="101" s="154" spans="1:12">
      <c r="D101" s="164" t="n"/>
      <c r="E101" s="190" t="n"/>
      <c r="G101" s="164" t="n"/>
    </row>
    <row customHeight="1" ht="14.4" r="102" s="154" spans="1:12">
      <c r="D102" s="164" t="n"/>
      <c r="E102" s="190" t="n"/>
      <c r="G102" s="164" t="n"/>
    </row>
    <row customHeight="1" ht="14.4" r="103" s="154" spans="1:12">
      <c r="D103" s="164" t="n"/>
      <c r="E103" s="190" t="n"/>
      <c r="G103" s="164" t="n"/>
    </row>
    <row customHeight="1" ht="14.4" r="104" s="154" spans="1:12">
      <c r="D104" s="164" t="n"/>
      <c r="E104" s="190" t="n"/>
      <c r="G104" s="164" t="n"/>
    </row>
    <row customHeight="1" ht="14.4" r="105" s="154" spans="1:12">
      <c r="D105" s="164" t="n"/>
      <c r="E105" s="190" t="n"/>
      <c r="G105" s="164" t="n"/>
    </row>
    <row customHeight="1" ht="14.4" r="106" s="154" spans="1:12">
      <c r="D106" s="164" t="n"/>
      <c r="E106" s="190" t="n"/>
      <c r="G106" s="164" t="n"/>
    </row>
    <row customHeight="1" ht="14.4" r="107" s="154" spans="1:12">
      <c r="D107" s="164" t="n"/>
      <c r="E107" s="190" t="n"/>
      <c r="G107" s="164" t="n"/>
    </row>
    <row customHeight="1" ht="14.4" r="108" s="154" spans="1:12">
      <c r="D108" s="164" t="n"/>
      <c r="E108" s="190" t="n"/>
      <c r="G108" s="164" t="n"/>
    </row>
    <row customHeight="1" ht="14.4" r="109" s="154" spans="1:12">
      <c r="D109" s="164" t="n"/>
      <c r="E109" s="190" t="n"/>
      <c r="G109" s="164" t="n"/>
    </row>
    <row customHeight="1" ht="14.4" r="110" s="154" spans="1:12">
      <c r="D110" s="164" t="n"/>
      <c r="E110" s="190" t="n"/>
      <c r="G110" s="164" t="n"/>
    </row>
    <row customHeight="1" ht="14.4" r="111" s="154" spans="1:12">
      <c r="D111" s="164" t="n"/>
      <c r="E111" s="190" t="n"/>
      <c r="G111" s="164" t="n"/>
    </row>
    <row customHeight="1" ht="14.4" r="112" s="154" spans="1:12">
      <c r="D112" s="164" t="n"/>
      <c r="E112" s="190" t="n"/>
      <c r="G112" s="164" t="n"/>
    </row>
    <row customHeight="1" ht="14.4" r="113" s="154" spans="1:12">
      <c r="D113" s="164" t="n"/>
      <c r="E113" s="190" t="n"/>
      <c r="G113" s="164" t="n"/>
    </row>
    <row customHeight="1" ht="14.4" r="114" s="154" spans="1:12">
      <c r="D114" s="164" t="n"/>
      <c r="E114" s="190" t="n"/>
      <c r="G114" s="164" t="n"/>
    </row>
    <row customHeight="1" ht="14.4" r="115" s="154" spans="1:12">
      <c r="D115" s="164" t="n"/>
      <c r="E115" s="190" t="n"/>
      <c r="G115" s="164" t="n"/>
    </row>
    <row customHeight="1" ht="14.4" r="116" s="154" spans="1:12">
      <c r="D116" s="164" t="n"/>
      <c r="E116" s="190" t="n"/>
      <c r="G116" s="164" t="n"/>
    </row>
    <row customHeight="1" ht="14.4" r="117" s="154" spans="1:12">
      <c r="D117" s="164" t="n"/>
      <c r="E117" s="190" t="n"/>
      <c r="G117" s="164" t="n"/>
    </row>
    <row customHeight="1" ht="14.4" r="118" s="154" spans="1:12">
      <c r="D118" s="164" t="n"/>
      <c r="E118" s="190" t="n"/>
      <c r="G118" s="164" t="n"/>
    </row>
    <row customHeight="1" ht="14.4" r="119" s="154" spans="1:12">
      <c r="D119" s="164" t="n"/>
      <c r="E119" s="190" t="n"/>
      <c r="G119" s="164" t="n"/>
    </row>
    <row customHeight="1" ht="14.4" r="120" s="154" spans="1:12">
      <c r="D120" s="164" t="n"/>
      <c r="E120" s="190" t="n"/>
      <c r="G120" s="164" t="n"/>
    </row>
    <row customHeight="1" ht="14.4" r="121" s="154" spans="1:12">
      <c r="D121" s="164" t="n"/>
      <c r="E121" s="190" t="n"/>
      <c r="G121" s="164" t="n"/>
    </row>
    <row customHeight="1" ht="14.4" r="122" s="154" spans="1:12">
      <c r="D122" s="164" t="n"/>
      <c r="E122" s="190" t="n"/>
      <c r="G122" s="164" t="n"/>
    </row>
    <row customHeight="1" ht="14.4" r="123" s="154" spans="1:12">
      <c r="D123" s="164" t="n"/>
      <c r="E123" s="190" t="n"/>
      <c r="G123" s="164" t="n"/>
    </row>
    <row customHeight="1" ht="14.4" r="124" s="154" spans="1:12">
      <c r="D124" s="164" t="n"/>
      <c r="E124" s="190" t="n"/>
      <c r="G124" s="164" t="n"/>
    </row>
    <row customHeight="1" ht="14.4" r="125" s="154" spans="1:12">
      <c r="D125" s="164" t="n"/>
      <c r="E125" s="190" t="n"/>
      <c r="G125" s="164" t="n"/>
    </row>
    <row customHeight="1" ht="14.4" r="126" s="154" spans="1:12">
      <c r="D126" s="164" t="n"/>
      <c r="E126" s="190" t="n"/>
      <c r="G126" s="164" t="n"/>
    </row>
    <row customHeight="1" ht="14.4" r="127" s="154" spans="1:12">
      <c r="D127" s="164" t="n"/>
      <c r="E127" s="190" t="n"/>
      <c r="G127" s="164" t="n"/>
    </row>
    <row customHeight="1" ht="14.4" r="128" s="154" spans="1:12">
      <c r="D128" s="164" t="n"/>
      <c r="E128" s="190" t="n"/>
      <c r="G128" s="164" t="n"/>
    </row>
    <row customHeight="1" ht="14.4" r="129" s="154" spans="1:12">
      <c r="D129" s="164" t="n"/>
      <c r="E129" s="190" t="n"/>
      <c r="G129" s="164" t="n"/>
    </row>
    <row customHeight="1" ht="14.4" r="130" s="154" spans="1:12">
      <c r="D130" s="164" t="n"/>
      <c r="E130" s="190" t="n"/>
      <c r="G130" s="164" t="n"/>
    </row>
    <row customHeight="1" ht="14.4" r="131" s="154" spans="1:12">
      <c r="D131" s="164" t="n"/>
      <c r="E131" s="190" t="n"/>
      <c r="G131" s="164" t="n"/>
    </row>
    <row customHeight="1" ht="14.4" r="132" s="154" spans="1:12">
      <c r="D132" s="164" t="n"/>
      <c r="E132" s="190" t="n"/>
      <c r="G132" s="164" t="n"/>
    </row>
    <row customHeight="1" ht="14.4" r="133" s="154" spans="1:12">
      <c r="D133" s="164" t="n"/>
      <c r="E133" s="190" t="n"/>
      <c r="G133" s="164" t="n"/>
    </row>
    <row customHeight="1" ht="14.4" r="134" s="154" spans="1:12">
      <c r="D134" s="164" t="n"/>
      <c r="E134" s="190" t="n"/>
      <c r="G134" s="164" t="n"/>
    </row>
    <row customHeight="1" ht="14.4" r="135" s="154" spans="1:12">
      <c r="D135" s="164" t="n"/>
      <c r="E135" s="190" t="n"/>
      <c r="G135" s="164" t="n"/>
    </row>
    <row customHeight="1" ht="14.4" r="136" s="154" spans="1:12">
      <c r="D136" s="164" t="n"/>
      <c r="E136" s="190" t="n"/>
      <c r="G136" s="164" t="n"/>
    </row>
    <row customHeight="1" ht="14.4" r="137" s="154" spans="1:12">
      <c r="D137" s="164" t="n"/>
      <c r="E137" s="190" t="n"/>
      <c r="G137" s="164" t="n"/>
    </row>
    <row customHeight="1" ht="14.4" r="138" s="154" spans="1:12">
      <c r="D138" s="164" t="n"/>
      <c r="E138" s="190" t="n"/>
      <c r="G138" s="164" t="n"/>
    </row>
    <row customHeight="1" ht="14.4" r="139" s="154" spans="1:12">
      <c r="D139" s="164" t="n"/>
      <c r="E139" s="190" t="n"/>
      <c r="G139" s="164" t="n"/>
    </row>
    <row customHeight="1" ht="14.4" r="140" s="154" spans="1:12">
      <c r="D140" s="164" t="n"/>
      <c r="E140" s="190" t="n"/>
      <c r="G140" s="164" t="n"/>
    </row>
    <row customHeight="1" ht="14.4" r="141" s="154" spans="1:12">
      <c r="D141" s="164" t="n"/>
      <c r="E141" s="190" t="n"/>
      <c r="G141" s="164" t="n"/>
    </row>
    <row customHeight="1" ht="14.4" r="142" s="154" spans="1:12">
      <c r="D142" s="164" t="n"/>
      <c r="E142" s="190" t="n"/>
      <c r="G142" s="164" t="n"/>
    </row>
    <row customHeight="1" ht="14.4" r="143" s="154" spans="1:12">
      <c r="D143" s="164" t="n"/>
      <c r="E143" s="190" t="n"/>
      <c r="G143" s="164" t="n"/>
    </row>
    <row customHeight="1" ht="14.4" r="144" s="154" spans="1:12">
      <c r="D144" s="164" t="n"/>
      <c r="E144" s="190" t="n"/>
      <c r="G144" s="164" t="n"/>
    </row>
    <row customHeight="1" ht="14.4" r="145" s="154" spans="1:12">
      <c r="D145" s="164" t="n"/>
      <c r="E145" s="190" t="n"/>
      <c r="G145" s="164" t="n"/>
    </row>
    <row customHeight="1" ht="14.4" r="146" s="154" spans="1:12">
      <c r="D146" s="164" t="n"/>
      <c r="E146" s="190" t="n"/>
      <c r="G146" s="164" t="n"/>
    </row>
    <row customHeight="1" ht="14.4" r="147" s="154" spans="1:12">
      <c r="D147" s="164" t="n"/>
      <c r="E147" s="190" t="n"/>
      <c r="G147" s="164" t="n"/>
    </row>
    <row customHeight="1" ht="14.4" r="148" s="154" spans="1:12">
      <c r="D148" s="164" t="n"/>
      <c r="E148" s="190" t="n"/>
      <c r="G148" s="164" t="n"/>
    </row>
    <row customHeight="1" ht="14.4" r="149" s="154" spans="1:12">
      <c r="D149" s="164" t="n"/>
      <c r="E149" s="190" t="n"/>
      <c r="G149" s="164" t="n"/>
    </row>
    <row customHeight="1" ht="14.4" r="150" s="154" spans="1:12">
      <c r="D150" s="164" t="n"/>
      <c r="E150" s="190" t="n"/>
      <c r="G150" s="164" t="n"/>
    </row>
    <row customHeight="1" ht="14.4" r="151" s="154" spans="1:12">
      <c r="D151" s="164" t="n"/>
      <c r="E151" s="190" t="n"/>
      <c r="G151" s="164" t="n"/>
    </row>
    <row customHeight="1" ht="14.4" r="152" s="154" spans="1:12">
      <c r="D152" s="164" t="n"/>
      <c r="E152" s="190" t="n"/>
      <c r="G152" s="164" t="n"/>
    </row>
    <row customHeight="1" ht="14.4" r="153" s="154" spans="1:12">
      <c r="D153" s="164" t="n"/>
      <c r="E153" s="190" t="n"/>
      <c r="G153" s="164" t="n"/>
    </row>
    <row customHeight="1" ht="14.4" r="154" s="154" spans="1:12">
      <c r="D154" s="164" t="n"/>
      <c r="E154" s="190" t="n"/>
      <c r="G154" s="164" t="n"/>
    </row>
    <row customHeight="1" ht="14.4" r="155" s="154" spans="1:12">
      <c r="D155" s="164" t="n"/>
      <c r="E155" s="190" t="n"/>
      <c r="G155" s="164" t="n"/>
    </row>
    <row customHeight="1" ht="14.4" r="156" s="154" spans="1:12">
      <c r="D156" s="164" t="n"/>
      <c r="E156" s="190" t="n"/>
      <c r="G156" s="164" t="n"/>
    </row>
    <row customHeight="1" ht="14.4" r="157" s="154" spans="1:12">
      <c r="D157" s="164" t="n"/>
      <c r="E157" s="190" t="n"/>
      <c r="G157" s="164" t="n"/>
    </row>
    <row customHeight="1" ht="14.4" r="158" s="154" spans="1:12">
      <c r="D158" s="164" t="n"/>
      <c r="E158" s="190" t="n"/>
      <c r="G158" s="164" t="n"/>
    </row>
    <row customHeight="1" ht="14.4" r="159" s="154" spans="1:12">
      <c r="D159" s="164" t="n"/>
      <c r="E159" s="190" t="n"/>
      <c r="G159" s="164" t="n"/>
    </row>
    <row customHeight="1" ht="14.4" r="160" s="154" spans="1:12">
      <c r="D160" s="164" t="n"/>
      <c r="E160" s="190" t="n"/>
      <c r="G160" s="164" t="n"/>
    </row>
    <row customHeight="1" ht="14.4" r="161" s="154" spans="1:12">
      <c r="D161" s="164" t="n"/>
      <c r="E161" s="190" t="n"/>
      <c r="G161" s="164" t="n"/>
    </row>
    <row customHeight="1" ht="14.4" r="162" s="154" spans="1:12">
      <c r="D162" s="164" t="n"/>
      <c r="E162" s="190" t="n"/>
      <c r="G162" s="164" t="n"/>
    </row>
    <row customHeight="1" ht="14.4" r="163" s="154" spans="1:12">
      <c r="D163" s="164" t="n"/>
      <c r="E163" s="190" t="n"/>
      <c r="G163" s="164" t="n"/>
    </row>
    <row customHeight="1" ht="14.4" r="164" s="154" spans="1:12">
      <c r="D164" s="164" t="n"/>
      <c r="E164" s="190" t="n"/>
      <c r="G164" s="164" t="n"/>
    </row>
    <row customHeight="1" ht="14.4" r="165" s="154" spans="1:12">
      <c r="D165" s="164" t="n"/>
      <c r="E165" s="190" t="n"/>
      <c r="G165" s="164" t="n"/>
    </row>
    <row customHeight="1" ht="14.4" r="166" s="154" spans="1:12">
      <c r="D166" s="164" t="n"/>
      <c r="E166" s="190" t="n"/>
      <c r="G166" s="164" t="n"/>
    </row>
    <row customHeight="1" ht="14.4" r="167" s="154" spans="1:12">
      <c r="D167" s="164" t="n"/>
      <c r="E167" s="190" t="n"/>
      <c r="G167" s="164" t="n"/>
    </row>
    <row customHeight="1" ht="14.4" r="168" s="154" spans="1:12">
      <c r="D168" s="164" t="n"/>
      <c r="E168" s="190" t="n"/>
      <c r="G168" s="164" t="n"/>
    </row>
    <row customHeight="1" ht="14.4" r="169" s="154" spans="1:12">
      <c r="D169" s="164" t="n"/>
      <c r="E169" s="190" t="n"/>
      <c r="G169" s="164" t="n"/>
    </row>
    <row customHeight="1" ht="14.4" r="170" s="154" spans="1:12">
      <c r="D170" s="164" t="n"/>
      <c r="E170" s="190" t="n"/>
      <c r="G170" s="164" t="n"/>
    </row>
    <row customHeight="1" ht="14.4" r="171" s="154" spans="1:12">
      <c r="D171" s="164" t="n"/>
      <c r="E171" s="190" t="n"/>
      <c r="G171" s="164" t="n"/>
    </row>
    <row customHeight="1" ht="14.4" r="172" s="154" spans="1:12">
      <c r="D172" s="164" t="n"/>
      <c r="E172" s="190" t="n"/>
      <c r="G172" s="164" t="n"/>
    </row>
    <row customHeight="1" ht="14.4" r="173" s="154" spans="1:12">
      <c r="D173" s="164" t="n"/>
      <c r="E173" s="190" t="n"/>
      <c r="G173" s="164" t="n"/>
    </row>
    <row customHeight="1" ht="14.4" r="174" s="154" spans="1:12">
      <c r="D174" s="164" t="n"/>
      <c r="E174" s="190" t="n"/>
      <c r="G174" s="164" t="n"/>
    </row>
    <row customHeight="1" ht="14.4" r="175" s="154" spans="1:12">
      <c r="D175" s="164" t="n"/>
      <c r="E175" s="190" t="n"/>
      <c r="G175" s="164" t="n"/>
    </row>
    <row customHeight="1" ht="14.4" r="176" s="154" spans="1:12">
      <c r="D176" s="164" t="n"/>
      <c r="E176" s="190" t="n"/>
      <c r="G176" s="164" t="n"/>
    </row>
    <row customHeight="1" ht="14.4" r="177" s="154" spans="1:12">
      <c r="D177" s="164" t="n"/>
      <c r="E177" s="190" t="n"/>
      <c r="G177" s="164" t="n"/>
    </row>
    <row customHeight="1" ht="14.4" r="178" s="154" spans="1:12">
      <c r="D178" s="164" t="n"/>
      <c r="E178" s="190" t="n"/>
      <c r="G178" s="164" t="n"/>
    </row>
    <row customHeight="1" ht="14.4" r="179" s="154" spans="1:12">
      <c r="D179" s="164" t="n"/>
      <c r="E179" s="190" t="n"/>
      <c r="G179" s="164" t="n"/>
    </row>
    <row customHeight="1" ht="14.4" r="180" s="154" spans="1:12">
      <c r="D180" s="164" t="n"/>
      <c r="E180" s="190" t="n"/>
      <c r="G180" s="164" t="n"/>
    </row>
    <row customHeight="1" ht="14.4" r="181" s="154" spans="1:12">
      <c r="D181" s="164" t="n"/>
      <c r="E181" s="190" t="n"/>
      <c r="G181" s="164" t="n"/>
    </row>
    <row customHeight="1" ht="14.4" r="182" s="154" spans="1:12">
      <c r="D182" s="164" t="n"/>
      <c r="E182" s="190" t="n"/>
      <c r="G182" s="164" t="n"/>
    </row>
    <row customHeight="1" ht="14.4" r="183" s="154" spans="1:12">
      <c r="D183" s="164" t="n"/>
      <c r="E183" s="190" t="n"/>
      <c r="G183" s="164" t="n"/>
    </row>
    <row customHeight="1" ht="14.4" r="184" s="154" spans="1:12">
      <c r="D184" s="164" t="n"/>
      <c r="E184" s="190" t="n"/>
      <c r="G184" s="164" t="n"/>
    </row>
    <row customHeight="1" ht="14.4" r="185" s="154" spans="1:12">
      <c r="D185" s="164" t="n"/>
      <c r="E185" s="190" t="n"/>
      <c r="G185" s="164" t="n"/>
    </row>
    <row customHeight="1" ht="14.4" r="186" s="154" spans="1:12">
      <c r="D186" s="164" t="n"/>
      <c r="E186" s="190" t="n"/>
      <c r="G186" s="164" t="n"/>
    </row>
    <row customHeight="1" ht="14.4" r="187" s="154" spans="1:12">
      <c r="D187" s="164" t="n"/>
      <c r="E187" s="190" t="n"/>
      <c r="G187" s="164" t="n"/>
    </row>
    <row customHeight="1" ht="14.4" r="188" s="154" spans="1:12">
      <c r="D188" s="164" t="n"/>
      <c r="E188" s="190" t="n"/>
      <c r="G188" s="164" t="n"/>
    </row>
    <row customHeight="1" ht="14.4" r="189" s="154" spans="1:12">
      <c r="D189" s="164" t="n"/>
      <c r="E189" s="190" t="n"/>
      <c r="G189" s="164" t="n"/>
    </row>
    <row customHeight="1" ht="14.4" r="190" s="154" spans="1:12">
      <c r="D190" s="164" t="n"/>
      <c r="E190" s="190" t="n"/>
      <c r="G190" s="164" t="n"/>
    </row>
    <row customHeight="1" ht="14.4" r="191" s="154" spans="1:12">
      <c r="D191" s="164" t="n"/>
      <c r="E191" s="190" t="n"/>
      <c r="G191" s="164" t="n"/>
    </row>
    <row customHeight="1" ht="14.4" r="192" s="154" spans="1:12">
      <c r="D192" s="164" t="n"/>
      <c r="E192" s="190" t="n"/>
      <c r="G192" s="164" t="n"/>
    </row>
    <row customHeight="1" ht="14.4" r="193" s="154" spans="1:12">
      <c r="D193" s="164" t="n"/>
      <c r="E193" s="190" t="n"/>
      <c r="G193" s="164" t="n"/>
    </row>
    <row customHeight="1" ht="14.4" r="194" s="154" spans="1:12">
      <c r="D194" s="164" t="n"/>
      <c r="E194" s="190" t="n"/>
      <c r="G194" s="164" t="n"/>
    </row>
    <row customHeight="1" ht="14.4" r="195" s="154" spans="1:12">
      <c r="D195" s="164" t="n"/>
      <c r="E195" s="190" t="n"/>
      <c r="G195" s="164" t="n"/>
    </row>
    <row customHeight="1" ht="14.4" r="196" s="154" spans="1:12">
      <c r="D196" s="164" t="n"/>
      <c r="E196" s="190" t="n"/>
      <c r="G196" s="164" t="n"/>
    </row>
    <row customHeight="1" ht="14.4" r="197" s="154" spans="1:12">
      <c r="D197" s="164" t="n"/>
      <c r="E197" s="190" t="n"/>
      <c r="G197" s="164" t="n"/>
    </row>
    <row customHeight="1" ht="14.4" r="198" s="154" spans="1:12">
      <c r="D198" s="164" t="n"/>
      <c r="E198" s="190" t="n"/>
      <c r="G198" s="164" t="n"/>
    </row>
    <row customHeight="1" ht="14.4" r="199" s="154" spans="1:12">
      <c r="D199" s="164" t="n"/>
      <c r="E199" s="190" t="n"/>
      <c r="G199" s="164" t="n"/>
    </row>
    <row customHeight="1" ht="14.4" r="200" s="154" spans="1:12">
      <c r="D200" s="164" t="n"/>
      <c r="E200" s="190" t="n"/>
      <c r="G200" s="164" t="n"/>
    </row>
    <row customHeight="1" ht="14.4" r="201" s="154" spans="1:12">
      <c r="D201" s="164" t="n"/>
      <c r="E201" s="190" t="n"/>
      <c r="G201" s="164" t="n"/>
    </row>
    <row customHeight="1" ht="14.4" r="202" s="154" spans="1:12">
      <c r="D202" s="164" t="n"/>
      <c r="E202" s="190" t="n"/>
      <c r="G202" s="164" t="n"/>
    </row>
    <row customHeight="1" ht="14.4" r="203" s="154" spans="1:12">
      <c r="D203" s="164" t="n"/>
      <c r="E203" s="190" t="n"/>
      <c r="G203" s="164" t="n"/>
    </row>
    <row customHeight="1" ht="14.4" r="204" s="154" spans="1:12">
      <c r="D204" s="164" t="n"/>
      <c r="E204" s="190" t="n"/>
      <c r="G204" s="164" t="n"/>
    </row>
    <row customHeight="1" ht="14.4" r="205" s="154" spans="1:12">
      <c r="D205" s="164" t="n"/>
      <c r="E205" s="190" t="n"/>
      <c r="G205" s="164" t="n"/>
    </row>
    <row customHeight="1" ht="14.4" r="206" s="154" spans="1:12">
      <c r="D206" s="164" t="n"/>
      <c r="E206" s="190" t="n"/>
      <c r="G206" s="164" t="n"/>
    </row>
    <row customHeight="1" ht="14.4" r="207" s="154" spans="1:12">
      <c r="D207" s="164" t="n"/>
      <c r="E207" s="190" t="n"/>
      <c r="G207" s="164" t="n"/>
    </row>
    <row customHeight="1" ht="14.4" r="208" s="154" spans="1:12">
      <c r="D208" s="164" t="n"/>
      <c r="E208" s="190" t="n"/>
      <c r="G208" s="164" t="n"/>
    </row>
    <row customHeight="1" ht="14.4" r="209" s="154" spans="1:12">
      <c r="D209" s="164" t="n"/>
      <c r="E209" s="190" t="n"/>
      <c r="G209" s="164" t="n"/>
    </row>
    <row customHeight="1" ht="14.4" r="210" s="154" spans="1:12">
      <c r="D210" s="164" t="n"/>
      <c r="E210" s="190" t="n"/>
      <c r="G210" s="164" t="n"/>
    </row>
    <row customHeight="1" ht="14.4" r="211" s="154" spans="1:12">
      <c r="D211" s="164" t="n"/>
      <c r="E211" s="190" t="n"/>
      <c r="G211" s="164" t="n"/>
    </row>
    <row customHeight="1" ht="14.4" r="212" s="154" spans="1:12">
      <c r="D212" s="164" t="n"/>
      <c r="E212" s="190" t="n"/>
      <c r="G212" s="164" t="n"/>
    </row>
    <row customHeight="1" ht="14.4" r="213" s="154" spans="1:12">
      <c r="D213" s="164" t="n"/>
      <c r="E213" s="190" t="n"/>
      <c r="G213" s="164" t="n"/>
    </row>
    <row customHeight="1" ht="14.4" r="214" s="154" spans="1:12">
      <c r="D214" s="164" t="n"/>
      <c r="E214" s="190" t="n"/>
      <c r="G214" s="164" t="n"/>
    </row>
    <row customHeight="1" ht="14.4" r="215" s="154" spans="1:12">
      <c r="D215" s="164" t="n"/>
      <c r="E215" s="190" t="n"/>
      <c r="G215" s="164" t="n"/>
    </row>
    <row customHeight="1" ht="14.4" r="216" s="154" spans="1:12">
      <c r="D216" s="164" t="n"/>
      <c r="E216" s="190" t="n"/>
      <c r="G216" s="164" t="n"/>
    </row>
    <row customHeight="1" ht="14.4" r="217" s="154" spans="1:12">
      <c r="D217" s="164" t="n"/>
      <c r="E217" s="190" t="n"/>
      <c r="G217" s="164" t="n"/>
    </row>
    <row customHeight="1" ht="14.4" r="218" s="154" spans="1:12">
      <c r="D218" s="164" t="n"/>
      <c r="E218" s="190" t="n"/>
      <c r="G218" s="164" t="n"/>
    </row>
    <row customHeight="1" ht="14.4" r="219" s="154" spans="1:12">
      <c r="D219" s="164" t="n"/>
      <c r="E219" s="190" t="n"/>
      <c r="G219" s="164" t="n"/>
    </row>
    <row customHeight="1" ht="14.4" r="220" s="154" spans="1:12">
      <c r="D220" s="164" t="n"/>
      <c r="E220" s="190" t="n"/>
      <c r="G220" s="164" t="n"/>
    </row>
    <row customHeight="1" ht="14.4" r="221" s="154" spans="1:12">
      <c r="D221" s="164" t="n"/>
      <c r="E221" s="190" t="n"/>
      <c r="G221" s="164" t="n"/>
    </row>
    <row customHeight="1" ht="14.4" r="222" s="154" spans="1:12">
      <c r="D222" s="164" t="n"/>
      <c r="E222" s="190" t="n"/>
      <c r="G222" s="164" t="n"/>
    </row>
    <row customHeight="1" ht="14.4" r="223" s="154" spans="1:12">
      <c r="D223" s="164" t="n"/>
      <c r="E223" s="190" t="n"/>
      <c r="G223" s="164" t="n"/>
    </row>
    <row customHeight="1" ht="14.4" r="224" s="154" spans="1:12">
      <c r="D224" s="164" t="n"/>
      <c r="E224" s="190" t="n"/>
      <c r="G224" s="164" t="n"/>
    </row>
    <row customHeight="1" ht="14.4" r="225" s="154" spans="1:12">
      <c r="D225" s="164" t="n"/>
      <c r="E225" s="190" t="n"/>
      <c r="G225" s="164" t="n"/>
    </row>
    <row customHeight="1" ht="14.4" r="226" s="154" spans="1:12">
      <c r="D226" s="164" t="n"/>
      <c r="E226" s="190" t="n"/>
      <c r="G226" s="164" t="n"/>
    </row>
    <row customHeight="1" ht="14.4" r="227" s="154" spans="1:12">
      <c r="D227" s="164" t="n"/>
      <c r="E227" s="190" t="n"/>
      <c r="G227" s="164" t="n"/>
    </row>
    <row customHeight="1" ht="14.4" r="228" s="154" spans="1:12">
      <c r="D228" s="164" t="n"/>
      <c r="E228" s="190" t="n"/>
      <c r="G228" s="164" t="n"/>
    </row>
    <row customHeight="1" ht="14.4" r="229" s="154" spans="1:12">
      <c r="D229" s="164" t="n"/>
      <c r="E229" s="190" t="n"/>
      <c r="G229" s="164" t="n"/>
    </row>
    <row customHeight="1" ht="14.4" r="230" s="154" spans="1:12">
      <c r="D230" s="164" t="n"/>
      <c r="E230" s="190" t="n"/>
      <c r="G230" s="164" t="n"/>
    </row>
    <row customHeight="1" ht="14.4" r="231" s="154" spans="1:12">
      <c r="D231" s="164" t="n"/>
      <c r="E231" s="190" t="n"/>
      <c r="G231" s="164" t="n"/>
    </row>
    <row customHeight="1" ht="14.4" r="232" s="154" spans="1:12">
      <c r="D232" s="164" t="n"/>
      <c r="E232" s="190" t="n"/>
      <c r="G232" s="164" t="n"/>
    </row>
    <row customHeight="1" ht="14.4" r="233" s="154" spans="1:12">
      <c r="D233" s="164" t="n"/>
      <c r="E233" s="190" t="n"/>
      <c r="G233" s="164" t="n"/>
    </row>
    <row customHeight="1" ht="14.4" r="234" s="154" spans="1:12">
      <c r="D234" s="164" t="n"/>
      <c r="E234" s="190" t="n"/>
      <c r="G234" s="164" t="n"/>
    </row>
    <row customHeight="1" ht="14.4" r="235" s="154" spans="1:12">
      <c r="D235" s="164" t="n"/>
      <c r="E235" s="190" t="n"/>
      <c r="G235" s="164" t="n"/>
    </row>
    <row customHeight="1" ht="14.4" r="236" s="154" spans="1:12">
      <c r="D236" s="164" t="n"/>
      <c r="E236" s="190" t="n"/>
      <c r="G236" s="164" t="n"/>
    </row>
    <row customHeight="1" ht="14.4" r="237" s="154" spans="1:12">
      <c r="D237" s="164" t="n"/>
      <c r="E237" s="190" t="n"/>
      <c r="G237" s="164" t="n"/>
    </row>
    <row customHeight="1" ht="14.4" r="238" s="154" spans="1:12">
      <c r="D238" s="164" t="n"/>
      <c r="E238" s="190" t="n"/>
      <c r="G238" s="164" t="n"/>
    </row>
    <row customHeight="1" ht="14.4" r="239" s="154" spans="1:12">
      <c r="D239" s="164" t="n"/>
      <c r="E239" s="190" t="n"/>
      <c r="G239" s="164" t="n"/>
    </row>
    <row customHeight="1" ht="14.4" r="240" s="154" spans="1:12">
      <c r="D240" s="164" t="n"/>
      <c r="E240" s="190" t="n"/>
      <c r="G240" s="164" t="n"/>
    </row>
    <row customHeight="1" ht="14.4" r="241" s="154" spans="1:12">
      <c r="D241" s="164" t="n"/>
      <c r="E241" s="190" t="n"/>
      <c r="G241" s="164" t="n"/>
    </row>
    <row customHeight="1" ht="14.4" r="242" s="154" spans="1:12">
      <c r="D242" s="164" t="n"/>
      <c r="E242" s="190" t="n"/>
      <c r="G242" s="164" t="n"/>
    </row>
    <row customHeight="1" ht="14.4" r="243" s="154" spans="1:12">
      <c r="D243" s="164" t="n"/>
      <c r="E243" s="190" t="n"/>
      <c r="G243" s="164" t="n"/>
    </row>
    <row customHeight="1" ht="14.4" r="244" s="154" spans="1:12">
      <c r="D244" s="164" t="n"/>
      <c r="E244" s="190" t="n"/>
      <c r="G244" s="164" t="n"/>
    </row>
    <row customHeight="1" ht="14.4" r="245" s="154" spans="1:12">
      <c r="D245" s="164" t="n"/>
      <c r="E245" s="190" t="n"/>
      <c r="G245" s="164" t="n"/>
    </row>
    <row customHeight="1" ht="14.4" r="246" s="154" spans="1:12">
      <c r="D246" s="164" t="n"/>
      <c r="E246" s="190" t="n"/>
      <c r="G246" s="164" t="n"/>
    </row>
    <row customHeight="1" ht="14.4" r="247" s="154" spans="1:12">
      <c r="D247" s="164" t="n"/>
      <c r="E247" s="190" t="n"/>
      <c r="G247" s="164" t="n"/>
    </row>
    <row customHeight="1" ht="14.4" r="248" s="154" spans="1:12">
      <c r="D248" s="164" t="n"/>
      <c r="E248" s="190" t="n"/>
      <c r="G248" s="164" t="n"/>
    </row>
    <row customHeight="1" ht="14.4" r="249" s="154" spans="1:12">
      <c r="D249" s="164" t="n"/>
      <c r="E249" s="190" t="n"/>
      <c r="G249" s="164" t="n"/>
    </row>
    <row customHeight="1" ht="14.4" r="250" s="154" spans="1:12">
      <c r="D250" s="164" t="n"/>
      <c r="E250" s="190" t="n"/>
      <c r="G250" s="164" t="n"/>
    </row>
    <row customHeight="1" ht="14.4" r="251" s="154" spans="1:12">
      <c r="D251" s="164" t="n"/>
      <c r="E251" s="190" t="n"/>
      <c r="G251" s="164" t="n"/>
    </row>
    <row customHeight="1" ht="14.4" r="252" s="154" spans="1:12">
      <c r="D252" s="164" t="n"/>
      <c r="E252" s="190" t="n"/>
      <c r="G252" s="164" t="n"/>
    </row>
    <row customHeight="1" ht="14.4" r="253" s="154" spans="1:12">
      <c r="D253" s="164" t="n"/>
      <c r="E253" s="190" t="n"/>
      <c r="G253" s="164" t="n"/>
    </row>
    <row customHeight="1" ht="14.4" r="254" s="154" spans="1:12">
      <c r="D254" s="164" t="n"/>
      <c r="E254" s="190" t="n"/>
      <c r="G254" s="164" t="n"/>
    </row>
    <row customHeight="1" ht="14.4" r="255" s="154" spans="1:12">
      <c r="D255" s="164" t="n"/>
      <c r="E255" s="190" t="n"/>
      <c r="G255" s="164" t="n"/>
    </row>
    <row customHeight="1" ht="14.4" r="256" s="154" spans="1:12">
      <c r="D256" s="164" t="n"/>
      <c r="E256" s="190" t="n"/>
      <c r="G256" s="164" t="n"/>
    </row>
    <row customHeight="1" ht="14.4" r="257" s="154" spans="1:12">
      <c r="D257" s="164" t="n"/>
      <c r="E257" s="190" t="n"/>
      <c r="G257" s="164" t="n"/>
    </row>
    <row customHeight="1" ht="14.4" r="258" s="154" spans="1:12">
      <c r="D258" s="164" t="n"/>
      <c r="E258" s="190" t="n"/>
      <c r="G258" s="164" t="n"/>
    </row>
    <row customHeight="1" ht="14.4" r="259" s="154" spans="1:12">
      <c r="D259" s="164" t="n"/>
      <c r="E259" s="190" t="n"/>
      <c r="G259" s="164" t="n"/>
    </row>
    <row customHeight="1" ht="14.4" r="260" s="154" spans="1:12">
      <c r="D260" s="164" t="n"/>
      <c r="E260" s="190" t="n"/>
      <c r="G260" s="164" t="n"/>
    </row>
    <row customHeight="1" ht="14.4" r="261" s="154" spans="1:12">
      <c r="D261" s="164" t="n"/>
      <c r="E261" s="190" t="n"/>
      <c r="G261" s="164" t="n"/>
    </row>
    <row customHeight="1" ht="14.4" r="262" s="154" spans="1:12">
      <c r="D262" s="164" t="n"/>
      <c r="E262" s="190" t="n"/>
      <c r="G262" s="164" t="n"/>
    </row>
    <row customHeight="1" ht="14.4" r="263" s="154" spans="1:12">
      <c r="D263" s="164" t="n"/>
      <c r="E263" s="190" t="n"/>
      <c r="G263" s="164" t="n"/>
    </row>
    <row customHeight="1" ht="14.4" r="264" s="154" spans="1:12">
      <c r="D264" s="164" t="n"/>
      <c r="E264" s="190" t="n"/>
      <c r="G264" s="164" t="n"/>
    </row>
    <row customHeight="1" ht="14.4" r="265" s="154" spans="1:12">
      <c r="D265" s="164" t="n"/>
      <c r="E265" s="190" t="n"/>
      <c r="G265" s="164" t="n"/>
    </row>
    <row customHeight="1" ht="14.4" r="266" s="154" spans="1:12">
      <c r="D266" s="164" t="n"/>
      <c r="E266" s="190" t="n"/>
      <c r="G266" s="164" t="n"/>
    </row>
    <row customHeight="1" ht="14.4" r="267" s="154" spans="1:12">
      <c r="D267" s="164" t="n"/>
      <c r="E267" s="190" t="n"/>
      <c r="G267" s="164" t="n"/>
    </row>
    <row customHeight="1" ht="14.4" r="268" s="154" spans="1:12">
      <c r="D268" s="164" t="n"/>
      <c r="E268" s="190" t="n"/>
      <c r="G268" s="164" t="n"/>
    </row>
    <row customHeight="1" ht="14.4" r="269" s="154" spans="1:12">
      <c r="D269" s="164" t="n"/>
      <c r="E269" s="190" t="n"/>
      <c r="G269" s="164" t="n"/>
    </row>
    <row customHeight="1" ht="14.4" r="270" s="154" spans="1:12">
      <c r="D270" s="164" t="n"/>
      <c r="E270" s="190" t="n"/>
      <c r="G270" s="164" t="n"/>
    </row>
    <row customHeight="1" ht="14.4" r="271" s="154" spans="1:12">
      <c r="D271" s="164" t="n"/>
      <c r="E271" s="190" t="n"/>
      <c r="G271" s="164" t="n"/>
    </row>
    <row customHeight="1" ht="14.4" r="272" s="154" spans="1:12">
      <c r="D272" s="164" t="n"/>
      <c r="E272" s="190" t="n"/>
      <c r="G272" s="164" t="n"/>
    </row>
    <row customHeight="1" ht="14.4" r="273" s="154" spans="1:12">
      <c r="D273" s="164" t="n"/>
      <c r="E273" s="190" t="n"/>
      <c r="G273" s="164" t="n"/>
    </row>
    <row customHeight="1" ht="14.4" r="274" s="154" spans="1:12">
      <c r="D274" s="164" t="n"/>
      <c r="E274" s="190" t="n"/>
      <c r="G274" s="164" t="n"/>
    </row>
    <row customHeight="1" ht="14.4" r="275" s="154" spans="1:12">
      <c r="D275" s="164" t="n"/>
      <c r="E275" s="190" t="n"/>
      <c r="G275" s="164" t="n"/>
    </row>
    <row customHeight="1" ht="14.4" r="276" s="154" spans="1:12">
      <c r="D276" s="164" t="n"/>
      <c r="E276" s="190" t="n"/>
      <c r="G276" s="164" t="n"/>
    </row>
    <row customHeight="1" ht="14.4" r="277" s="154" spans="1:12">
      <c r="D277" s="164" t="n"/>
      <c r="E277" s="190" t="n"/>
      <c r="G277" s="164" t="n"/>
    </row>
    <row customHeight="1" ht="14.4" r="278" s="154" spans="1:12">
      <c r="D278" s="164" t="n"/>
      <c r="E278" s="190" t="n"/>
      <c r="G278" s="164" t="n"/>
    </row>
    <row customHeight="1" ht="14.4" r="279" s="154" spans="1:12">
      <c r="D279" s="164" t="n"/>
      <c r="E279" s="190" t="n"/>
      <c r="G279" s="164" t="n"/>
    </row>
    <row customHeight="1" ht="14.4" r="280" s="154" spans="1:12">
      <c r="D280" s="164" t="n"/>
      <c r="E280" s="190" t="n"/>
      <c r="G280" s="164" t="n"/>
    </row>
    <row customHeight="1" ht="14.4" r="281" s="154" spans="1:12">
      <c r="D281" s="164" t="n"/>
      <c r="E281" s="190" t="n"/>
      <c r="G281" s="164" t="n"/>
    </row>
    <row customHeight="1" ht="14.4" r="282" s="154" spans="1:12">
      <c r="D282" s="164" t="n"/>
      <c r="E282" s="190" t="n"/>
      <c r="G282" s="164" t="n"/>
    </row>
    <row customHeight="1" ht="14.4" r="283" s="154" spans="1:12">
      <c r="D283" s="164" t="n"/>
      <c r="E283" s="190" t="n"/>
      <c r="G283" s="164" t="n"/>
    </row>
    <row customHeight="1" ht="14.4" r="284" s="154" spans="1:12">
      <c r="D284" s="164" t="n"/>
      <c r="E284" s="190" t="n"/>
      <c r="G284" s="164" t="n"/>
    </row>
    <row customHeight="1" ht="14.4" r="285" s="154" spans="1:12">
      <c r="D285" s="164" t="n"/>
      <c r="E285" s="190" t="n"/>
      <c r="G285" s="164" t="n"/>
    </row>
    <row customHeight="1" ht="14.4" r="286" s="154" spans="1:12">
      <c r="D286" s="164" t="n"/>
      <c r="E286" s="190" t="n"/>
      <c r="G286" s="164" t="n"/>
    </row>
    <row customHeight="1" ht="14.4" r="287" s="154" spans="1:12">
      <c r="D287" s="164" t="n"/>
      <c r="E287" s="190" t="n"/>
      <c r="G287" s="164" t="n"/>
    </row>
    <row customHeight="1" ht="14.4" r="288" s="154" spans="1:12">
      <c r="D288" s="164" t="n"/>
      <c r="E288" s="190" t="n"/>
      <c r="G288" s="164" t="n"/>
    </row>
    <row customHeight="1" ht="14.4" r="289" s="154" spans="1:12">
      <c r="D289" s="164" t="n"/>
      <c r="E289" s="190" t="n"/>
      <c r="G289" s="164" t="n"/>
    </row>
    <row customHeight="1" ht="14.4" r="290" s="154" spans="1:12">
      <c r="D290" s="164" t="n"/>
      <c r="E290" s="190" t="n"/>
      <c r="G290" s="164" t="n"/>
    </row>
    <row customHeight="1" ht="14.4" r="291" s="154" spans="1:12">
      <c r="D291" s="164" t="n"/>
      <c r="E291" s="190" t="n"/>
      <c r="G291" s="164" t="n"/>
    </row>
    <row customHeight="1" ht="14.4" r="292" s="154" spans="1:12">
      <c r="D292" s="164" t="n"/>
      <c r="E292" s="190" t="n"/>
      <c r="G292" s="164" t="n"/>
    </row>
    <row customHeight="1" ht="14.4" r="293" s="154" spans="1:12">
      <c r="D293" s="164" t="n"/>
      <c r="E293" s="190" t="n"/>
      <c r="G293" s="164" t="n"/>
    </row>
    <row customHeight="1" ht="14.4" r="294" s="154" spans="1:12">
      <c r="D294" s="164" t="n"/>
      <c r="E294" s="190" t="n"/>
      <c r="G294" s="164" t="n"/>
    </row>
    <row customHeight="1" ht="14.4" r="295" s="154" spans="1:12">
      <c r="D295" s="164" t="n"/>
      <c r="E295" s="190" t="n"/>
      <c r="G295" s="164" t="n"/>
    </row>
    <row customHeight="1" ht="14.4" r="296" s="154" spans="1:12">
      <c r="D296" s="164" t="n"/>
      <c r="E296" s="190" t="n"/>
      <c r="G296" s="164" t="n"/>
    </row>
    <row customHeight="1" ht="14.4" r="297" s="154" spans="1:12">
      <c r="D297" s="164" t="n"/>
      <c r="E297" s="190" t="n"/>
      <c r="G297" s="164" t="n"/>
    </row>
    <row customHeight="1" ht="14.4" r="298" s="154" spans="1:12">
      <c r="D298" s="164" t="n"/>
      <c r="E298" s="190" t="n"/>
      <c r="G298" s="164" t="n"/>
    </row>
    <row customHeight="1" ht="14.4" r="299" s="154" spans="1:12">
      <c r="D299" s="164" t="n"/>
      <c r="E299" s="190" t="n"/>
      <c r="G299" s="164" t="n"/>
    </row>
    <row customHeight="1" ht="14.4" r="300" s="154" spans="1:12">
      <c r="D300" s="164" t="n"/>
      <c r="E300" s="190" t="n"/>
      <c r="G300" s="164" t="n"/>
    </row>
    <row customHeight="1" ht="14.4" r="301" s="154" spans="1:12">
      <c r="D301" s="164" t="n"/>
      <c r="E301" s="190" t="n"/>
      <c r="G301" s="164" t="n"/>
    </row>
    <row customHeight="1" ht="14.4" r="302" s="154" spans="1:12">
      <c r="D302" s="164" t="n"/>
      <c r="E302" s="190" t="n"/>
      <c r="G302" s="164" t="n"/>
    </row>
    <row customHeight="1" ht="14.4" r="303" s="154" spans="1:12">
      <c r="D303" s="164" t="n"/>
      <c r="E303" s="190" t="n"/>
      <c r="G303" s="164" t="n"/>
    </row>
    <row customHeight="1" ht="14.4" r="304" s="154" spans="1:12">
      <c r="D304" s="164" t="n"/>
      <c r="E304" s="190" t="n"/>
      <c r="G304" s="164" t="n"/>
    </row>
    <row customHeight="1" ht="14.4" r="305" s="154" spans="1:12">
      <c r="D305" s="164" t="n"/>
      <c r="E305" s="190" t="n"/>
      <c r="G305" s="164" t="n"/>
    </row>
    <row customHeight="1" ht="14.4" r="306" s="154" spans="1:12">
      <c r="D306" s="164" t="n"/>
      <c r="E306" s="190" t="n"/>
      <c r="G306" s="164" t="n"/>
    </row>
    <row customHeight="1" ht="14.4" r="307" s="154" spans="1:12">
      <c r="D307" s="164" t="n"/>
      <c r="E307" s="190" t="n"/>
      <c r="G307" s="164" t="n"/>
    </row>
    <row customHeight="1" ht="14.4" r="308" s="154" spans="1:12">
      <c r="D308" s="164" t="n"/>
      <c r="E308" s="190" t="n"/>
      <c r="G308" s="164" t="n"/>
    </row>
    <row customHeight="1" ht="14.4" r="309" s="154" spans="1:12">
      <c r="D309" s="164" t="n"/>
      <c r="E309" s="190" t="n"/>
      <c r="G309" s="164" t="n"/>
    </row>
    <row customHeight="1" ht="14.4" r="310" s="154" spans="1:12">
      <c r="D310" s="164" t="n"/>
      <c r="E310" s="190" t="n"/>
      <c r="G310" s="164" t="n"/>
    </row>
    <row customHeight="1" ht="14.4" r="311" s="154" spans="1:12">
      <c r="D311" s="164" t="n"/>
      <c r="E311" s="190" t="n"/>
      <c r="G311" s="164" t="n"/>
    </row>
    <row customHeight="1" ht="14.4" r="312" s="154" spans="1:12">
      <c r="D312" s="164" t="n"/>
      <c r="E312" s="190" t="n"/>
      <c r="G312" s="164" t="n"/>
    </row>
    <row customHeight="1" ht="14.4" r="313" s="154" spans="1:12">
      <c r="D313" s="164" t="n"/>
      <c r="E313" s="190" t="n"/>
      <c r="G313" s="164" t="n"/>
    </row>
    <row customHeight="1" ht="14.4" r="314" s="154" spans="1:12">
      <c r="D314" s="164" t="n"/>
      <c r="E314" s="190" t="n"/>
      <c r="G314" s="164" t="n"/>
    </row>
    <row customHeight="1" ht="14.4" r="315" s="154" spans="1:12">
      <c r="D315" s="164" t="n"/>
      <c r="E315" s="190" t="n"/>
      <c r="G315" s="164" t="n"/>
    </row>
    <row customHeight="1" ht="14.4" r="316" s="154" spans="1:12">
      <c r="D316" s="164" t="n"/>
      <c r="E316" s="190" t="n"/>
      <c r="G316" s="164" t="n"/>
    </row>
    <row customHeight="1" ht="14.4" r="317" s="154" spans="1:12">
      <c r="D317" s="164" t="n"/>
      <c r="E317" s="190" t="n"/>
      <c r="G317" s="164" t="n"/>
    </row>
    <row customHeight="1" ht="14.4" r="318" s="154" spans="1:12">
      <c r="D318" s="164" t="n"/>
      <c r="E318" s="190" t="n"/>
      <c r="G318" s="164" t="n"/>
    </row>
    <row customHeight="1" ht="14.4" r="319" s="154" spans="1:12">
      <c r="D319" s="164" t="n"/>
      <c r="E319" s="190" t="n"/>
      <c r="G319" s="164" t="n"/>
    </row>
    <row customHeight="1" ht="14.4" r="320" s="154" spans="1:12">
      <c r="D320" s="164" t="n"/>
      <c r="E320" s="190" t="n"/>
      <c r="G320" s="164" t="n"/>
    </row>
    <row customHeight="1" ht="14.4" r="321" s="154" spans="1:12">
      <c r="D321" s="164" t="n"/>
      <c r="E321" s="190" t="n"/>
      <c r="G321" s="164" t="n"/>
    </row>
    <row customHeight="1" ht="14.4" r="322" s="154" spans="1:12">
      <c r="D322" s="164" t="n"/>
      <c r="E322" s="190" t="n"/>
      <c r="G322" s="164" t="n"/>
    </row>
    <row customHeight="1" ht="14.4" r="323" s="154" spans="1:12">
      <c r="D323" s="164" t="n"/>
      <c r="E323" s="190" t="n"/>
      <c r="G323" s="164" t="n"/>
    </row>
    <row customHeight="1" ht="14.4" r="324" s="154" spans="1:12">
      <c r="D324" s="164" t="n"/>
      <c r="E324" s="190" t="n"/>
      <c r="G324" s="164" t="n"/>
    </row>
    <row customHeight="1" ht="14.4" r="325" s="154" spans="1:12">
      <c r="D325" s="164" t="n"/>
      <c r="E325" s="190" t="n"/>
      <c r="G325" s="164" t="n"/>
    </row>
    <row customHeight="1" ht="14.4" r="326" s="154" spans="1:12">
      <c r="D326" s="164" t="n"/>
      <c r="E326" s="190" t="n"/>
      <c r="G326" s="164" t="n"/>
    </row>
    <row customHeight="1" ht="14.4" r="327" s="154" spans="1:12">
      <c r="D327" s="164" t="n"/>
      <c r="E327" s="190" t="n"/>
      <c r="G327" s="164" t="n"/>
    </row>
    <row customHeight="1" ht="14.4" r="328" s="154" spans="1:12">
      <c r="D328" s="164" t="n"/>
      <c r="E328" s="190" t="n"/>
      <c r="G328" s="164" t="n"/>
    </row>
    <row customHeight="1" ht="14.4" r="329" s="154" spans="1:12">
      <c r="D329" s="164" t="n"/>
      <c r="E329" s="190" t="n"/>
      <c r="G329" s="164" t="n"/>
    </row>
    <row customHeight="1" ht="14.4" r="330" s="154" spans="1:12">
      <c r="D330" s="164" t="n"/>
      <c r="E330" s="190" t="n"/>
      <c r="G330" s="164" t="n"/>
    </row>
    <row customHeight="1" ht="14.4" r="331" s="154" spans="1:12">
      <c r="D331" s="164" t="n"/>
      <c r="E331" s="190" t="n"/>
      <c r="G331" s="164" t="n"/>
    </row>
    <row customHeight="1" ht="14.4" r="332" s="154" spans="1:12">
      <c r="D332" s="164" t="n"/>
      <c r="E332" s="190" t="n"/>
      <c r="G332" s="164" t="n"/>
    </row>
    <row customHeight="1" ht="14.4" r="333" s="154" spans="1:12">
      <c r="D333" s="164" t="n"/>
      <c r="E333" s="190" t="n"/>
      <c r="G333" s="164" t="n"/>
    </row>
    <row customHeight="1" ht="14.4" r="334" s="154" spans="1:12">
      <c r="D334" s="164" t="n"/>
      <c r="E334" s="190" t="n"/>
      <c r="G334" s="164" t="n"/>
    </row>
    <row customHeight="1" ht="14.4" r="335" s="154" spans="1:12">
      <c r="D335" s="164" t="n"/>
      <c r="E335" s="190" t="n"/>
      <c r="G335" s="164" t="n"/>
    </row>
    <row customHeight="1" ht="14.4" r="336" s="154" spans="1:12">
      <c r="D336" s="164" t="n"/>
      <c r="E336" s="190" t="n"/>
      <c r="G336" s="164" t="n"/>
    </row>
    <row customHeight="1" ht="14.4" r="337" s="154" spans="1:12">
      <c r="D337" s="164" t="n"/>
      <c r="E337" s="190" t="n"/>
      <c r="G337" s="164" t="n"/>
    </row>
    <row customHeight="1" ht="14.4" r="338" s="154" spans="1:12">
      <c r="D338" s="164" t="n"/>
      <c r="E338" s="190" t="n"/>
      <c r="G338" s="164" t="n"/>
    </row>
    <row customHeight="1" ht="14.4" r="339" s="154" spans="1:12">
      <c r="D339" s="164" t="n"/>
      <c r="E339" s="190" t="n"/>
      <c r="G339" s="164" t="n"/>
    </row>
    <row customHeight="1" ht="14.4" r="340" s="154" spans="1:12">
      <c r="D340" s="164" t="n"/>
      <c r="E340" s="190" t="n"/>
      <c r="G340" s="164" t="n"/>
    </row>
    <row customHeight="1" ht="14.4" r="341" s="154" spans="1:12">
      <c r="D341" s="164" t="n"/>
      <c r="E341" s="190" t="n"/>
      <c r="G341" s="164" t="n"/>
    </row>
    <row customHeight="1" ht="14.4" r="342" s="154" spans="1:12">
      <c r="D342" s="164" t="n"/>
      <c r="E342" s="190" t="n"/>
      <c r="G342" s="164" t="n"/>
    </row>
    <row customHeight="1" ht="14.4" r="343" s="154" spans="1:12">
      <c r="D343" s="164" t="n"/>
      <c r="E343" s="190" t="n"/>
      <c r="G343" s="164" t="n"/>
    </row>
    <row customHeight="1" ht="14.4" r="344" s="154" spans="1:12">
      <c r="D344" s="164" t="n"/>
      <c r="E344" s="190" t="n"/>
      <c r="G344" s="164" t="n"/>
    </row>
    <row customHeight="1" ht="14.4" r="345" s="154" spans="1:12">
      <c r="D345" s="164" t="n"/>
      <c r="E345" s="190" t="n"/>
      <c r="G345" s="164" t="n"/>
    </row>
    <row customHeight="1" ht="14.4" r="346" s="154" spans="1:12">
      <c r="D346" s="164" t="n"/>
      <c r="E346" s="190" t="n"/>
      <c r="G346" s="164" t="n"/>
    </row>
    <row customHeight="1" ht="14.4" r="347" s="154" spans="1:12">
      <c r="D347" s="164" t="n"/>
      <c r="E347" s="190" t="n"/>
      <c r="G347" s="164" t="n"/>
    </row>
    <row customHeight="1" ht="14.4" r="348" s="154" spans="1:12">
      <c r="D348" s="164" t="n"/>
      <c r="E348" s="190" t="n"/>
      <c r="G348" s="164" t="n"/>
    </row>
    <row customHeight="1" ht="14.4" r="349" s="154" spans="1:12">
      <c r="D349" s="164" t="n"/>
      <c r="E349" s="190" t="n"/>
      <c r="G349" s="164" t="n"/>
    </row>
    <row customHeight="1" ht="14.4" r="350" s="154" spans="1:12">
      <c r="D350" s="164" t="n"/>
      <c r="E350" s="190" t="n"/>
      <c r="G350" s="164" t="n"/>
    </row>
    <row customHeight="1" ht="14.4" r="351" s="154" spans="1:12">
      <c r="D351" s="164" t="n"/>
      <c r="E351" s="190" t="n"/>
      <c r="G351" s="164" t="n"/>
    </row>
    <row customHeight="1" ht="14.4" r="352" s="154" spans="1:12">
      <c r="D352" s="164" t="n"/>
      <c r="E352" s="190" t="n"/>
      <c r="G352" s="164" t="n"/>
    </row>
    <row customHeight="1" ht="14.4" r="353" s="154" spans="1:12">
      <c r="D353" s="164" t="n"/>
      <c r="E353" s="190" t="n"/>
      <c r="G353" s="164" t="n"/>
    </row>
    <row customHeight="1" ht="14.4" r="354" s="154" spans="1:12">
      <c r="D354" s="164" t="n"/>
      <c r="E354" s="190" t="n"/>
      <c r="G354" s="164" t="n"/>
    </row>
    <row customHeight="1" ht="14.4" r="355" s="154" spans="1:12">
      <c r="D355" s="164" t="n"/>
      <c r="E355" s="190" t="n"/>
      <c r="G355" s="164" t="n"/>
    </row>
    <row customHeight="1" ht="14.4" r="356" s="154" spans="1:12">
      <c r="D356" s="164" t="n"/>
      <c r="E356" s="190" t="n"/>
      <c r="G356" s="164" t="n"/>
    </row>
    <row customHeight="1" ht="14.4" r="357" s="154" spans="1:12">
      <c r="D357" s="164" t="n"/>
      <c r="E357" s="190" t="n"/>
      <c r="G357" s="164" t="n"/>
    </row>
    <row customHeight="1" ht="14.4" r="358" s="154" spans="1:12">
      <c r="D358" s="164" t="n"/>
      <c r="E358" s="190" t="n"/>
      <c r="G358" s="164" t="n"/>
    </row>
    <row customHeight="1" ht="14.4" r="359" s="154" spans="1:12">
      <c r="D359" s="164" t="n"/>
      <c r="E359" s="190" t="n"/>
      <c r="G359" s="164" t="n"/>
    </row>
    <row customHeight="1" ht="14.4" r="360" s="154" spans="1:12">
      <c r="D360" s="164" t="n"/>
      <c r="E360" s="190" t="n"/>
      <c r="G360" s="164" t="n"/>
    </row>
    <row customHeight="1" ht="14.4" r="361" s="154" spans="1:12">
      <c r="D361" s="164" t="n"/>
      <c r="E361" s="190" t="n"/>
      <c r="G361" s="164" t="n"/>
    </row>
    <row customHeight="1" ht="14.4" r="362" s="154" spans="1:12">
      <c r="D362" s="164" t="n"/>
      <c r="E362" s="190" t="n"/>
      <c r="G362" s="164" t="n"/>
    </row>
    <row customHeight="1" ht="14.4" r="363" s="154" spans="1:12">
      <c r="D363" s="164" t="n"/>
      <c r="E363" s="190" t="n"/>
      <c r="G363" s="164" t="n"/>
    </row>
    <row customHeight="1" ht="14.4" r="364" s="154" spans="1:12">
      <c r="D364" s="164" t="n"/>
      <c r="E364" s="190" t="n"/>
      <c r="G364" s="164" t="n"/>
    </row>
    <row customHeight="1" ht="14.4" r="365" s="154" spans="1:12">
      <c r="D365" s="164" t="n"/>
      <c r="E365" s="190" t="n"/>
      <c r="G365" s="164" t="n"/>
    </row>
    <row customHeight="1" ht="14.4" r="366" s="154" spans="1:12">
      <c r="D366" s="164" t="n"/>
      <c r="E366" s="190" t="n"/>
      <c r="G366" s="164" t="n"/>
    </row>
    <row customHeight="1" ht="14.4" r="367" s="154" spans="1:12">
      <c r="D367" s="164" t="n"/>
      <c r="E367" s="190" t="n"/>
      <c r="G367" s="164" t="n"/>
    </row>
    <row customHeight="1" ht="14.4" r="368" s="154" spans="1:12">
      <c r="D368" s="164" t="n"/>
      <c r="E368" s="190" t="n"/>
      <c r="G368" s="164" t="n"/>
    </row>
    <row customHeight="1" ht="14.4" r="369" s="154" spans="1:12">
      <c r="D369" s="164" t="n"/>
      <c r="E369" s="190" t="n"/>
      <c r="G369" s="164" t="n"/>
    </row>
    <row customHeight="1" ht="14.4" r="370" s="154" spans="1:12">
      <c r="D370" s="164" t="n"/>
      <c r="E370" s="190" t="n"/>
      <c r="G370" s="164" t="n"/>
    </row>
    <row customHeight="1" ht="14.4" r="371" s="154" spans="1:12">
      <c r="D371" s="164" t="n"/>
      <c r="E371" s="190" t="n"/>
      <c r="G371" s="164" t="n"/>
    </row>
    <row customHeight="1" ht="14.4" r="372" s="154" spans="1:12">
      <c r="D372" s="164" t="n"/>
      <c r="E372" s="190" t="n"/>
      <c r="G372" s="164" t="n"/>
    </row>
    <row customHeight="1" ht="14.4" r="373" s="154" spans="1:12">
      <c r="D373" s="164" t="n"/>
      <c r="E373" s="190" t="n"/>
      <c r="G373" s="164" t="n"/>
    </row>
    <row customHeight="1" ht="14.4" r="374" s="154" spans="1:12">
      <c r="D374" s="164" t="n"/>
      <c r="E374" s="190" t="n"/>
      <c r="G374" s="164" t="n"/>
    </row>
    <row customHeight="1" ht="14.4" r="375" s="154" spans="1:12">
      <c r="D375" s="164" t="n"/>
      <c r="E375" s="190" t="n"/>
      <c r="G375" s="164" t="n"/>
    </row>
    <row customHeight="1" ht="14.4" r="376" s="154" spans="1:12">
      <c r="D376" s="164" t="n"/>
      <c r="E376" s="190" t="n"/>
      <c r="G376" s="164" t="n"/>
    </row>
    <row customHeight="1" ht="14.4" r="377" s="154" spans="1:12">
      <c r="D377" s="164" t="n"/>
      <c r="E377" s="190" t="n"/>
      <c r="G377" s="164" t="n"/>
    </row>
    <row customHeight="1" ht="14.4" r="378" s="154" spans="1:12">
      <c r="D378" s="164" t="n"/>
      <c r="E378" s="190" t="n"/>
      <c r="G378" s="164" t="n"/>
    </row>
    <row customHeight="1" ht="14.4" r="379" s="154" spans="1:12">
      <c r="D379" s="164" t="n"/>
      <c r="E379" s="190" t="n"/>
      <c r="G379" s="164" t="n"/>
    </row>
    <row customHeight="1" ht="14.4" r="380" s="154" spans="1:12">
      <c r="D380" s="164" t="n"/>
      <c r="E380" s="190" t="n"/>
      <c r="G380" s="164" t="n"/>
    </row>
    <row customHeight="1" ht="14.4" r="381" s="154" spans="1:12">
      <c r="D381" s="164" t="n"/>
      <c r="E381" s="190" t="n"/>
      <c r="G381" s="164" t="n"/>
    </row>
    <row customHeight="1" ht="14.4" r="382" s="154" spans="1:12">
      <c r="D382" s="164" t="n"/>
      <c r="E382" s="190" t="n"/>
      <c r="G382" s="164" t="n"/>
    </row>
    <row customHeight="1" ht="14.4" r="383" s="154" spans="1:12">
      <c r="D383" s="164" t="n"/>
      <c r="E383" s="190" t="n"/>
      <c r="G383" s="164" t="n"/>
    </row>
    <row customHeight="1" ht="14.4" r="384" s="154" spans="1:12">
      <c r="D384" s="164" t="n"/>
      <c r="E384" s="190" t="n"/>
      <c r="G384" s="164" t="n"/>
    </row>
    <row customHeight="1" ht="14.4" r="385" s="154" spans="1:12">
      <c r="D385" s="164" t="n"/>
      <c r="E385" s="190" t="n"/>
      <c r="G385" s="164" t="n"/>
    </row>
    <row customHeight="1" ht="14.4" r="386" s="154" spans="1:12">
      <c r="D386" s="164" t="n"/>
      <c r="E386" s="190" t="n"/>
      <c r="G386" s="164" t="n"/>
    </row>
    <row customHeight="1" ht="14.4" r="387" s="154" spans="1:12">
      <c r="D387" s="164" t="n"/>
      <c r="E387" s="190" t="n"/>
      <c r="G387" s="164" t="n"/>
    </row>
    <row customHeight="1" ht="14.4" r="388" s="154" spans="1:12">
      <c r="D388" s="164" t="n"/>
      <c r="E388" s="190" t="n"/>
      <c r="G388" s="164" t="n"/>
    </row>
    <row customHeight="1" ht="14.4" r="389" s="154" spans="1:12">
      <c r="D389" s="164" t="n"/>
      <c r="E389" s="190" t="n"/>
      <c r="G389" s="164" t="n"/>
    </row>
    <row customHeight="1" ht="14.4" r="390" s="154" spans="1:12">
      <c r="D390" s="164" t="n"/>
      <c r="E390" s="190" t="n"/>
      <c r="G390" s="164" t="n"/>
    </row>
    <row customHeight="1" ht="14.4" r="391" s="154" spans="1:12">
      <c r="D391" s="164" t="n"/>
      <c r="E391" s="190" t="n"/>
      <c r="G391" s="164" t="n"/>
    </row>
    <row customHeight="1" ht="14.4" r="392" s="154" spans="1:12">
      <c r="D392" s="164" t="n"/>
      <c r="E392" s="190" t="n"/>
      <c r="G392" s="164" t="n"/>
    </row>
    <row customHeight="1" ht="14.4" r="393" s="154" spans="1:12">
      <c r="D393" s="164" t="n"/>
      <c r="E393" s="190" t="n"/>
      <c r="G393" s="164" t="n"/>
    </row>
    <row customHeight="1" ht="14.4" r="394" s="154" spans="1:12">
      <c r="D394" s="164" t="n"/>
      <c r="E394" s="190" t="n"/>
      <c r="G394" s="164" t="n"/>
    </row>
    <row customHeight="1" ht="14.4" r="395" s="154" spans="1:12">
      <c r="D395" s="164" t="n"/>
      <c r="E395" s="190" t="n"/>
      <c r="G395" s="164" t="n"/>
    </row>
    <row customHeight="1" ht="14.4" r="396" s="154" spans="1:12">
      <c r="D396" s="164" t="n"/>
      <c r="E396" s="190" t="n"/>
      <c r="G396" s="164" t="n"/>
    </row>
    <row customHeight="1" ht="14.4" r="397" s="154" spans="1:12">
      <c r="D397" s="164" t="n"/>
      <c r="E397" s="190" t="n"/>
      <c r="G397" s="164" t="n"/>
    </row>
    <row customHeight="1" ht="14.4" r="398" s="154" spans="1:12">
      <c r="D398" s="164" t="n"/>
      <c r="E398" s="190" t="n"/>
      <c r="G398" s="164" t="n"/>
    </row>
    <row customHeight="1" ht="14.4" r="399" s="154" spans="1:12">
      <c r="D399" s="164" t="n"/>
      <c r="E399" s="190" t="n"/>
      <c r="G399" s="164" t="n"/>
    </row>
    <row customHeight="1" ht="14.4" r="400" s="154" spans="1:12">
      <c r="D400" s="164" t="n"/>
      <c r="E400" s="190" t="n"/>
      <c r="G400" s="164" t="n"/>
    </row>
    <row customHeight="1" ht="14.4" r="401" s="154" spans="1:12">
      <c r="D401" s="164" t="n"/>
      <c r="E401" s="190" t="n"/>
      <c r="G401" s="164" t="n"/>
    </row>
    <row customHeight="1" ht="14.4" r="402" s="154" spans="1:12">
      <c r="D402" s="164" t="n"/>
      <c r="E402" s="190" t="n"/>
      <c r="G402" s="164" t="n"/>
    </row>
    <row customHeight="1" ht="14.4" r="403" s="154" spans="1:12">
      <c r="D403" s="164" t="n"/>
      <c r="E403" s="190" t="n"/>
      <c r="G403" s="164" t="n"/>
    </row>
    <row customHeight="1" ht="14.4" r="404" s="154" spans="1:12">
      <c r="D404" s="164" t="n"/>
      <c r="E404" s="190" t="n"/>
      <c r="G404" s="164" t="n"/>
    </row>
    <row customHeight="1" ht="14.4" r="405" s="154" spans="1:12">
      <c r="D405" s="164" t="n"/>
      <c r="E405" s="190" t="n"/>
      <c r="G405" s="164" t="n"/>
    </row>
    <row customHeight="1" ht="14.4" r="406" s="154" spans="1:12">
      <c r="D406" s="164" t="n"/>
      <c r="E406" s="190" t="n"/>
      <c r="G406" s="164" t="n"/>
    </row>
    <row customHeight="1" ht="14.4" r="407" s="154" spans="1:12">
      <c r="D407" s="164" t="n"/>
      <c r="E407" s="190" t="n"/>
      <c r="G407" s="164" t="n"/>
    </row>
    <row customHeight="1" ht="14.4" r="408" s="154" spans="1:12">
      <c r="D408" s="164" t="n"/>
      <c r="E408" s="190" t="n"/>
      <c r="G408" s="164" t="n"/>
    </row>
    <row customHeight="1" ht="14.4" r="409" s="154" spans="1:12">
      <c r="D409" s="164" t="n"/>
      <c r="E409" s="190" t="n"/>
      <c r="G409" s="164" t="n"/>
    </row>
    <row customHeight="1" ht="14.4" r="410" s="154" spans="1:12">
      <c r="D410" s="164" t="n"/>
      <c r="E410" s="190" t="n"/>
      <c r="G410" s="164" t="n"/>
    </row>
    <row customHeight="1" ht="14.4" r="411" s="154" spans="1:12">
      <c r="D411" s="164" t="n"/>
      <c r="E411" s="190" t="n"/>
      <c r="G411" s="164" t="n"/>
    </row>
    <row customHeight="1" ht="14.4" r="412" s="154" spans="1:12">
      <c r="D412" s="164" t="n"/>
      <c r="E412" s="190" t="n"/>
      <c r="G412" s="164" t="n"/>
    </row>
    <row customHeight="1" ht="14.4" r="413" s="154" spans="1:12">
      <c r="D413" s="164" t="n"/>
      <c r="E413" s="190" t="n"/>
      <c r="G413" s="164" t="n"/>
    </row>
    <row customHeight="1" ht="14.4" r="414" s="154" spans="1:12">
      <c r="D414" s="164" t="n"/>
      <c r="E414" s="190" t="n"/>
      <c r="G414" s="164" t="n"/>
    </row>
    <row customHeight="1" ht="14.4" r="415" s="154" spans="1:12">
      <c r="D415" s="164" t="n"/>
      <c r="E415" s="190" t="n"/>
      <c r="G415" s="164" t="n"/>
    </row>
    <row customHeight="1" ht="14.4" r="416" s="154" spans="1:12">
      <c r="D416" s="164" t="n"/>
      <c r="E416" s="190" t="n"/>
      <c r="G416" s="164" t="n"/>
    </row>
    <row customHeight="1" ht="14.4" r="417" s="154" spans="1:12">
      <c r="D417" s="164" t="n"/>
      <c r="E417" s="190" t="n"/>
      <c r="G417" s="164" t="n"/>
    </row>
    <row customHeight="1" ht="14.4" r="418" s="154" spans="1:12">
      <c r="D418" s="164" t="n"/>
      <c r="E418" s="190" t="n"/>
      <c r="G418" s="164" t="n"/>
    </row>
    <row customHeight="1" ht="14.4" r="419" s="154" spans="1:12">
      <c r="D419" s="164" t="n"/>
      <c r="E419" s="190" t="n"/>
      <c r="G419" s="164" t="n"/>
    </row>
    <row customHeight="1" ht="14.4" r="420" s="154" spans="1:12">
      <c r="D420" s="164" t="n"/>
      <c r="E420" s="190" t="n"/>
      <c r="G420" s="164" t="n"/>
    </row>
    <row customHeight="1" ht="14.4" r="421" s="154" spans="1:12">
      <c r="D421" s="164" t="n"/>
      <c r="E421" s="190" t="n"/>
      <c r="G421" s="164" t="n"/>
    </row>
    <row customHeight="1" ht="14.4" r="422" s="154" spans="1:12">
      <c r="D422" s="164" t="n"/>
      <c r="E422" s="190" t="n"/>
      <c r="G422" s="164" t="n"/>
    </row>
    <row customHeight="1" ht="14.4" r="423" s="154" spans="1:12">
      <c r="D423" s="164" t="n"/>
      <c r="E423" s="190" t="n"/>
      <c r="G423" s="164" t="n"/>
    </row>
    <row customHeight="1" ht="14.4" r="424" s="154" spans="1:12">
      <c r="D424" s="164" t="n"/>
      <c r="E424" s="190" t="n"/>
      <c r="G424" s="164" t="n"/>
    </row>
    <row customHeight="1" ht="14.4" r="425" s="154" spans="1:12">
      <c r="D425" s="164" t="n"/>
      <c r="E425" s="190" t="n"/>
      <c r="G425" s="164" t="n"/>
    </row>
    <row customHeight="1" ht="14.4" r="426" s="154" spans="1:12">
      <c r="D426" s="164" t="n"/>
      <c r="E426" s="190" t="n"/>
      <c r="G426" s="164" t="n"/>
    </row>
    <row customHeight="1" ht="14.4" r="427" s="154" spans="1:12">
      <c r="D427" s="164" t="n"/>
      <c r="E427" s="190" t="n"/>
      <c r="G427" s="164" t="n"/>
    </row>
    <row customHeight="1" ht="14.4" r="428" s="154" spans="1:12">
      <c r="D428" s="164" t="n"/>
      <c r="E428" s="190" t="n"/>
      <c r="G428" s="164" t="n"/>
    </row>
    <row customHeight="1" ht="14.4" r="429" s="154" spans="1:12">
      <c r="D429" s="164" t="n"/>
      <c r="E429" s="190" t="n"/>
      <c r="G429" s="164" t="n"/>
    </row>
    <row customHeight="1" ht="14.4" r="430" s="154" spans="1:12">
      <c r="D430" s="164" t="n"/>
      <c r="E430" s="190" t="n"/>
      <c r="G430" s="164" t="n"/>
    </row>
    <row customHeight="1" ht="14.4" r="431" s="154" spans="1:12">
      <c r="D431" s="164" t="n"/>
      <c r="E431" s="190" t="n"/>
      <c r="G431" s="164" t="n"/>
    </row>
    <row customHeight="1" ht="14.4" r="432" s="154" spans="1:12">
      <c r="D432" s="164" t="n"/>
      <c r="E432" s="190" t="n"/>
      <c r="G432" s="164" t="n"/>
    </row>
    <row customHeight="1" ht="14.4" r="433" s="154" spans="1:12">
      <c r="D433" s="164" t="n"/>
      <c r="E433" s="190" t="n"/>
      <c r="G433" s="164" t="n"/>
    </row>
    <row customHeight="1" ht="14.4" r="434" s="154" spans="1:12">
      <c r="D434" s="164" t="n"/>
      <c r="E434" s="190" t="n"/>
      <c r="G434" s="164" t="n"/>
    </row>
    <row customHeight="1" ht="14.4" r="435" s="154" spans="1:12">
      <c r="D435" s="164" t="n"/>
      <c r="E435" s="190" t="n"/>
      <c r="G435" s="164" t="n"/>
    </row>
    <row customHeight="1" ht="14.4" r="436" s="154" spans="1:12">
      <c r="D436" s="164" t="n"/>
      <c r="E436" s="190" t="n"/>
      <c r="G436" s="164" t="n"/>
    </row>
    <row customHeight="1" ht="14.4" r="437" s="154" spans="1:12">
      <c r="D437" s="164" t="n"/>
      <c r="E437" s="190" t="n"/>
      <c r="G437" s="164" t="n"/>
    </row>
    <row customHeight="1" ht="14.4" r="438" s="154" spans="1:12">
      <c r="D438" s="164" t="n"/>
      <c r="E438" s="190" t="n"/>
      <c r="G438" s="164" t="n"/>
    </row>
    <row customHeight="1" ht="14.4" r="439" s="154" spans="1:12">
      <c r="D439" s="164" t="n"/>
      <c r="E439" s="190" t="n"/>
      <c r="G439" s="164" t="n"/>
    </row>
    <row customHeight="1" ht="14.4" r="440" s="154" spans="1:12">
      <c r="D440" s="164" t="n"/>
      <c r="E440" s="190" t="n"/>
      <c r="G440" s="164" t="n"/>
    </row>
    <row customHeight="1" ht="14.4" r="441" s="154" spans="1:12">
      <c r="D441" s="164" t="n"/>
      <c r="E441" s="190" t="n"/>
      <c r="G441" s="164" t="n"/>
    </row>
    <row customHeight="1" ht="14.4" r="442" s="154" spans="1:12">
      <c r="D442" s="164" t="n"/>
      <c r="E442" s="190" t="n"/>
      <c r="G442" s="164" t="n"/>
    </row>
    <row customHeight="1" ht="14.4" r="443" s="154" spans="1:12">
      <c r="D443" s="164" t="n"/>
      <c r="E443" s="190" t="n"/>
      <c r="G443" s="164" t="n"/>
    </row>
    <row customHeight="1" ht="14.4" r="444" s="154" spans="1:12">
      <c r="D444" s="164" t="n"/>
      <c r="E444" s="190" t="n"/>
      <c r="G444" s="164" t="n"/>
    </row>
    <row customHeight="1" ht="14.4" r="445" s="154" spans="1:12">
      <c r="D445" s="164" t="n"/>
      <c r="E445" s="190" t="n"/>
      <c r="G445" s="164" t="n"/>
    </row>
    <row customHeight="1" ht="14.4" r="446" s="154" spans="1:12">
      <c r="D446" s="164" t="n"/>
      <c r="E446" s="190" t="n"/>
      <c r="G446" s="164" t="n"/>
    </row>
    <row customHeight="1" ht="14.4" r="447" s="154" spans="1:12">
      <c r="D447" s="164" t="n"/>
      <c r="E447" s="190" t="n"/>
      <c r="G447" s="164" t="n"/>
    </row>
    <row customHeight="1" ht="14.4" r="448" s="154" spans="1:12">
      <c r="D448" s="164" t="n"/>
      <c r="E448" s="190" t="n"/>
      <c r="G448" s="164" t="n"/>
    </row>
    <row customHeight="1" ht="14.4" r="449" s="154" spans="1:12">
      <c r="D449" s="164" t="n"/>
      <c r="E449" s="190" t="n"/>
      <c r="G449" s="164" t="n"/>
    </row>
    <row customHeight="1" ht="14.4" r="450" s="154" spans="1:12">
      <c r="D450" s="164" t="n"/>
      <c r="E450" s="190" t="n"/>
      <c r="G450" s="164" t="n"/>
    </row>
    <row customHeight="1" ht="14.4" r="451" s="154" spans="1:12">
      <c r="D451" s="164" t="n"/>
      <c r="E451" s="190" t="n"/>
      <c r="G451" s="164" t="n"/>
    </row>
    <row customHeight="1" ht="14.4" r="452" s="154" spans="1:12">
      <c r="D452" s="164" t="n"/>
      <c r="E452" s="190" t="n"/>
      <c r="G452" s="164" t="n"/>
    </row>
    <row customHeight="1" ht="14.4" r="453" s="154" spans="1:12">
      <c r="D453" s="164" t="n"/>
      <c r="E453" s="190" t="n"/>
      <c r="G453" s="164" t="n"/>
    </row>
    <row customHeight="1" ht="14.4" r="454" s="154" spans="1:12">
      <c r="D454" s="164" t="n"/>
      <c r="E454" s="190" t="n"/>
      <c r="G454" s="164" t="n"/>
    </row>
    <row customHeight="1" ht="14.4" r="455" s="154" spans="1:12">
      <c r="D455" s="164" t="n"/>
      <c r="E455" s="190" t="n"/>
      <c r="G455" s="164" t="n"/>
    </row>
    <row customHeight="1" ht="14.4" r="456" s="154" spans="1:12">
      <c r="D456" s="164" t="n"/>
      <c r="E456" s="190" t="n"/>
      <c r="G456" s="164" t="n"/>
    </row>
    <row customHeight="1" ht="14.4" r="457" s="154" spans="1:12">
      <c r="D457" s="164" t="n"/>
      <c r="E457" s="190" t="n"/>
      <c r="G457" s="164" t="n"/>
    </row>
    <row customHeight="1" ht="14.4" r="458" s="154" spans="1:12">
      <c r="D458" s="164" t="n"/>
      <c r="E458" s="190" t="n"/>
      <c r="G458" s="164" t="n"/>
    </row>
    <row customHeight="1" ht="14.4" r="459" s="154" spans="1:12">
      <c r="D459" s="164" t="n"/>
      <c r="E459" s="190" t="n"/>
      <c r="G459" s="164" t="n"/>
    </row>
    <row customHeight="1" ht="14.4" r="460" s="154" spans="1:12">
      <c r="D460" s="164" t="n"/>
      <c r="E460" s="190" t="n"/>
      <c r="G460" s="164" t="n"/>
    </row>
    <row customHeight="1" ht="14.4" r="461" s="154" spans="1:12">
      <c r="D461" s="164" t="n"/>
      <c r="E461" s="190" t="n"/>
      <c r="G461" s="164" t="n"/>
    </row>
    <row customHeight="1" ht="14.4" r="462" s="154" spans="1:12">
      <c r="D462" s="164" t="n"/>
      <c r="E462" s="190" t="n"/>
      <c r="G462" s="164" t="n"/>
    </row>
    <row customHeight="1" ht="14.4" r="463" s="154" spans="1:12">
      <c r="D463" s="164" t="n"/>
      <c r="E463" s="190" t="n"/>
      <c r="G463" s="164" t="n"/>
    </row>
    <row customHeight="1" ht="14.4" r="464" s="154" spans="1:12">
      <c r="D464" s="164" t="n"/>
      <c r="E464" s="190" t="n"/>
      <c r="G464" s="164" t="n"/>
    </row>
    <row customHeight="1" ht="14.4" r="465" s="154" spans="1:12">
      <c r="D465" s="164" t="n"/>
      <c r="E465" s="190" t="n"/>
      <c r="G465" s="164" t="n"/>
    </row>
    <row customHeight="1" ht="14.4" r="466" s="154" spans="1:12">
      <c r="D466" s="164" t="n"/>
      <c r="E466" s="190" t="n"/>
      <c r="G466" s="164" t="n"/>
    </row>
    <row customHeight="1" ht="14.4" r="467" s="154" spans="1:12">
      <c r="D467" s="164" t="n"/>
      <c r="E467" s="190" t="n"/>
      <c r="G467" s="164" t="n"/>
    </row>
    <row customHeight="1" ht="14.4" r="468" s="154" spans="1:12">
      <c r="D468" s="164" t="n"/>
      <c r="E468" s="190" t="n"/>
      <c r="G468" s="164" t="n"/>
    </row>
    <row customHeight="1" ht="14.4" r="469" s="154" spans="1:12">
      <c r="D469" s="164" t="n"/>
      <c r="E469" s="190" t="n"/>
      <c r="G469" s="164" t="n"/>
    </row>
    <row customHeight="1" ht="14.4" r="470" s="154" spans="1:12">
      <c r="D470" s="164" t="n"/>
      <c r="E470" s="190" t="n"/>
      <c r="G470" s="164" t="n"/>
    </row>
    <row customHeight="1" ht="14.4" r="471" s="154" spans="1:12">
      <c r="D471" s="164" t="n"/>
      <c r="E471" s="190" t="n"/>
      <c r="G471" s="164" t="n"/>
    </row>
    <row customHeight="1" ht="14.4" r="472" s="154" spans="1:12">
      <c r="D472" s="164" t="n"/>
      <c r="E472" s="190" t="n"/>
      <c r="G472" s="164" t="n"/>
    </row>
    <row customHeight="1" ht="14.4" r="473" s="154" spans="1:12">
      <c r="D473" s="164" t="n"/>
      <c r="E473" s="190" t="n"/>
      <c r="G473" s="164" t="n"/>
    </row>
    <row customHeight="1" ht="14.4" r="474" s="154" spans="1:12">
      <c r="D474" s="164" t="n"/>
      <c r="E474" s="190" t="n"/>
      <c r="G474" s="164" t="n"/>
    </row>
    <row customHeight="1" ht="14.4" r="475" s="154" spans="1:12">
      <c r="D475" s="164" t="n"/>
      <c r="E475" s="190" t="n"/>
      <c r="G475" s="164" t="n"/>
    </row>
    <row customHeight="1" ht="14.4" r="476" s="154" spans="1:12">
      <c r="D476" s="164" t="n"/>
      <c r="E476" s="190" t="n"/>
      <c r="G476" s="164" t="n"/>
    </row>
    <row customHeight="1" ht="14.4" r="477" s="154" spans="1:12">
      <c r="D477" s="164" t="n"/>
      <c r="E477" s="190" t="n"/>
      <c r="G477" s="164" t="n"/>
    </row>
    <row customHeight="1" ht="14.4" r="478" s="154" spans="1:12">
      <c r="D478" s="164" t="n"/>
      <c r="E478" s="190" t="n"/>
      <c r="G478" s="164" t="n"/>
    </row>
    <row customHeight="1" ht="14.4" r="479" s="154" spans="1:12">
      <c r="D479" s="164" t="n"/>
      <c r="E479" s="190" t="n"/>
      <c r="G479" s="164" t="n"/>
    </row>
    <row customHeight="1" ht="14.4" r="480" s="154" spans="1:12">
      <c r="D480" s="164" t="n"/>
      <c r="E480" s="190" t="n"/>
      <c r="G480" s="164" t="n"/>
    </row>
    <row customHeight="1" ht="14.4" r="481" s="154" spans="1:12">
      <c r="D481" s="164" t="n"/>
      <c r="E481" s="190" t="n"/>
      <c r="G481" s="164" t="n"/>
    </row>
    <row customHeight="1" ht="14.4" r="482" s="154" spans="1:12">
      <c r="D482" s="164" t="n"/>
      <c r="E482" s="190" t="n"/>
      <c r="G482" s="164" t="n"/>
    </row>
    <row customHeight="1" ht="14.4" r="483" s="154" spans="1:12">
      <c r="D483" s="164" t="n"/>
      <c r="E483" s="190" t="n"/>
      <c r="G483" s="164" t="n"/>
    </row>
    <row customHeight="1" ht="14.4" r="484" s="154" spans="1:12">
      <c r="D484" s="164" t="n"/>
      <c r="E484" s="190" t="n"/>
      <c r="G484" s="164" t="n"/>
    </row>
    <row customHeight="1" ht="14.4" r="485" s="154" spans="1:12">
      <c r="D485" s="164" t="n"/>
      <c r="E485" s="190" t="n"/>
      <c r="G485" s="164" t="n"/>
    </row>
    <row customHeight="1" ht="14.4" r="486" s="154" spans="1:12">
      <c r="D486" s="164" t="n"/>
      <c r="E486" s="190" t="n"/>
      <c r="G486" s="164" t="n"/>
    </row>
    <row customHeight="1" ht="14.4" r="487" s="154" spans="1:12">
      <c r="D487" s="164" t="n"/>
      <c r="E487" s="190" t="n"/>
      <c r="G487" s="164" t="n"/>
    </row>
    <row customHeight="1" ht="14.4" r="488" s="154" spans="1:12">
      <c r="D488" s="164" t="n"/>
      <c r="E488" s="190" t="n"/>
      <c r="G488" s="164" t="n"/>
    </row>
    <row customHeight="1" ht="14.4" r="489" s="154" spans="1:12">
      <c r="D489" s="164" t="n"/>
      <c r="E489" s="190" t="n"/>
      <c r="G489" s="164" t="n"/>
    </row>
    <row customHeight="1" ht="14.4" r="490" s="154" spans="1:12">
      <c r="D490" s="164" t="n"/>
      <c r="E490" s="190" t="n"/>
      <c r="G490" s="164" t="n"/>
    </row>
    <row customHeight="1" ht="14.4" r="491" s="154" spans="1:12">
      <c r="D491" s="164" t="n"/>
      <c r="E491" s="190" t="n"/>
      <c r="G491" s="164" t="n"/>
    </row>
    <row customHeight="1" ht="14.4" r="492" s="154" spans="1:12">
      <c r="D492" s="164" t="n"/>
      <c r="E492" s="190" t="n"/>
      <c r="G492" s="164" t="n"/>
    </row>
    <row customHeight="1" ht="14.4" r="493" s="154" spans="1:12">
      <c r="D493" s="164" t="n"/>
      <c r="E493" s="190" t="n"/>
      <c r="G493" s="164" t="n"/>
    </row>
    <row customHeight="1" ht="14.4" r="494" s="154" spans="1:12">
      <c r="D494" s="164" t="n"/>
      <c r="E494" s="190" t="n"/>
      <c r="G494" s="164" t="n"/>
    </row>
    <row customHeight="1" ht="14.4" r="495" s="154" spans="1:12">
      <c r="D495" s="164" t="n"/>
      <c r="E495" s="190" t="n"/>
      <c r="G495" s="164" t="n"/>
    </row>
    <row customHeight="1" ht="14.4" r="496" s="154" spans="1:12">
      <c r="D496" s="164" t="n"/>
      <c r="E496" s="190" t="n"/>
      <c r="G496" s="164" t="n"/>
    </row>
    <row customHeight="1" ht="14.4" r="497" s="154" spans="1:12">
      <c r="D497" s="164" t="n"/>
      <c r="E497" s="190" t="n"/>
      <c r="G497" s="164" t="n"/>
    </row>
    <row customHeight="1" ht="14.4" r="498" s="154" spans="1:12">
      <c r="D498" s="164" t="n"/>
      <c r="E498" s="190" t="n"/>
      <c r="G498" s="164" t="n"/>
    </row>
    <row customHeight="1" ht="14.4" r="499" s="154" spans="1:12">
      <c r="D499" s="164" t="n"/>
      <c r="E499" s="190" t="n"/>
      <c r="G499" s="164" t="n"/>
    </row>
    <row customHeight="1" ht="14.4" r="500" s="154" spans="1:12">
      <c r="D500" s="164" t="n"/>
      <c r="E500" s="190" t="n"/>
      <c r="G500" s="164" t="n"/>
    </row>
    <row customHeight="1" ht="14.4" r="501" s="154" spans="1:12">
      <c r="D501" s="164" t="n"/>
      <c r="E501" s="190" t="n"/>
      <c r="G501" s="164" t="n"/>
    </row>
    <row customHeight="1" ht="14.4" r="502" s="154" spans="1:12">
      <c r="D502" s="164" t="n"/>
      <c r="E502" s="190" t="n"/>
      <c r="G502" s="164" t="n"/>
    </row>
    <row customHeight="1" ht="14.4" r="503" s="154" spans="1:12">
      <c r="D503" s="164" t="n"/>
      <c r="E503" s="190" t="n"/>
      <c r="G503" s="164" t="n"/>
    </row>
    <row customHeight="1" ht="14.4" r="504" s="154" spans="1:12">
      <c r="D504" s="164" t="n"/>
      <c r="E504" s="190" t="n"/>
      <c r="G504" s="164" t="n"/>
    </row>
    <row customHeight="1" ht="14.4" r="505" s="154" spans="1:12">
      <c r="D505" s="164" t="n"/>
      <c r="E505" s="190" t="n"/>
      <c r="G505" s="164" t="n"/>
    </row>
    <row customHeight="1" ht="14.4" r="506" s="154" spans="1:12">
      <c r="D506" s="164" t="n"/>
      <c r="E506" s="190" t="n"/>
      <c r="G506" s="164" t="n"/>
    </row>
    <row customHeight="1" ht="14.4" r="507" s="154" spans="1:12">
      <c r="D507" s="164" t="n"/>
      <c r="E507" s="190" t="n"/>
      <c r="G507" s="164" t="n"/>
    </row>
    <row customHeight="1" ht="14.4" r="508" s="154" spans="1:12">
      <c r="D508" s="164" t="n"/>
      <c r="E508" s="190" t="n"/>
      <c r="G508" s="164" t="n"/>
    </row>
    <row customHeight="1" ht="14.4" r="509" s="154" spans="1:12">
      <c r="D509" s="164" t="n"/>
      <c r="E509" s="190" t="n"/>
      <c r="G509" s="164" t="n"/>
    </row>
    <row customHeight="1" ht="14.4" r="510" s="154" spans="1:12">
      <c r="D510" s="164" t="n"/>
      <c r="E510" s="190" t="n"/>
      <c r="G510" s="164" t="n"/>
    </row>
    <row customHeight="1" ht="14.4" r="511" s="154" spans="1:12">
      <c r="D511" s="164" t="n"/>
      <c r="E511" s="190" t="n"/>
      <c r="G511" s="164" t="n"/>
    </row>
    <row customHeight="1" ht="14.4" r="512" s="154" spans="1:12">
      <c r="D512" s="164" t="n"/>
      <c r="E512" s="190" t="n"/>
      <c r="G512" s="164" t="n"/>
    </row>
    <row customHeight="1" ht="14.4" r="513" s="154" spans="1:12">
      <c r="D513" s="164" t="n"/>
      <c r="E513" s="190" t="n"/>
      <c r="G513" s="164" t="n"/>
    </row>
    <row customHeight="1" ht="14.4" r="514" s="154" spans="1:12">
      <c r="D514" s="164" t="n"/>
      <c r="E514" s="190" t="n"/>
      <c r="G514" s="164" t="n"/>
    </row>
    <row customHeight="1" ht="14.4" r="515" s="154" spans="1:12">
      <c r="D515" s="164" t="n"/>
      <c r="E515" s="190" t="n"/>
      <c r="G515" s="164" t="n"/>
    </row>
    <row customHeight="1" ht="14.4" r="516" s="154" spans="1:12">
      <c r="D516" s="164" t="n"/>
      <c r="E516" s="190" t="n"/>
      <c r="G516" s="164" t="n"/>
    </row>
    <row customHeight="1" ht="14.4" r="517" s="154" spans="1:12">
      <c r="D517" s="164" t="n"/>
      <c r="E517" s="190" t="n"/>
      <c r="G517" s="164" t="n"/>
    </row>
    <row customHeight="1" ht="14.4" r="518" s="154" spans="1:12">
      <c r="D518" s="164" t="n"/>
      <c r="E518" s="190" t="n"/>
      <c r="G518" s="164" t="n"/>
    </row>
    <row customHeight="1" ht="14.4" r="519" s="154" spans="1:12">
      <c r="D519" s="164" t="n"/>
      <c r="E519" s="190" t="n"/>
      <c r="G519" s="164" t="n"/>
    </row>
    <row customHeight="1" ht="14.4" r="520" s="154" spans="1:12">
      <c r="D520" s="164" t="n"/>
      <c r="E520" s="190" t="n"/>
      <c r="G520" s="164" t="n"/>
    </row>
    <row customHeight="1" ht="14.4" r="521" s="154" spans="1:12">
      <c r="D521" s="164" t="n"/>
      <c r="E521" s="190" t="n"/>
      <c r="G521" s="164" t="n"/>
    </row>
    <row customHeight="1" ht="14.4" r="522" s="154" spans="1:12">
      <c r="D522" s="164" t="n"/>
      <c r="E522" s="190" t="n"/>
      <c r="G522" s="164" t="n"/>
    </row>
    <row customHeight="1" ht="14.4" r="523" s="154" spans="1:12">
      <c r="D523" s="164" t="n"/>
      <c r="E523" s="190" t="n"/>
      <c r="G523" s="164" t="n"/>
    </row>
    <row customHeight="1" ht="14.4" r="524" s="154" spans="1:12">
      <c r="D524" s="164" t="n"/>
      <c r="E524" s="190" t="n"/>
      <c r="G524" s="164" t="n"/>
    </row>
    <row customHeight="1" ht="14.4" r="525" s="154" spans="1:12">
      <c r="D525" s="164" t="n"/>
      <c r="E525" s="190" t="n"/>
      <c r="G525" s="164" t="n"/>
    </row>
    <row customHeight="1" ht="14.4" r="526" s="154" spans="1:12">
      <c r="D526" s="164" t="n"/>
      <c r="E526" s="190" t="n"/>
      <c r="G526" s="164" t="n"/>
    </row>
    <row customHeight="1" ht="14.4" r="527" s="154" spans="1:12">
      <c r="D527" s="164" t="n"/>
      <c r="E527" s="190" t="n"/>
      <c r="G527" s="164" t="n"/>
    </row>
    <row customHeight="1" ht="14.4" r="528" s="154" spans="1:12">
      <c r="D528" s="164" t="n"/>
      <c r="E528" s="190" t="n"/>
      <c r="G528" s="164" t="n"/>
    </row>
    <row customHeight="1" ht="14.4" r="529" s="154" spans="1:12">
      <c r="D529" s="164" t="n"/>
      <c r="E529" s="190" t="n"/>
      <c r="G529" s="164" t="n"/>
    </row>
    <row customHeight="1" ht="14.4" r="530" s="154" spans="1:12">
      <c r="D530" s="164" t="n"/>
      <c r="E530" s="190" t="n"/>
      <c r="G530" s="164" t="n"/>
    </row>
    <row customHeight="1" ht="14.4" r="531" s="154" spans="1:12">
      <c r="D531" s="164" t="n"/>
      <c r="E531" s="190" t="n"/>
      <c r="G531" s="164" t="n"/>
    </row>
    <row customHeight="1" ht="14.4" r="532" s="154" spans="1:12">
      <c r="D532" s="164" t="n"/>
      <c r="E532" s="190" t="n"/>
      <c r="G532" s="164" t="n"/>
    </row>
    <row customHeight="1" ht="14.4" r="533" s="154" spans="1:12">
      <c r="D533" s="164" t="n"/>
      <c r="E533" s="190" t="n"/>
      <c r="G533" s="164" t="n"/>
    </row>
    <row customHeight="1" ht="14.4" r="534" s="154" spans="1:12">
      <c r="D534" s="164" t="n"/>
      <c r="E534" s="190" t="n"/>
      <c r="G534" s="164" t="n"/>
    </row>
    <row customHeight="1" ht="14.4" r="535" s="154" spans="1:12">
      <c r="D535" s="164" t="n"/>
      <c r="E535" s="190" t="n"/>
      <c r="G535" s="164" t="n"/>
    </row>
    <row customHeight="1" ht="14.4" r="536" s="154" spans="1:12">
      <c r="D536" s="164" t="n"/>
      <c r="E536" s="190" t="n"/>
      <c r="G536" s="164" t="n"/>
    </row>
    <row customHeight="1" ht="14.4" r="537" s="154" spans="1:12">
      <c r="D537" s="164" t="n"/>
      <c r="E537" s="190" t="n"/>
      <c r="G537" s="164" t="n"/>
    </row>
    <row customHeight="1" ht="14.4" r="538" s="154" spans="1:12">
      <c r="D538" s="164" t="n"/>
      <c r="E538" s="190" t="n"/>
      <c r="G538" s="164" t="n"/>
    </row>
    <row customHeight="1" ht="14.4" r="539" s="154" spans="1:12">
      <c r="D539" s="164" t="n"/>
      <c r="E539" s="190" t="n"/>
      <c r="G539" s="164" t="n"/>
    </row>
    <row customHeight="1" ht="14.4" r="540" s="154" spans="1:12">
      <c r="D540" s="164" t="n"/>
      <c r="E540" s="190" t="n"/>
      <c r="G540" s="164" t="n"/>
    </row>
    <row customHeight="1" ht="14.4" r="541" s="154" spans="1:12">
      <c r="D541" s="164" t="n"/>
      <c r="E541" s="190" t="n"/>
      <c r="G541" s="164" t="n"/>
    </row>
    <row customHeight="1" ht="14.4" r="542" s="154" spans="1:12">
      <c r="D542" s="164" t="n"/>
      <c r="E542" s="190" t="n"/>
      <c r="G542" s="164" t="n"/>
    </row>
    <row customHeight="1" ht="14.4" r="543" s="154" spans="1:12">
      <c r="D543" s="164" t="n"/>
      <c r="E543" s="190" t="n"/>
      <c r="G543" s="164" t="n"/>
    </row>
    <row customHeight="1" ht="14.4" r="544" s="154" spans="1:12">
      <c r="D544" s="164" t="n"/>
      <c r="E544" s="190" t="n"/>
      <c r="G544" s="164" t="n"/>
    </row>
    <row customHeight="1" ht="14.4" r="545" s="154" spans="1:12">
      <c r="D545" s="164" t="n"/>
      <c r="E545" s="190" t="n"/>
      <c r="G545" s="164" t="n"/>
    </row>
    <row customHeight="1" ht="14.4" r="546" s="154" spans="1:12">
      <c r="D546" s="164" t="n"/>
      <c r="E546" s="190" t="n"/>
      <c r="G546" s="164" t="n"/>
    </row>
    <row customHeight="1" ht="14.4" r="547" s="154" spans="1:12">
      <c r="D547" s="164" t="n"/>
      <c r="E547" s="190" t="n"/>
      <c r="G547" s="164" t="n"/>
    </row>
    <row customHeight="1" ht="14.4" r="548" s="154" spans="1:12">
      <c r="D548" s="164" t="n"/>
      <c r="E548" s="190" t="n"/>
      <c r="G548" s="164" t="n"/>
    </row>
    <row customHeight="1" ht="14.4" r="549" s="154" spans="1:12">
      <c r="D549" s="164" t="n"/>
      <c r="E549" s="190" t="n"/>
      <c r="G549" s="164" t="n"/>
    </row>
  </sheetData>
  <mergeCells count="18">
    <mergeCell ref="A1:G1"/>
    <mergeCell ref="B2:C2"/>
    <mergeCell ref="E2:G2"/>
    <mergeCell ref="B3:C3"/>
    <mergeCell ref="E3:G3"/>
    <mergeCell ref="B4:G4"/>
    <mergeCell ref="B5:E5"/>
    <mergeCell ref="F5:G5"/>
    <mergeCell ref="B6:E6"/>
    <mergeCell ref="F6:G6"/>
    <mergeCell ref="A11:G11"/>
    <mergeCell ref="B7:E7"/>
    <mergeCell ref="F7:G7"/>
    <mergeCell ref="B8:E8"/>
    <mergeCell ref="F8:G8"/>
    <mergeCell ref="B9:E9"/>
    <mergeCell ref="F9:G9"/>
    <mergeCell ref="A66:D66"/>
  </mergeCells>
  <pageMargins bottom="0.75" footer="0.3" header="0.3" left="0.699305555555556" right="0.699305555555556" top="0.75"/>
  <pageSetup horizontalDpi="200" orientation="landscape" paperSize="9" verticalDpi="300"/>
</worksheet>
</file>

<file path=xl/worksheets/sheet3.xml><?xml version="1.0" encoding="utf-8"?>
<worksheet xmlns="http://schemas.openxmlformats.org/spreadsheetml/2006/main">
  <sheetPr>
    <outlinePr summaryBelow="1" summaryRight="1"/>
    <pageSetUpPr/>
  </sheetPr>
  <dimension ref="A1:J44"/>
  <sheetViews>
    <sheetView workbookViewId="0">
      <selection activeCell="B24" sqref="B24"/>
    </sheetView>
  </sheetViews>
  <sheetFormatPr baseColWidth="8" defaultColWidth="8.88671875" defaultRowHeight="14.4" outlineLevelCol="0"/>
  <cols>
    <col customWidth="1" max="1" min="1" style="154" width="18.109375"/>
    <col customWidth="1" max="2" min="2" style="154" width="12.109375"/>
    <col customWidth="1" max="3" min="3" style="154" width="13.44140625"/>
    <col customWidth="1" max="4" min="4" style="154" width="10.6640625"/>
    <col customWidth="1" max="5" min="5" style="154" width="13.109375"/>
    <col customWidth="1" max="6" min="6" style="154" width="9.44140625"/>
    <col customWidth="1" max="7" min="7" style="154" width="10.6640625"/>
    <col customWidth="1" max="8" min="8" style="154" width="9.6640625"/>
    <col customWidth="1" max="9" min="9" style="154" width="8.109375"/>
    <col customWidth="1" max="10" min="10" style="154" width="8.33203125"/>
  </cols>
  <sheetData>
    <row customHeight="1" ht="14.25" r="1" s="154" spans="1:10">
      <c r="A1" s="193" t="s">
        <v>53</v>
      </c>
      <c r="B1" s="157" t="n"/>
      <c r="C1" s="157" t="n"/>
      <c r="D1" s="157" t="n"/>
      <c r="E1" s="157" t="n"/>
      <c r="F1" s="157" t="n"/>
      <c r="G1" s="157" t="n"/>
      <c r="H1" s="157" t="n"/>
      <c r="I1" s="157" t="n"/>
      <c r="J1" s="157" t="n"/>
    </row>
    <row r="2" spans="1:10">
      <c r="A2" s="189" t="s">
        <v>54</v>
      </c>
      <c r="B2" s="157" t="n"/>
      <c r="C2" s="157" t="n"/>
      <c r="D2" s="157" t="n"/>
      <c r="E2" s="157" t="n"/>
      <c r="F2" s="157" t="n"/>
      <c r="G2" s="194" t="n">
        <v>2017</v>
      </c>
      <c r="H2" s="157" t="n"/>
      <c r="I2" s="157" t="n"/>
      <c r="J2" s="157" t="n"/>
    </row>
    <row customHeight="1" ht="12.75" r="3" s="154" spans="1:10">
      <c r="A3" s="189" t="s">
        <v>55</v>
      </c>
      <c r="B3" s="157" t="n"/>
      <c r="C3" s="189" t="s">
        <v>56</v>
      </c>
      <c r="D3" s="157" t="n"/>
      <c r="E3" s="189" t="s">
        <v>57</v>
      </c>
      <c r="F3" s="157" t="n"/>
      <c r="G3" s="189" t="s">
        <v>58</v>
      </c>
      <c r="H3" s="157" t="n"/>
      <c r="I3" s="189" t="s">
        <v>59</v>
      </c>
      <c r="J3" s="157" t="n"/>
    </row>
    <row customHeight="1" ht="21.6" r="4" s="154" spans="1:10">
      <c r="A4" s="155" t="s">
        <v>60</v>
      </c>
      <c r="B4" s="195">
        <f>公式页!B109</f>
        <v/>
      </c>
      <c r="C4" s="155" t="s">
        <v>36</v>
      </c>
      <c r="D4" s="196">
        <f>公式页!D109</f>
        <v/>
      </c>
      <c r="E4" s="155" t="s">
        <v>40</v>
      </c>
      <c r="F4" s="195">
        <f>公式页!F109</f>
        <v/>
      </c>
      <c r="G4" s="155" t="s">
        <v>41</v>
      </c>
      <c r="H4" s="195">
        <f>公式页!H109</f>
        <v/>
      </c>
      <c r="I4" s="155" t="n"/>
      <c r="J4" s="197" t="n"/>
    </row>
    <row customHeight="1" ht="15.75" r="5" s="154" spans="1:10">
      <c r="A5" s="155" t="s">
        <v>61</v>
      </c>
      <c r="B5" s="195">
        <f>公式页!B110</f>
        <v/>
      </c>
      <c r="C5" s="155" t="s">
        <v>62</v>
      </c>
      <c r="D5" s="196">
        <f>公式页!D110</f>
        <v/>
      </c>
      <c r="E5" s="155" t="s">
        <v>63</v>
      </c>
      <c r="F5" s="196">
        <f>公式页!F110</f>
        <v/>
      </c>
      <c r="G5" s="155" t="s">
        <v>64</v>
      </c>
      <c r="H5" s="195">
        <f>公式页!H110</f>
        <v/>
      </c>
      <c r="I5" s="155" t="n"/>
      <c r="J5" s="197" t="n"/>
    </row>
    <row customHeight="1" ht="15" r="6" s="154" spans="1:10">
      <c r="A6" s="155" t="s">
        <v>65</v>
      </c>
      <c r="B6" s="195">
        <f>公式页!B111</f>
        <v/>
      </c>
      <c r="C6" s="155" t="s">
        <v>38</v>
      </c>
      <c r="D6" s="198">
        <f>公式页!D111</f>
        <v/>
      </c>
      <c r="E6" s="155" t="s">
        <v>66</v>
      </c>
      <c r="F6" s="196">
        <f>公式页!F111</f>
        <v/>
      </c>
      <c r="G6" s="155" t="s">
        <v>44</v>
      </c>
      <c r="H6" s="195">
        <f>公式页!H111</f>
        <v/>
      </c>
      <c r="I6" s="155" t="n"/>
      <c r="J6" s="197" t="n"/>
    </row>
    <row customHeight="1" ht="14.25" r="7" s="154" spans="1:10">
      <c r="A7" s="155" t="s">
        <v>37</v>
      </c>
      <c r="B7" s="198">
        <f>公式页!B112</f>
        <v/>
      </c>
      <c r="C7" s="155" t="s">
        <v>67</v>
      </c>
      <c r="D7" s="198">
        <f>公式页!D112</f>
        <v/>
      </c>
      <c r="E7" s="155" t="s">
        <v>68</v>
      </c>
      <c r="F7" s="196">
        <f>公式页!F112</f>
        <v/>
      </c>
      <c r="G7" s="155" t="s">
        <v>69</v>
      </c>
      <c r="H7" s="195">
        <f>公式页!H112</f>
        <v/>
      </c>
      <c r="I7" s="155" t="n"/>
      <c r="J7" s="197" t="n"/>
    </row>
    <row r="8" spans="1:10">
      <c r="A8" s="155" t="n"/>
      <c r="B8" s="199" t="n"/>
      <c r="C8" s="155" t="n"/>
      <c r="D8" s="200" t="n"/>
      <c r="E8" s="155" t="s">
        <v>70</v>
      </c>
      <c r="F8" s="196">
        <f>公式页!F113</f>
        <v/>
      </c>
      <c r="G8" s="155" t="n"/>
      <c r="H8" s="199" t="n"/>
      <c r="I8" s="155" t="n"/>
      <c r="J8" s="199" t="n"/>
    </row>
    <row customHeight="1" ht="13.5" r="9" s="154" spans="1:10">
      <c r="A9" s="193" t="s">
        <v>71</v>
      </c>
      <c r="B9" s="157" t="n"/>
      <c r="C9" s="157" t="n"/>
      <c r="D9" s="157" t="n"/>
      <c r="E9" s="157" t="n"/>
      <c r="F9" s="157" t="n"/>
      <c r="G9" s="157" t="n"/>
      <c r="H9" s="157" t="n"/>
      <c r="I9" s="157" t="n"/>
      <c r="J9" s="157" t="n"/>
    </row>
    <row customHeight="1" ht="13.5" r="10" s="154" spans="1:10">
      <c r="A10" s="189" t="s">
        <v>72</v>
      </c>
      <c r="B10" s="157" t="n"/>
      <c r="C10" s="157" t="n"/>
      <c r="D10" s="157" t="n"/>
      <c r="E10" s="157" t="n"/>
      <c r="F10" s="157" t="n"/>
      <c r="G10" s="201" t="n">
        <v>2017</v>
      </c>
      <c r="H10" s="157" t="n"/>
      <c r="I10" s="157" t="n"/>
      <c r="J10" s="157" t="n"/>
    </row>
    <row r="11" spans="1:10">
      <c r="A11" s="189" t="s">
        <v>73</v>
      </c>
      <c r="B11" s="157" t="n"/>
      <c r="C11" s="189" t="s">
        <v>74</v>
      </c>
      <c r="D11" s="157" t="n"/>
      <c r="E11" s="189" t="s">
        <v>75</v>
      </c>
      <c r="F11" s="157" t="n"/>
      <c r="G11" s="157" t="n"/>
      <c r="H11" s="157" t="n"/>
      <c r="I11" s="157" t="n"/>
      <c r="J11" s="157" t="n"/>
    </row>
    <row customHeight="1" ht="14.25" r="12" s="154" spans="1:10">
      <c r="A12" s="155" t="s">
        <v>76</v>
      </c>
      <c r="B12" s="202">
        <f>公式页!B117</f>
        <v/>
      </c>
      <c r="C12" s="155" t="s">
        <v>77</v>
      </c>
      <c r="D12" s="198">
        <f>公式页!D117</f>
        <v/>
      </c>
      <c r="E12" s="155" t="s">
        <v>78</v>
      </c>
      <c r="F12" s="157" t="n"/>
      <c r="G12" s="157" t="n"/>
      <c r="H12" s="198">
        <f>公式页!H117</f>
        <v/>
      </c>
      <c r="I12" s="157" t="n"/>
      <c r="J12" s="157" t="n"/>
    </row>
    <row customHeight="1" ht="14.25" r="13" s="154" spans="1:10">
      <c r="A13" s="155" t="s">
        <v>79</v>
      </c>
      <c r="B13" s="202">
        <f>公式页!B118</f>
        <v/>
      </c>
      <c r="C13" s="155" t="s">
        <v>80</v>
      </c>
      <c r="D13" s="198">
        <f>公式页!D118</f>
        <v/>
      </c>
      <c r="E13" s="155" t="s">
        <v>81</v>
      </c>
      <c r="F13" s="157" t="n"/>
      <c r="G13" s="157" t="n"/>
      <c r="H13" s="198">
        <f>公式页!H118</f>
        <v/>
      </c>
      <c r="I13" s="157" t="n"/>
      <c r="J13" s="157" t="n"/>
    </row>
    <row customHeight="1" ht="14.25" r="14" s="154" spans="1:10">
      <c r="A14" s="155" t="s">
        <v>82</v>
      </c>
      <c r="B14" s="202">
        <f>公式页!B119</f>
        <v/>
      </c>
      <c r="C14" s="155" t="s">
        <v>83</v>
      </c>
      <c r="D14" s="198">
        <f>公式页!D119</f>
        <v/>
      </c>
      <c r="E14" s="155" t="s">
        <v>84</v>
      </c>
      <c r="F14" s="157" t="n"/>
      <c r="G14" s="157" t="n"/>
      <c r="H14" s="198">
        <f>公式页!H119</f>
        <v/>
      </c>
      <c r="I14" s="157" t="n"/>
      <c r="J14" s="157" t="n"/>
    </row>
    <row customHeight="1" ht="14.25" r="15" s="154" spans="1:10">
      <c r="A15" s="155" t="s">
        <v>85</v>
      </c>
      <c r="B15" s="202">
        <f>公式页!B120</f>
        <v/>
      </c>
      <c r="C15" s="155" t="s">
        <v>86</v>
      </c>
      <c r="D15" s="198">
        <f>公式页!D120</f>
        <v/>
      </c>
      <c r="E15" s="155" t="s">
        <v>87</v>
      </c>
      <c r="F15" s="157" t="n"/>
      <c r="G15" s="157" t="n"/>
      <c r="H15" s="198">
        <f>公式页!H120</f>
        <v/>
      </c>
      <c r="I15" s="157" t="n"/>
      <c r="J15" s="157" t="n"/>
    </row>
    <row customHeight="1" ht="14.25" r="16" s="154" spans="1:10">
      <c r="A16" s="155" t="s">
        <v>88</v>
      </c>
      <c r="B16" s="202">
        <f>公式页!B121</f>
        <v/>
      </c>
      <c r="C16" s="155" t="s">
        <v>89</v>
      </c>
      <c r="D16" s="198">
        <f>公式页!D121</f>
        <v/>
      </c>
      <c r="E16" s="155" t="s">
        <v>90</v>
      </c>
      <c r="F16" s="157" t="n"/>
      <c r="G16" s="157" t="n"/>
      <c r="H16" s="198">
        <f>公式页!H121</f>
        <v/>
      </c>
      <c r="I16" s="157" t="n"/>
      <c r="J16" s="157" t="n"/>
    </row>
    <row customHeight="1" ht="14.25" r="17" s="154" spans="1:10">
      <c r="A17" s="155" t="s">
        <v>91</v>
      </c>
      <c r="B17" s="202">
        <f>公式页!B122</f>
        <v/>
      </c>
      <c r="C17" s="155" t="s">
        <v>92</v>
      </c>
      <c r="D17" s="198">
        <f>公式页!D122</f>
        <v/>
      </c>
      <c r="E17" s="155" t="s">
        <v>93</v>
      </c>
      <c r="F17" s="157" t="n"/>
      <c r="G17" s="157" t="n"/>
      <c r="H17" s="198">
        <f>公式页!H122</f>
        <v/>
      </c>
      <c r="I17" s="157" t="n"/>
      <c r="J17" s="157" t="n"/>
    </row>
    <row customHeight="1" ht="14.25" r="18" s="154" spans="1:10">
      <c r="A18" s="155" t="s">
        <v>94</v>
      </c>
      <c r="B18" s="202">
        <f>公式页!B123</f>
        <v/>
      </c>
      <c r="C18" s="155" t="s">
        <v>95</v>
      </c>
      <c r="D18" s="198">
        <f>公式页!D123</f>
        <v/>
      </c>
      <c r="E18" s="155" t="s">
        <v>96</v>
      </c>
      <c r="F18" s="157" t="n"/>
      <c r="G18" s="157" t="n"/>
      <c r="H18" s="198">
        <f>公式页!H123</f>
        <v/>
      </c>
      <c r="I18" s="157" t="n"/>
      <c r="J18" s="157" t="n"/>
    </row>
    <row customHeight="1" ht="14.25" r="19" s="154" spans="1:10">
      <c r="A19" s="155" t="s">
        <v>97</v>
      </c>
      <c r="B19" s="202">
        <f>公式页!B124</f>
        <v/>
      </c>
      <c r="C19" s="155" t="s">
        <v>98</v>
      </c>
      <c r="D19" s="198">
        <f>公式页!D124</f>
        <v/>
      </c>
      <c r="E19" s="155" t="s">
        <v>99</v>
      </c>
      <c r="F19" s="157" t="n"/>
      <c r="G19" s="157" t="n"/>
      <c r="H19" s="198">
        <f>公式页!H124</f>
        <v/>
      </c>
      <c r="I19" s="157" t="n"/>
      <c r="J19" s="157" t="n"/>
    </row>
    <row customHeight="1" ht="27" r="20" s="154" spans="1:10">
      <c r="A20" s="155" t="s">
        <v>100</v>
      </c>
      <c r="B20" s="202">
        <f>公式页!B125</f>
        <v/>
      </c>
      <c r="C20" s="155" t="s">
        <v>42</v>
      </c>
      <c r="D20" s="198">
        <f>公式页!D125</f>
        <v/>
      </c>
      <c r="E20" s="155" t="s">
        <v>101</v>
      </c>
      <c r="F20" s="157" t="n"/>
      <c r="G20" s="157" t="n"/>
      <c r="H20" s="198">
        <f>公式页!H125</f>
        <v/>
      </c>
      <c r="I20" s="157" t="n"/>
      <c r="J20" s="157" t="n"/>
    </row>
    <row customHeight="1" ht="16.5" r="21" s="154" spans="1:10">
      <c r="A21" s="155" t="s">
        <v>102</v>
      </c>
      <c r="B21" s="202">
        <f>公式页!B126</f>
        <v/>
      </c>
      <c r="C21" s="155" t="n"/>
      <c r="D21" s="203" t="n"/>
      <c r="E21" s="155" t="s">
        <v>103</v>
      </c>
      <c r="F21" s="157" t="n"/>
      <c r="G21" s="157" t="n"/>
      <c r="H21" s="198">
        <f>公式页!H126</f>
        <v/>
      </c>
      <c r="I21" s="157" t="n"/>
      <c r="J21" s="157" t="n"/>
    </row>
    <row customHeight="1" ht="14.25" r="22" s="154" spans="1:10">
      <c r="A22" s="155" t="s">
        <v>104</v>
      </c>
      <c r="B22" s="202">
        <f>公式页!B127</f>
        <v/>
      </c>
      <c r="C22" s="155" t="n"/>
      <c r="D22" s="203" t="n"/>
      <c r="E22" s="155" t="s">
        <v>105</v>
      </c>
      <c r="F22" s="157" t="n"/>
      <c r="G22" s="157" t="n"/>
      <c r="H22" s="198">
        <f>公式页!H127</f>
        <v/>
      </c>
      <c r="I22" s="157" t="n"/>
      <c r="J22" s="157" t="n"/>
    </row>
    <row customHeight="1" ht="14.25" r="23" s="154" spans="1:10">
      <c r="A23" s="155" t="s">
        <v>106</v>
      </c>
      <c r="B23" s="202">
        <f>公式页!B128</f>
        <v/>
      </c>
      <c r="C23" s="155" t="n"/>
      <c r="D23" s="203" t="n"/>
      <c r="E23" s="155" t="s">
        <v>107</v>
      </c>
      <c r="F23" s="157" t="n"/>
      <c r="G23" s="157" t="n"/>
      <c r="H23" s="198">
        <f>公式页!H128</f>
        <v/>
      </c>
      <c r="I23" s="157" t="n"/>
      <c r="J23" s="157" t="n"/>
    </row>
    <row customHeight="1" ht="14.25" r="24" s="154" spans="1:10">
      <c r="A24" s="155" t="s">
        <v>108</v>
      </c>
      <c r="B24" s="202">
        <f>公式页!B129</f>
        <v/>
      </c>
      <c r="C24" s="204" t="n"/>
      <c r="D24" s="200" t="n"/>
      <c r="E24" s="155" t="s">
        <v>109</v>
      </c>
      <c r="F24" s="157" t="n"/>
      <c r="G24" s="157" t="n"/>
      <c r="H24" s="198">
        <f>公式页!H129</f>
        <v/>
      </c>
      <c r="I24" s="157" t="n"/>
      <c r="J24" s="157" t="n"/>
    </row>
    <row customHeight="1" ht="14.25" r="25" s="154" spans="1:10">
      <c r="A25" s="155" t="s">
        <v>110</v>
      </c>
      <c r="B25" s="202">
        <f>公式页!B130</f>
        <v/>
      </c>
      <c r="C25" s="204" t="n"/>
      <c r="D25" s="200" t="n"/>
      <c r="E25" s="155" t="s">
        <v>111</v>
      </c>
      <c r="F25" s="157" t="n"/>
      <c r="G25" s="157" t="n"/>
      <c r="H25" s="198">
        <f>公式页!H130</f>
        <v/>
      </c>
      <c r="I25" s="157" t="n"/>
      <c r="J25" s="157" t="n"/>
    </row>
    <row customHeight="1" ht="14.25" r="26" s="154" spans="1:10">
      <c r="A26" s="205" t="s">
        <v>112</v>
      </c>
      <c r="B26" s="202">
        <f>公式页!B131</f>
        <v/>
      </c>
      <c r="C26" s="204" t="n"/>
      <c r="D26" s="200" t="n"/>
      <c r="E26" s="155" t="s">
        <v>113</v>
      </c>
      <c r="F26" s="157" t="n"/>
      <c r="G26" s="157" t="n"/>
      <c r="H26" s="198">
        <f>公式页!H131</f>
        <v/>
      </c>
      <c r="I26" s="157" t="n"/>
      <c r="J26" s="157" t="n"/>
    </row>
    <row customHeight="1" ht="13.5" r="27" s="154" spans="1:10"/>
    <row customHeight="1" ht="13.5" r="28" s="154" spans="1:10"/>
    <row customHeight="1" ht="13.5" r="29" s="154" spans="1:10"/>
    <row customHeight="1" ht="13.5" r="31" s="154" spans="1:10"/>
    <row customHeight="1" ht="13.5" r="32" s="154" spans="1:10"/>
    <row customHeight="1" ht="13.5" r="33" s="154" spans="1:10"/>
    <row customHeight="1" ht="13.5" r="34" s="154" spans="1:10"/>
    <row customHeight="1" ht="13.5" r="35" s="154" spans="1:10"/>
    <row customHeight="1" ht="13.5" r="36" s="154" spans="1:10"/>
    <row r="44" spans="1:10">
      <c r="G44" s="206" t="n"/>
    </row>
  </sheetData>
  <mergeCells count="44">
    <mergeCell ref="A1:J1"/>
    <mergeCell ref="A2:F2"/>
    <mergeCell ref="G2:J2"/>
    <mergeCell ref="A3:B3"/>
    <mergeCell ref="C3:D3"/>
    <mergeCell ref="E3:F3"/>
    <mergeCell ref="G3:H3"/>
    <mergeCell ref="I3:J3"/>
    <mergeCell ref="A9:J9"/>
    <mergeCell ref="A10:F10"/>
    <mergeCell ref="G10:J10"/>
    <mergeCell ref="A11:B11"/>
    <mergeCell ref="C11:D11"/>
    <mergeCell ref="E11:J11"/>
    <mergeCell ref="E12:G12"/>
    <mergeCell ref="H12:J12"/>
    <mergeCell ref="E13:G13"/>
    <mergeCell ref="H13:J13"/>
    <mergeCell ref="E14:G14"/>
    <mergeCell ref="H14:J14"/>
    <mergeCell ref="E15:G15"/>
    <mergeCell ref="H15:J15"/>
    <mergeCell ref="E16:G16"/>
    <mergeCell ref="H16:J16"/>
    <mergeCell ref="E17:G17"/>
    <mergeCell ref="H17:J17"/>
    <mergeCell ref="E18:G18"/>
    <mergeCell ref="H18:J18"/>
    <mergeCell ref="E19:G19"/>
    <mergeCell ref="H19:J19"/>
    <mergeCell ref="E20:G20"/>
    <mergeCell ref="H20:J20"/>
    <mergeCell ref="E21:G21"/>
    <mergeCell ref="H21:J21"/>
    <mergeCell ref="E22:G22"/>
    <mergeCell ref="H22:J22"/>
    <mergeCell ref="E23:G23"/>
    <mergeCell ref="H23:J23"/>
    <mergeCell ref="E24:G24"/>
    <mergeCell ref="H24:J24"/>
    <mergeCell ref="E25:G25"/>
    <mergeCell ref="H25:J25"/>
    <mergeCell ref="E26:G26"/>
    <mergeCell ref="H26:J26"/>
  </mergeCells>
  <pageMargins bottom="0.75" footer="0.3" header="0.3" left="0.699305555555556" right="0.699305555555556" top="0.75"/>
  <pageSetup horizontalDpi="200" orientation="landscape" paperSize="9" verticalDpi="300"/>
</worksheet>
</file>

<file path=xl/worksheets/sheet4.xml><?xml version="1.0" encoding="utf-8"?>
<worksheet xmlns="http://schemas.openxmlformats.org/spreadsheetml/2006/main">
  <sheetPr>
    <outlinePr summaryBelow="1" summaryRight="1"/>
    <pageSetUpPr/>
  </sheetPr>
  <dimension ref="A1:J17"/>
  <sheetViews>
    <sheetView workbookViewId="0">
      <selection activeCell="C6" sqref="C6"/>
    </sheetView>
  </sheetViews>
  <sheetFormatPr baseColWidth="8" defaultColWidth="8.88671875" defaultRowHeight="14.4" outlineLevelCol="0"/>
  <cols>
    <col customWidth="1" max="1" min="1" style="154" width="14.6640625"/>
    <col customWidth="1" max="2" min="2" style="154" width="9.6640625"/>
    <col customWidth="1" max="3" min="3" style="154" width="9.88671875"/>
    <col customWidth="1" max="4" min="4" style="154" width="10.6640625"/>
    <col customWidth="1" max="5" min="5" style="154" width="10.88671875"/>
    <col customWidth="1" max="6" min="6" style="154" width="10.109375"/>
    <col customWidth="1" max="7" min="7" style="154" width="10.77734375"/>
    <col customWidth="1" max="8" min="8" style="154" width="13.109375"/>
    <col customWidth="1" max="10" min="9" style="154" width="12.21875"/>
  </cols>
  <sheetData>
    <row r="1" spans="1:10">
      <c r="A1" s="124" t="s">
        <v>290</v>
      </c>
    </row>
    <row customHeight="1" ht="46.5" r="2" s="154" spans="1:10">
      <c r="A2" s="105" t="s">
        <v>22</v>
      </c>
      <c r="B2" s="85">
        <f>公式页!J15</f>
        <v/>
      </c>
      <c r="C2" s="85" t="s">
        <v>291</v>
      </c>
      <c r="D2" s="85">
        <f>IF(公式页!L15=0,"",公式页!L15)</f>
        <v/>
      </c>
      <c r="E2" s="85">
        <f>IF(公式页!M15=0,"",公式页!M15)</f>
        <v/>
      </c>
      <c r="F2" s="85">
        <f>IF(公式页!N15=0,"",公式页!N15)</f>
        <v/>
      </c>
      <c r="G2" s="85">
        <f>IF(公式页!O15=0,"",公式页!O15)</f>
        <v/>
      </c>
      <c r="H2" s="85">
        <f>IF(公式页!P15=0,"",公式页!P15)</f>
        <v/>
      </c>
      <c r="I2" s="85">
        <f>IF(公式页!Q15=0,"",公式页!Q15)</f>
        <v/>
      </c>
      <c r="J2" s="85">
        <f>IF(公式页!R15=0,"",公式页!R15)</f>
        <v/>
      </c>
    </row>
    <row r="3" spans="1:10">
      <c r="A3" s="105" t="s">
        <v>24</v>
      </c>
      <c r="B3" s="207">
        <f>公式页!J16</f>
        <v/>
      </c>
      <c r="C3" s="208" t="s">
        <v>292</v>
      </c>
      <c r="D3" s="207">
        <f>IF(D2="","",公式页!L16)</f>
        <v/>
      </c>
      <c r="E3" s="207">
        <f>IF(E2="","",公式页!M16)</f>
        <v/>
      </c>
      <c r="F3" s="207">
        <f>IF(F2="","",公式页!N16)</f>
        <v/>
      </c>
      <c r="G3" s="207">
        <f>IF(G2="","",公式页!O16)</f>
        <v/>
      </c>
      <c r="H3" s="207">
        <f>IF(H2="","",公式页!P16)</f>
        <v/>
      </c>
      <c r="I3" s="207">
        <f>IF(I2="","",公式页!Q16)</f>
        <v/>
      </c>
      <c r="J3" s="207">
        <f>IF(J2="","",公式页!R16)</f>
        <v/>
      </c>
    </row>
    <row customFormat="1" r="4" s="18" spans="1:10">
      <c r="A4" s="21" t="s">
        <v>3</v>
      </c>
      <c r="B4" s="209">
        <f>公式页!J17</f>
        <v/>
      </c>
      <c r="C4" s="208" t="s">
        <v>292</v>
      </c>
      <c r="D4" s="209">
        <f>IF(D2="","",公式页!L17)</f>
        <v/>
      </c>
      <c r="E4" s="209">
        <f>IF(E2="","",公式页!M17)</f>
        <v/>
      </c>
      <c r="F4" s="209">
        <f>IF(F2="","",公式页!N17)</f>
        <v/>
      </c>
      <c r="G4" s="209">
        <f>IF(G2="","",公式页!O17)</f>
        <v/>
      </c>
      <c r="H4" s="209">
        <f>IF(H2="","",公式页!P17)</f>
        <v/>
      </c>
      <c r="I4" s="209">
        <f>IF(I2="","",公式页!Q17)</f>
        <v/>
      </c>
      <c r="J4" s="209">
        <f>IF(J2="","",公式页!R17)</f>
        <v/>
      </c>
    </row>
    <row customFormat="1" r="5" s="18" spans="1:10">
      <c r="A5" s="21" t="s">
        <v>29</v>
      </c>
      <c r="B5" s="210">
        <f>公式页!J18</f>
        <v/>
      </c>
      <c r="C5" s="208" t="s">
        <v>292</v>
      </c>
      <c r="D5" s="210">
        <f>IF(D2="","",公式页!L18)</f>
        <v/>
      </c>
      <c r="E5" s="210">
        <f>IF(E2="","",公式页!M18)</f>
        <v/>
      </c>
      <c r="F5" s="210">
        <f>IF(F2="","",公式页!N18)</f>
        <v/>
      </c>
      <c r="G5" s="210">
        <f>IF(G2="","",公式页!O18)</f>
        <v/>
      </c>
      <c r="H5" s="210">
        <f>IF(H2="","",公式页!P18)</f>
        <v/>
      </c>
      <c r="I5" s="210">
        <f>IF(I2="","",公式页!Q18)</f>
        <v/>
      </c>
      <c r="J5" s="210">
        <f>IF(J2="","",公式页!R18)</f>
        <v/>
      </c>
    </row>
    <row r="6" spans="1:10">
      <c r="A6" s="105" t="s">
        <v>32</v>
      </c>
      <c r="B6" s="211">
        <f>公式页!J19</f>
        <v/>
      </c>
      <c r="C6" s="208">
        <f>sum(D6:J6)/6</f>
        <v/>
      </c>
      <c r="D6" s="211">
        <f>IF(D2="","",公式页!L19)</f>
        <v/>
      </c>
      <c r="E6" s="211">
        <f>IF(E2="","",公式页!M19)</f>
        <v/>
      </c>
      <c r="F6" s="211">
        <f>IF(F2="","",公式页!N19)</f>
        <v/>
      </c>
      <c r="G6" s="211">
        <f>IF(G2="","",公式页!O19)</f>
        <v/>
      </c>
      <c r="H6" s="211">
        <f>IF(H2="","",公式页!P19)</f>
        <v/>
      </c>
      <c r="I6" s="211">
        <f>IF(I2="","",公式页!Q19)</f>
        <v/>
      </c>
      <c r="J6" s="211">
        <f>IF(J2="","",公式页!R19)</f>
        <v/>
      </c>
    </row>
    <row r="7" spans="1:10">
      <c r="A7" s="105" t="s">
        <v>34</v>
      </c>
      <c r="B7" s="90">
        <f>公式页!J20</f>
        <v/>
      </c>
      <c r="C7" s="208">
        <f>sum(D7:J7)/6</f>
        <v/>
      </c>
      <c r="D7" s="90">
        <f>IF(D2="","",公式页!L20)</f>
        <v/>
      </c>
      <c r="E7" s="90">
        <f>IF(E2="","",公式页!M20)</f>
        <v/>
      </c>
      <c r="F7" s="90">
        <f>IF(F2="","",公式页!N20)</f>
        <v/>
      </c>
      <c r="G7" s="90">
        <f>IF(G2="","",公式页!O20)</f>
        <v/>
      </c>
      <c r="H7" s="90">
        <f>IF(H2="","",公式页!P20)</f>
        <v/>
      </c>
      <c r="I7" s="90">
        <f>IF(I2="","",公式页!Q20)</f>
        <v/>
      </c>
      <c r="J7" s="90">
        <f>IF(J2="","",公式页!R20)</f>
        <v/>
      </c>
    </row>
    <row r="8" spans="1:10">
      <c r="A8" s="105" t="s">
        <v>36</v>
      </c>
      <c r="B8" s="211">
        <f>公式页!J21</f>
        <v/>
      </c>
      <c r="C8" s="208">
        <f>sum(D8:J8)/6</f>
        <v/>
      </c>
      <c r="D8" s="211">
        <f>IF(D2="","",公式页!L21)</f>
        <v/>
      </c>
      <c r="E8" s="211">
        <f>IF(E2="","",公式页!M21)</f>
        <v/>
      </c>
      <c r="F8" s="211">
        <f>IF(F2="","",公式页!N21)</f>
        <v/>
      </c>
      <c r="G8" s="211">
        <f>IF(G2="","",公式页!O21)</f>
        <v/>
      </c>
      <c r="H8" s="211">
        <f>IF(H2="","",公式页!P21)</f>
        <v/>
      </c>
      <c r="I8" s="211">
        <f>IF(I2="","",公式页!Q21)</f>
        <v/>
      </c>
      <c r="J8" s="211">
        <f>IF(J2="","",公式页!R21)</f>
        <v/>
      </c>
    </row>
    <row r="9" spans="1:10">
      <c r="A9" s="105" t="s">
        <v>37</v>
      </c>
      <c r="B9" s="207">
        <f>公式页!J22</f>
        <v/>
      </c>
      <c r="C9" s="208">
        <f>sum(D9:J9)/6</f>
        <v/>
      </c>
      <c r="D9" s="207">
        <f>IF(D2="","",公式页!L22)</f>
        <v/>
      </c>
      <c r="E9" s="207">
        <f>IF(E2="","",公式页!M22)</f>
        <v/>
      </c>
      <c r="F9" s="207">
        <f>IF(F2="","",公式页!N22)</f>
        <v/>
      </c>
      <c r="G9" s="207">
        <f>IF(G2="","",公式页!O22)</f>
        <v/>
      </c>
      <c r="H9" s="207">
        <f>IF(H2="","",公式页!P22)</f>
        <v/>
      </c>
      <c r="I9" s="207">
        <f>IF(I2="","",公式页!Q22)</f>
        <v/>
      </c>
      <c r="J9" s="207">
        <f>IF(J2="","",公式页!R22)</f>
        <v/>
      </c>
    </row>
    <row customHeight="1" ht="21.6" r="10" s="154" spans="1:10">
      <c r="A10" s="105" t="s">
        <v>38</v>
      </c>
      <c r="B10" s="211">
        <f>公式页!J23</f>
        <v/>
      </c>
      <c r="C10" s="208">
        <f>sum(D10:J10)/6</f>
        <v/>
      </c>
      <c r="D10" s="211">
        <f>IF(D2="","",公式页!L23)</f>
        <v/>
      </c>
      <c r="E10" s="211">
        <f>IF(E2="","",公式页!M23)</f>
        <v/>
      </c>
      <c r="F10" s="211">
        <f>IF(F2="","",公式页!N23)</f>
        <v/>
      </c>
      <c r="G10" s="211">
        <f>IF(G2="","",公式页!O23)</f>
        <v/>
      </c>
      <c r="H10" s="211">
        <f>IF(H2="","",公式页!P23)</f>
        <v/>
      </c>
      <c r="I10" s="211">
        <f>IF(I2="","",公式页!Q23)</f>
        <v/>
      </c>
      <c r="J10" s="211">
        <f>IF(J2="","",公式页!R23)</f>
        <v/>
      </c>
    </row>
    <row r="11" spans="1:10">
      <c r="A11" s="105" t="s">
        <v>39</v>
      </c>
      <c r="B11" s="211">
        <f>公式页!J24</f>
        <v/>
      </c>
      <c r="C11" s="208">
        <f>sum(D11:J11)/6</f>
        <v/>
      </c>
      <c r="D11" s="211">
        <f>IF(D2="","",公式页!L24)</f>
        <v/>
      </c>
      <c r="E11" s="211">
        <f>IF(E2="","",公式页!M24)</f>
        <v/>
      </c>
      <c r="F11" s="211">
        <f>IF(F2="","",公式页!N24)</f>
        <v/>
      </c>
      <c r="G11" s="211">
        <f>IF(G2="","",公式页!O24)</f>
        <v/>
      </c>
      <c r="H11" s="211">
        <f>IF(H2="","",公式页!P24)</f>
        <v/>
      </c>
      <c r="I11" s="211">
        <f>IF(I2="","",公式页!Q24)</f>
        <v/>
      </c>
      <c r="J11" s="211">
        <f>IF(J2="","",公式页!R24)</f>
        <v/>
      </c>
    </row>
    <row customFormat="1" r="12" s="18" spans="1:10">
      <c r="A12" s="21" t="s">
        <v>40</v>
      </c>
      <c r="B12" s="91">
        <f>公式页!J25</f>
        <v/>
      </c>
      <c r="C12" s="208">
        <f>sum(D12:J12)/6</f>
        <v/>
      </c>
      <c r="D12" s="91">
        <f>IF(D2="","",公式页!L25)</f>
        <v/>
      </c>
      <c r="E12" s="91">
        <f>IF(E2="","",公式页!M25)</f>
        <v/>
      </c>
      <c r="F12" s="91">
        <f>IF(F2="","",公式页!N25)</f>
        <v/>
      </c>
      <c r="G12" s="91">
        <f>IF(G2="","",公式页!O25)</f>
        <v/>
      </c>
      <c r="H12" s="91">
        <f>IF(H2="","",公式页!P25)</f>
        <v/>
      </c>
      <c r="I12" s="91">
        <f>IF(I2="","",公式页!Q25)</f>
        <v/>
      </c>
      <c r="J12" s="91">
        <f>IF(J2="","",公式页!R25)</f>
        <v/>
      </c>
    </row>
    <row customFormat="1" r="13" s="18" spans="1:10">
      <c r="A13" s="21" t="s">
        <v>41</v>
      </c>
      <c r="B13" s="91">
        <f>公式页!J26</f>
        <v/>
      </c>
      <c r="C13" s="208">
        <f>sum(D13:J13)/6</f>
        <v/>
      </c>
      <c r="D13" s="91">
        <f>IF(D2="","",公式页!L26)</f>
        <v/>
      </c>
      <c r="E13" s="91">
        <f>IF(E2="","",公式页!M26)</f>
        <v/>
      </c>
      <c r="F13" s="91">
        <f>IF(F2="","",公式页!N26)</f>
        <v/>
      </c>
      <c r="G13" s="91">
        <f>IF(G2="","",公式页!O26)</f>
        <v/>
      </c>
      <c r="H13" s="91">
        <f>IF(H2="","",公式页!P26)</f>
        <v/>
      </c>
      <c r="I13" s="91">
        <f>IF(I2="","",公式页!Q26)</f>
        <v/>
      </c>
      <c r="J13" s="91">
        <f>IF(J2="","",公式页!R26)</f>
        <v/>
      </c>
    </row>
    <row customFormat="1" r="14" s="18" spans="1:10">
      <c r="A14" s="21" t="s">
        <v>42</v>
      </c>
      <c r="B14" s="212">
        <f>公式页!J27</f>
        <v/>
      </c>
      <c r="C14" s="208">
        <f>sum(D14:J14)/6</f>
        <v/>
      </c>
      <c r="D14" s="212">
        <f>IF(D2="","",公式页!L27)</f>
        <v/>
      </c>
      <c r="E14" s="212">
        <f>IF(E2="","",公式页!M27)</f>
        <v/>
      </c>
      <c r="F14" s="212">
        <f>IF(F2="","",公式页!N27)</f>
        <v/>
      </c>
      <c r="G14" s="212">
        <f>IF(G2="","",公式页!O27)</f>
        <v/>
      </c>
      <c r="H14" s="212">
        <f>IF(H2="","",公式页!P27)</f>
        <v/>
      </c>
      <c r="I14" s="212">
        <f>IF(I2="","",公式页!Q27)</f>
        <v/>
      </c>
      <c r="J14" s="212">
        <f>IF(J2="","",公式页!R27)</f>
        <v/>
      </c>
    </row>
    <row r="15" spans="1:10">
      <c r="A15" s="105" t="s">
        <v>44</v>
      </c>
      <c r="B15" s="90">
        <f>公式页!J28</f>
        <v/>
      </c>
      <c r="C15" s="208">
        <f>sum(D15:J15)/6</f>
        <v/>
      </c>
      <c r="D15" s="90">
        <f>IF(D2="","",公式页!L28)</f>
        <v/>
      </c>
      <c r="E15" s="90">
        <f>IF(E2="","",公式页!M28)</f>
        <v/>
      </c>
      <c r="F15" s="90">
        <f>IF(F2="","",公式页!N28)</f>
        <v/>
      </c>
      <c r="G15" s="90">
        <f>IF(G2="","",公式页!O28)</f>
        <v/>
      </c>
      <c r="H15" s="90">
        <f>IF(H2="","",公式页!P28)</f>
        <v/>
      </c>
      <c r="I15" s="90">
        <f>IF(I2="","",公式页!Q28)</f>
        <v/>
      </c>
      <c r="J15" s="90">
        <f>IF(J2="","",公式页!R28)</f>
        <v/>
      </c>
    </row>
    <row customFormat="1" customHeight="1" ht="25.8" r="16" s="18" spans="1:10">
      <c r="A16" s="21" t="s">
        <v>45</v>
      </c>
      <c r="B16" s="212">
        <f>公式页!J29</f>
        <v/>
      </c>
      <c r="C16" s="208">
        <f>sum(D16:J16)/6</f>
        <v/>
      </c>
      <c r="D16" s="212">
        <f>IF(D2="","",公式页!L29)</f>
        <v/>
      </c>
      <c r="E16" s="212">
        <f>IF(E2="","",公式页!M29)</f>
        <v/>
      </c>
      <c r="F16" s="212">
        <f>IF(F2="","",公式页!N29)</f>
        <v/>
      </c>
      <c r="G16" s="212">
        <f>IF(G2="","",公式页!O29)</f>
        <v/>
      </c>
      <c r="H16" s="212">
        <f>IF(H2="","",公式页!P29)</f>
        <v/>
      </c>
      <c r="I16" s="212">
        <f>IF(I2="","",公式页!Q29)</f>
        <v/>
      </c>
      <c r="J16" s="212">
        <f>IF(J2="","",公式页!R29)</f>
        <v/>
      </c>
    </row>
    <row r="17" spans="1:10">
      <c r="A17" s="105" t="s">
        <v>59</v>
      </c>
      <c r="B17" s="213" t="n"/>
      <c r="C17" s="213" t="n"/>
      <c r="D17" s="213" t="n"/>
      <c r="E17" s="213" t="n"/>
      <c r="F17" s="213" t="n"/>
      <c r="G17" s="213" t="n"/>
      <c r="H17" s="213" t="n"/>
      <c r="I17" s="213" t="n"/>
      <c r="J17" s="93" t="n"/>
    </row>
  </sheetData>
  <mergeCells count="1">
    <mergeCell ref="A1:I1"/>
  </mergeCells>
  <pageMargins bottom="0.75" footer="0.3" header="0.3" left="0.699305555555556" right="0.699305555555556" top="0.75"/>
  <pageSetup horizontalDpi="200" orientation="landscape" paperSize="9" verticalDpi="300"/>
</worksheet>
</file>

<file path=xl/worksheets/sheet5.xml><?xml version="1.0" encoding="utf-8"?>
<worksheet xmlns="http://schemas.openxmlformats.org/spreadsheetml/2006/main">
  <sheetPr>
    <outlinePr summaryBelow="1" summaryRight="1"/>
    <pageSetUpPr/>
  </sheetPr>
  <dimension ref="A1:F23"/>
  <sheetViews>
    <sheetView workbookViewId="0">
      <selection activeCell="D11" sqref="D11"/>
    </sheetView>
  </sheetViews>
  <sheetFormatPr baseColWidth="8" defaultColWidth="8.88671875" defaultRowHeight="14.4" outlineLevelCol="0"/>
  <cols>
    <col customWidth="1" max="1" min="1" style="58" width="15.6640625"/>
    <col customWidth="1" max="2" min="2" style="154" width="15.21875"/>
    <col customWidth="1" max="4" min="3" style="154" width="18.88671875"/>
    <col customWidth="1" max="5" min="5" style="154" width="15.109375"/>
    <col customWidth="1" max="6" min="6" style="154" width="51"/>
  </cols>
  <sheetData>
    <row r="1" spans="1:6">
      <c r="A1" s="125" t="s">
        <v>293</v>
      </c>
    </row>
    <row r="2" spans="1:6">
      <c r="A2" s="99" t="s">
        <v>294</v>
      </c>
      <c r="B2" s="98" t="s">
        <v>295</v>
      </c>
      <c r="C2" s="98" t="s">
        <v>296</v>
      </c>
      <c r="D2" s="98" t="s">
        <v>297</v>
      </c>
      <c r="E2" s="98" t="s">
        <v>267</v>
      </c>
      <c r="F2" s="98" t="s">
        <v>298</v>
      </c>
    </row>
    <row customHeight="1" ht="48" r="3" s="154" spans="1:6">
      <c r="A3" s="214" t="n">
        <v>43252</v>
      </c>
      <c r="B3" s="100" t="s">
        <v>299</v>
      </c>
      <c r="C3" s="215" t="s">
        <v>300</v>
      </c>
      <c r="D3" s="215" t="n"/>
      <c r="E3" s="100" t="s">
        <v>301</v>
      </c>
      <c r="F3" s="215" t="s">
        <v>302</v>
      </c>
    </row>
    <row customHeight="1" ht="49.5" r="4" s="154" spans="1:6">
      <c r="A4" s="214" t="n">
        <v>43241</v>
      </c>
      <c r="B4" s="100" t="s">
        <v>303</v>
      </c>
      <c r="C4" s="215" t="s">
        <v>304</v>
      </c>
      <c r="D4" s="215" t="n"/>
      <c r="E4" s="100" t="s">
        <v>305</v>
      </c>
      <c r="F4" s="215" t="s">
        <v>306</v>
      </c>
    </row>
    <row r="5" spans="1:6">
      <c r="A5" s="101" t="n"/>
      <c r="B5" s="100" t="n"/>
      <c r="C5" s="216" t="n"/>
      <c r="D5" s="216" t="n"/>
      <c r="E5" s="100" t="n"/>
      <c r="F5" s="216" t="n"/>
    </row>
    <row r="6" spans="1:6">
      <c r="A6" s="101" t="n"/>
      <c r="B6" s="100" t="n"/>
      <c r="C6" s="216" t="n"/>
      <c r="D6" s="216" t="n"/>
      <c r="E6" s="100" t="n"/>
      <c r="F6" s="216" t="n"/>
    </row>
    <row r="7" spans="1:6">
      <c r="A7" s="101" t="n"/>
      <c r="B7" s="100" t="n"/>
      <c r="C7" s="216" t="n"/>
      <c r="D7" s="216" t="n"/>
      <c r="E7" s="100" t="n"/>
      <c r="F7" s="216" t="n"/>
    </row>
    <row r="8" spans="1:6">
      <c r="A8" s="101" t="n"/>
      <c r="B8" s="100" t="n"/>
      <c r="C8" s="216" t="n"/>
      <c r="D8" s="216" t="n"/>
      <c r="E8" s="100" t="n"/>
      <c r="F8" s="216" t="n"/>
    </row>
    <row r="9" spans="1:6">
      <c r="A9" s="101" t="n"/>
      <c r="B9" s="100" t="n"/>
      <c r="C9" s="216" t="n"/>
      <c r="D9" s="216" t="n"/>
      <c r="E9" s="100" t="n"/>
      <c r="F9" s="216" t="n"/>
    </row>
    <row r="10" spans="1:6">
      <c r="A10" s="101" t="n"/>
      <c r="B10" s="100" t="n"/>
      <c r="C10" s="216" t="n"/>
      <c r="D10" s="216" t="n"/>
      <c r="E10" s="100" t="n"/>
      <c r="F10" s="216" t="n"/>
    </row>
    <row r="11" spans="1:6">
      <c r="A11" s="101" t="n"/>
      <c r="B11" s="100" t="n"/>
      <c r="C11" s="216" t="n"/>
      <c r="D11" s="216" t="n"/>
      <c r="E11" s="100" t="n"/>
      <c r="F11" s="216" t="n"/>
    </row>
    <row customHeight="1" ht="27" r="15" s="154" spans="1:6"/>
    <row customHeight="1" ht="27" r="16" s="154" spans="1:6"/>
    <row r="20" spans="1:6">
      <c r="A20" s="191" t="s">
        <v>307</v>
      </c>
      <c r="B20" s="191" t="n"/>
      <c r="C20" s="191" t="n"/>
      <c r="D20" s="191" t="n"/>
      <c r="E20" s="191" t="n"/>
      <c r="F20" s="191" t="n"/>
    </row>
    <row r="21" spans="1:6">
      <c r="A21" s="191" t="s">
        <v>294</v>
      </c>
      <c r="B21" s="191" t="s">
        <v>295</v>
      </c>
      <c r="C21" s="191" t="s">
        <v>308</v>
      </c>
      <c r="D21" s="191" t="s">
        <v>309</v>
      </c>
      <c r="E21" s="191" t="s">
        <v>267</v>
      </c>
      <c r="F21" s="191" t="s">
        <v>298</v>
      </c>
    </row>
    <row r="22" spans="1:6">
      <c r="A22" s="217" t="n">
        <v>43403</v>
      </c>
      <c r="B22" s="157" t="s">
        <v>310</v>
      </c>
      <c r="C22" s="218" t="s">
        <v>311</v>
      </c>
      <c r="D22" s="218" t="n"/>
      <c r="E22" s="157" t="s">
        <v>312</v>
      </c>
      <c r="F22" s="218" t="s">
        <v>313</v>
      </c>
    </row>
    <row r="23" spans="1:6">
      <c r="A23" s="217" t="n">
        <v>43276</v>
      </c>
      <c r="B23" s="157" t="s">
        <v>314</v>
      </c>
      <c r="C23" s="218" t="s">
        <v>315</v>
      </c>
      <c r="D23" s="218" t="n"/>
      <c r="E23" s="157" t="s">
        <v>316</v>
      </c>
      <c r="F23" s="218" t="s">
        <v>317</v>
      </c>
    </row>
  </sheetData>
  <mergeCells count="2">
    <mergeCell ref="A1:F1"/>
    <mergeCell ref="A20:F20"/>
  </mergeCells>
  <pageMargins bottom="0.75" footer="0.3" header="0.3" left="0.699305555555556" right="0.699305555555556" top="0.75"/>
  <pageSetup orientation="landscape" paperSize="9"/>
</worksheet>
</file>

<file path=xl/worksheets/sheet6.xml><?xml version="1.0" encoding="utf-8"?>
<worksheet xmlns="http://schemas.openxmlformats.org/spreadsheetml/2006/main">
  <sheetPr>
    <outlinePr summaryBelow="1" summaryRight="1"/>
    <pageSetUpPr/>
  </sheetPr>
  <dimension ref="A1:R29"/>
  <sheetViews>
    <sheetView workbookViewId="0">
      <selection activeCell="M3" sqref="M3"/>
    </sheetView>
  </sheetViews>
  <sheetFormatPr baseColWidth="8" defaultColWidth="8.88671875" defaultRowHeight="14.4" outlineLevelCol="0"/>
  <cols>
    <col customWidth="1" max="1" min="1" style="154" width="14.21875"/>
    <col customWidth="1" max="2" min="2" style="154" width="9.44140625"/>
    <col customWidth="1" max="3" min="3" style="154" width="9"/>
    <col customWidth="1" max="4" min="4" style="154" width="7.44140625"/>
    <col customWidth="1" max="5" min="5" style="154" width="8.109375"/>
    <col customWidth="1" max="6" min="6" style="154" width="26.6640625"/>
    <col customWidth="1" max="7" min="7" style="154" width="8.6640625"/>
    <col customWidth="1" max="8" min="8" style="154" width="12.109375"/>
    <col customWidth="1" max="9" min="9" style="154" width="7.44140625"/>
    <col customWidth="1" max="10" min="10" style="154" width="7.88671875"/>
    <col customWidth="1" max="11" min="11" style="154" width="7.6640625"/>
    <col customWidth="1" max="12" min="12" style="154" width="13.21875"/>
    <col customWidth="1" max="13" min="13" style="154" width="7.109375"/>
    <col customWidth="1" max="14" min="14" style="154" width="37.6640625"/>
    <col customWidth="1" max="15" min="15" style="154" width="25.33203125"/>
    <col customWidth="1" max="16" min="16" style="219" width="20.44140625"/>
    <col customWidth="1" max="17" min="17" style="154" width="12"/>
    <col customWidth="1" max="18" min="18" style="154" width="10.44140625"/>
  </cols>
  <sheetData>
    <row r="1" spans="1:18">
      <c r="A1" s="153" t="s">
        <v>318</v>
      </c>
    </row>
    <row customFormat="1" customHeight="1" ht="25.5" r="2" s="1" spans="1:18">
      <c r="A2" s="140" t="s">
        <v>319</v>
      </c>
      <c r="B2" s="140" t="s">
        <v>320</v>
      </c>
      <c r="C2" s="140" t="s">
        <v>321</v>
      </c>
      <c r="D2" s="140" t="s">
        <v>322</v>
      </c>
      <c r="E2" s="140" t="s">
        <v>323</v>
      </c>
      <c r="F2" s="140" t="s">
        <v>324</v>
      </c>
      <c r="G2" s="140" t="s">
        <v>325</v>
      </c>
      <c r="H2" s="140" t="s">
        <v>16</v>
      </c>
      <c r="I2" s="140" t="s">
        <v>326</v>
      </c>
      <c r="J2" s="140" t="s">
        <v>327</v>
      </c>
      <c r="K2" s="140" t="s">
        <v>328</v>
      </c>
      <c r="L2" s="140" t="s">
        <v>329</v>
      </c>
      <c r="M2" s="140" t="s">
        <v>19</v>
      </c>
      <c r="N2" s="140" t="s">
        <v>330</v>
      </c>
      <c r="O2" s="9" t="n"/>
      <c r="P2" s="220">
        <f>Q2</f>
        <v/>
      </c>
      <c r="Q2" s="1">
        <f>[1]!td(R2-1)</f>
        <v/>
      </c>
      <c r="R2" s="9">
        <f>TODAY()</f>
        <v/>
      </c>
    </row>
    <row customHeight="1" ht="15.75" r="3" s="154" spans="1:18">
      <c r="A3" s="221">
        <f>[1]!b_info_name(L3)</f>
        <v/>
      </c>
      <c r="B3" s="5">
        <f>[1]!b_issue_firstissue(L3)</f>
        <v/>
      </c>
      <c r="C3" s="221">
        <f>[1]!b_info_term(L3)</f>
        <v/>
      </c>
      <c r="D3" s="222">
        <f>[1]!issuerrating(L3)</f>
        <v/>
      </c>
      <c r="E3" s="222">
        <f>[1]!b_info_creditrating(L3)</f>
        <v/>
      </c>
      <c r="F3" s="221">
        <f>[1]!b_rate_creditratingagency(L3)</f>
        <v/>
      </c>
      <c r="G3" s="223">
        <f>[1]!b_agency_guarantor(L3)</f>
        <v/>
      </c>
      <c r="H3" s="224" t="s">
        <v>331</v>
      </c>
      <c r="I3" s="166" t="n"/>
      <c r="J3" s="225" t="s">
        <v>331</v>
      </c>
      <c r="K3" s="226" t="n"/>
      <c r="L3" s="83">
        <f>公式页!A2</f>
        <v/>
      </c>
      <c r="M3" s="224" t="s">
        <v>331</v>
      </c>
      <c r="N3" s="221">
        <f>[1]!b_agency_leadunderwriter(L3)</f>
        <v/>
      </c>
      <c r="P3" s="219">
        <f>$P$2</f>
        <v/>
      </c>
    </row>
    <row customHeight="1" ht="15.75" r="4" s="154" spans="1:18">
      <c r="A4" s="221">
        <f>[1]!b_info_name(L4)</f>
        <v/>
      </c>
      <c r="B4" s="5">
        <f>[1]!b_issue_firstissue(L4)</f>
        <v/>
      </c>
      <c r="C4" s="221">
        <f>[1]!b_info_term(L4)</f>
        <v/>
      </c>
      <c r="D4" s="222">
        <f>[1]!issuerrating(L4)</f>
        <v/>
      </c>
      <c r="E4" s="222">
        <f>[1]!b_info_creditrating(L4)</f>
        <v/>
      </c>
      <c r="F4" s="221">
        <f>[1]!b_rate_creditratingagency(L4)</f>
        <v/>
      </c>
      <c r="G4" s="223">
        <f>[1]!b_agency_guarantor(L4)</f>
        <v/>
      </c>
      <c r="H4" s="224">
        <f>[1]!b_info_couponrate(L4)</f>
        <v/>
      </c>
      <c r="I4" s="166" t="n"/>
      <c r="J4" s="225">
        <f>[1]!b_anal_yield_cnbd(L4,P2,1)</f>
        <v/>
      </c>
      <c r="K4" s="226">
        <f>K3</f>
        <v/>
      </c>
      <c r="L4" s="14" t="s">
        <v>332</v>
      </c>
      <c r="M4" s="224">
        <f>[1]!b_info_issueamount(L4)/100000000</f>
        <v/>
      </c>
      <c r="N4" s="221">
        <f>[1]!b_agency_leadunderwriter(L4)</f>
        <v/>
      </c>
      <c r="P4" s="219">
        <f>$P$2</f>
        <v/>
      </c>
    </row>
    <row customHeight="1" ht="15.75" r="5" s="154" spans="1:18">
      <c r="A5" s="221">
        <f>[1]!b_info_name(L5)</f>
        <v/>
      </c>
      <c r="B5" s="5">
        <f>[1]!b_issue_firstissue(L5)</f>
        <v/>
      </c>
      <c r="C5" s="221">
        <f>[1]!b_info_term(L5)</f>
        <v/>
      </c>
      <c r="D5" s="222">
        <f>[1]!issuerrating(L5)</f>
        <v/>
      </c>
      <c r="E5" s="222">
        <f>[1]!b_info_creditrating(L5)</f>
        <v/>
      </c>
      <c r="F5" s="221">
        <f>[1]!b_rate_creditratingagency(L5)</f>
        <v/>
      </c>
      <c r="G5" s="223">
        <f>[1]!b_agency_guarantor(L5)</f>
        <v/>
      </c>
      <c r="H5" s="224">
        <f>[1]!b_info_couponrate(L5)</f>
        <v/>
      </c>
      <c r="I5" s="166" t="n"/>
      <c r="J5" s="225">
        <f>[1]!b_anal_yield_cnbd(L5,P3,1)</f>
        <v/>
      </c>
      <c r="K5" s="226">
        <f>K3</f>
        <v/>
      </c>
      <c r="L5" s="15" t="n"/>
      <c r="M5" s="224">
        <f>[1]!b_info_issueamount(L5)/100000000</f>
        <v/>
      </c>
      <c r="N5" s="221">
        <f>[1]!b_agency_leadunderwriter(L5)</f>
        <v/>
      </c>
      <c r="P5" s="219">
        <f>$P$2</f>
        <v/>
      </c>
    </row>
    <row customHeight="1" ht="15.75" r="6" s="154" spans="1:18">
      <c r="A6" s="221">
        <f>[1]!b_info_name(L6)</f>
        <v/>
      </c>
      <c r="B6" s="5">
        <f>[1]!b_issue_firstissue(L6)</f>
        <v/>
      </c>
      <c r="C6" s="221">
        <f>[1]!b_info_term(L6)</f>
        <v/>
      </c>
      <c r="D6" s="222">
        <f>[1]!issuerrating(L6)</f>
        <v/>
      </c>
      <c r="E6" s="222">
        <f>[1]!b_info_creditrating(L6)</f>
        <v/>
      </c>
      <c r="F6" s="221">
        <f>[1]!b_rate_creditratingagency(L6)</f>
        <v/>
      </c>
      <c r="G6" s="223">
        <f>[1]!b_agency_guarantor(L6)</f>
        <v/>
      </c>
      <c r="H6" s="224">
        <f>[1]!b_info_couponrate(L6)</f>
        <v/>
      </c>
      <c r="I6" s="166" t="n"/>
      <c r="J6" s="225">
        <f>[1]!b_anal_yield_cnbd(L6,P4,1)</f>
        <v/>
      </c>
      <c r="K6" s="226">
        <f>K3</f>
        <v/>
      </c>
      <c r="L6" s="15" t="n"/>
      <c r="M6" s="224">
        <f>[1]!b_info_issueamount(L6)/100000000</f>
        <v/>
      </c>
      <c r="N6" s="221">
        <f>[1]!b_agency_leadunderwriter(L6)</f>
        <v/>
      </c>
      <c r="P6" s="219">
        <f>$P$2</f>
        <v/>
      </c>
    </row>
    <row customHeight="1" ht="15.75" r="7" s="154" spans="1:18">
      <c r="A7" s="221">
        <f>[1]!b_info_name(L7)</f>
        <v/>
      </c>
      <c r="B7" s="5">
        <f>[1]!b_issue_firstissue(L7)</f>
        <v/>
      </c>
      <c r="C7" s="221">
        <f>[1]!b_info_term(L7)</f>
        <v/>
      </c>
      <c r="D7" s="222">
        <f>[1]!issuerrating(L7)</f>
        <v/>
      </c>
      <c r="E7" s="222">
        <f>[1]!b_info_creditrating(L7)</f>
        <v/>
      </c>
      <c r="F7" s="221">
        <f>[1]!b_rate_creditratingagency(L7)</f>
        <v/>
      </c>
      <c r="G7" s="223">
        <f>[1]!b_agency_guarantor(L7)</f>
        <v/>
      </c>
      <c r="H7" s="224">
        <f>[1]!b_info_couponrate(L7)</f>
        <v/>
      </c>
      <c r="I7" s="166" t="n"/>
      <c r="J7" s="225">
        <f>[1]!b_anal_yield_cnbd(L7,P5,1)</f>
        <v/>
      </c>
      <c r="K7" s="226">
        <f>K3</f>
        <v/>
      </c>
      <c r="L7" s="15" t="n"/>
      <c r="M7" s="224">
        <f>[1]!b_info_issueamount(L7)/100000000</f>
        <v/>
      </c>
      <c r="N7" s="221">
        <f>[1]!b_agency_leadunderwriter(L7)</f>
        <v/>
      </c>
      <c r="P7" s="219">
        <f>$P$2</f>
        <v/>
      </c>
    </row>
    <row customHeight="1" ht="15.75" r="8" s="154" spans="1:18">
      <c r="A8" s="221">
        <f>[1]!b_info_name(L8)</f>
        <v/>
      </c>
      <c r="B8" s="5">
        <f>[1]!b_issue_firstissue(L8)</f>
        <v/>
      </c>
      <c r="C8" s="221">
        <f>[1]!b_info_term(L8)</f>
        <v/>
      </c>
      <c r="D8" s="222">
        <f>[1]!issuerrating(L8)</f>
        <v/>
      </c>
      <c r="E8" s="222">
        <f>[1]!b_info_creditrating(L8)</f>
        <v/>
      </c>
      <c r="F8" s="221">
        <f>[1]!b_rate_creditratingagency(L8)</f>
        <v/>
      </c>
      <c r="G8" s="223">
        <f>[1]!b_agency_guarantor(L8)</f>
        <v/>
      </c>
      <c r="H8" s="224">
        <f>[1]!b_info_couponrate(L8)</f>
        <v/>
      </c>
      <c r="I8" s="166" t="n"/>
      <c r="J8" s="225">
        <f>[1]!b_anal_yield_cnbd(L8,P6,1)</f>
        <v/>
      </c>
      <c r="K8" s="226">
        <f>K3</f>
        <v/>
      </c>
      <c r="L8" s="15" t="n"/>
      <c r="M8" s="224">
        <f>[1]!b_info_issueamount(L8)/100000000</f>
        <v/>
      </c>
      <c r="N8" s="221">
        <f>[1]!b_agency_leadunderwriter(L8)</f>
        <v/>
      </c>
      <c r="P8" s="219">
        <f>$P$2</f>
        <v/>
      </c>
    </row>
    <row customHeight="1" ht="15.75" r="9" s="154" spans="1:18">
      <c r="A9" s="221">
        <f>[1]!b_info_name(L9)</f>
        <v/>
      </c>
      <c r="B9" s="5">
        <f>[1]!b_issue_firstissue(L9)</f>
        <v/>
      </c>
      <c r="C9" s="221">
        <f>[1]!b_info_term(L9)</f>
        <v/>
      </c>
      <c r="D9" s="222">
        <f>[1]!issuerrating(L9)</f>
        <v/>
      </c>
      <c r="E9" s="222">
        <f>[1]!b_info_creditrating(L9)</f>
        <v/>
      </c>
      <c r="F9" s="221">
        <f>[1]!b_rate_creditratingagency(L9)</f>
        <v/>
      </c>
      <c r="G9" s="223">
        <f>[1]!b_agency_guarantor(L9)</f>
        <v/>
      </c>
      <c r="H9" s="224">
        <f>[1]!b_info_couponrate(L9)</f>
        <v/>
      </c>
      <c r="I9" s="166" t="n"/>
      <c r="J9" s="225">
        <f>[1]!b_anal_yield_cnbd(L9,P7,1)</f>
        <v/>
      </c>
      <c r="K9" s="226">
        <f>K3</f>
        <v/>
      </c>
      <c r="L9" s="15" t="n"/>
      <c r="M9" s="224">
        <f>[1]!b_info_issueamount(L9)/100000000</f>
        <v/>
      </c>
      <c r="N9" s="221">
        <f>[1]!b_agency_leadunderwriter(L9)</f>
        <v/>
      </c>
      <c r="P9" s="219">
        <f>$P$2</f>
        <v/>
      </c>
    </row>
    <row r="10" spans="1:18">
      <c r="P10" s="219">
        <f>$P$2</f>
        <v/>
      </c>
    </row>
    <row r="11" spans="1:18">
      <c r="P11" s="219">
        <f>$P$2</f>
        <v/>
      </c>
    </row>
    <row r="12" spans="1:18">
      <c r="A12" s="153" t="s">
        <v>333</v>
      </c>
      <c r="P12" s="219">
        <f>$P$2</f>
        <v/>
      </c>
    </row>
    <row customFormat="1" customHeight="1" ht="43.2" r="13" s="1" spans="1:18">
      <c r="A13" s="140" t="s">
        <v>319</v>
      </c>
      <c r="B13" s="140" t="s">
        <v>320</v>
      </c>
      <c r="C13" s="140" t="s">
        <v>321</v>
      </c>
      <c r="D13" s="140" t="s">
        <v>322</v>
      </c>
      <c r="E13" s="140" t="s">
        <v>323</v>
      </c>
      <c r="F13" s="140" t="s">
        <v>324</v>
      </c>
      <c r="G13" s="140" t="s">
        <v>325</v>
      </c>
      <c r="H13" s="140" t="s">
        <v>16</v>
      </c>
      <c r="I13" s="140" t="s">
        <v>326</v>
      </c>
      <c r="J13" s="140" t="s">
        <v>327</v>
      </c>
      <c r="K13" s="140" t="s">
        <v>328</v>
      </c>
      <c r="L13" s="140" t="s">
        <v>329</v>
      </c>
      <c r="M13" s="140" t="s">
        <v>19</v>
      </c>
      <c r="N13" s="140" t="s">
        <v>330</v>
      </c>
      <c r="P13" s="219">
        <f>$P$2</f>
        <v/>
      </c>
    </row>
    <row customHeight="1" ht="15.75" r="14" s="154" spans="1:18">
      <c r="A14" s="221">
        <f>[1]!b_info_name(L14)</f>
        <v/>
      </c>
      <c r="B14" s="5">
        <f>[1]!b_issue_firstissue(L14)</f>
        <v/>
      </c>
      <c r="C14" s="221">
        <f>[1]!b_info_term(L14)</f>
        <v/>
      </c>
      <c r="D14" s="222">
        <f>[1]!issuerrating(L14)</f>
        <v/>
      </c>
      <c r="E14" s="222">
        <f>[1]!b_info_creditrating(L14)</f>
        <v/>
      </c>
      <c r="F14" s="221">
        <f>[1]!b_rate_creditratingagency(L14)</f>
        <v/>
      </c>
      <c r="G14" s="223">
        <f>[1]!b_agency_guarantor(L14)</f>
        <v/>
      </c>
      <c r="H14" s="224" t="s">
        <v>331</v>
      </c>
      <c r="I14" s="166" t="n"/>
      <c r="J14" s="225" t="s">
        <v>331</v>
      </c>
      <c r="K14" s="226">
        <f>K3</f>
        <v/>
      </c>
      <c r="L14" s="84">
        <f>L3</f>
        <v/>
      </c>
      <c r="M14" s="224" t="s">
        <v>331</v>
      </c>
      <c r="N14" s="221">
        <f>[1]!b_agency_leadunderwriter(L14)</f>
        <v/>
      </c>
      <c r="P14" s="219">
        <f>$P$2</f>
        <v/>
      </c>
    </row>
    <row customHeight="1" ht="15.75" r="15" s="154" spans="1:18">
      <c r="A15" s="221">
        <f>[1]!b_info_name(L15)</f>
        <v/>
      </c>
      <c r="B15" s="5">
        <f>[1]!b_issue_firstissue(L15)</f>
        <v/>
      </c>
      <c r="C15" s="221">
        <f>[1]!b_info_term(L15)</f>
        <v/>
      </c>
      <c r="D15" s="222">
        <f>[1]!issuerrating(L15)</f>
        <v/>
      </c>
      <c r="E15" s="222">
        <f>[1]!b_info_creditrating(L15)</f>
        <v/>
      </c>
      <c r="F15" s="221">
        <f>[1]!b_rate_creditratingagency(L15)</f>
        <v/>
      </c>
      <c r="G15" s="223">
        <f>[1]!b_agency_guarantor(L15)</f>
        <v/>
      </c>
      <c r="H15" s="224">
        <f>[1]!b_info_couponrate(L15)</f>
        <v/>
      </c>
      <c r="I15" s="166" t="n"/>
      <c r="J15" s="225">
        <f>[1]!b_anal_yield_cnbd(L15,P13,1)</f>
        <v/>
      </c>
      <c r="K15" s="226" t="n"/>
      <c r="L15" s="16" t="s">
        <v>334</v>
      </c>
      <c r="M15" s="224">
        <f>[1]!b_info_issueamount(L15)/100000000</f>
        <v/>
      </c>
      <c r="N15" s="221">
        <f>[1]!b_agency_leadunderwriter(L15)</f>
        <v/>
      </c>
      <c r="O15">
        <f>[1]!b_issuer_windindustry(L15,4)</f>
        <v/>
      </c>
      <c r="P15" s="219">
        <f>$P$2</f>
        <v/>
      </c>
    </row>
    <row customHeight="1" ht="15.75" r="16" s="154" spans="1:18">
      <c r="A16" s="221">
        <f>[1]!b_info_name(L16)</f>
        <v/>
      </c>
      <c r="B16" s="5">
        <f>[1]!b_issue_firstissue(L16)</f>
        <v/>
      </c>
      <c r="C16" s="221">
        <f>[1]!b_info_term(L16)</f>
        <v/>
      </c>
      <c r="D16" s="222">
        <f>[1]!issuerrating(L16)</f>
        <v/>
      </c>
      <c r="E16" s="222">
        <f>[1]!b_info_creditrating(L16)</f>
        <v/>
      </c>
      <c r="F16" s="221">
        <f>[1]!b_rate_creditratingagency(L16)</f>
        <v/>
      </c>
      <c r="G16" s="223">
        <f>[1]!b_agency_guarantor(L16)</f>
        <v/>
      </c>
      <c r="H16" s="224">
        <f>[1]!b_info_couponrate(L16)</f>
        <v/>
      </c>
      <c r="I16" s="166" t="n"/>
      <c r="J16" s="225">
        <f>[1]!b_anal_yield_cnbd(L16,P14,1)</f>
        <v/>
      </c>
      <c r="K16" s="226" t="n"/>
      <c r="L16" s="16" t="s">
        <v>335</v>
      </c>
      <c r="M16" s="224">
        <f>[1]!b_info_issueamount(L16)/100000000</f>
        <v/>
      </c>
      <c r="N16" s="221">
        <f>[1]!b_agency_leadunderwriter(L16)</f>
        <v/>
      </c>
      <c r="O16">
        <f>[1]!b_issuer_windindustry(L16,4)</f>
        <v/>
      </c>
      <c r="P16" s="219">
        <f>$P$2</f>
        <v/>
      </c>
    </row>
    <row customHeight="1" ht="15.75" r="17" s="154" spans="1:18">
      <c r="A17" s="221">
        <f>[1]!b_info_name(L17)</f>
        <v/>
      </c>
      <c r="B17" s="5">
        <f>[1]!b_issue_firstissue(L17)</f>
        <v/>
      </c>
      <c r="C17" s="221">
        <f>[1]!b_info_term(L17)</f>
        <v/>
      </c>
      <c r="D17" s="222">
        <f>[1]!issuerrating(L17)</f>
        <v/>
      </c>
      <c r="E17" s="222">
        <f>[1]!b_info_creditrating(L17)</f>
        <v/>
      </c>
      <c r="F17" s="221">
        <f>[1]!b_rate_creditratingagency(L17)</f>
        <v/>
      </c>
      <c r="G17" s="223">
        <f>[1]!b_agency_guarantor(L17)</f>
        <v/>
      </c>
      <c r="H17" s="224">
        <f>[1]!b_info_couponrate(L17)</f>
        <v/>
      </c>
      <c r="I17" s="166" t="n"/>
      <c r="J17" s="225">
        <f>[1]!b_anal_yield_cnbd(L17,P15,1)</f>
        <v/>
      </c>
      <c r="K17" s="226" t="n"/>
      <c r="L17" s="16" t="s">
        <v>336</v>
      </c>
      <c r="M17" s="224">
        <f>[1]!b_info_issueamount(L17)/100000000</f>
        <v/>
      </c>
      <c r="N17" s="221">
        <f>[1]!b_agency_leadunderwriter(L17)</f>
        <v/>
      </c>
      <c r="O17">
        <f>[1]!b_issuer_windindustry(L17,4)</f>
        <v/>
      </c>
      <c r="P17" s="219">
        <f>$P$2</f>
        <v/>
      </c>
    </row>
    <row customHeight="1" ht="15.75" r="18" s="154" spans="1:18">
      <c r="A18" s="221">
        <f>[1]!b_info_name(L18)</f>
        <v/>
      </c>
      <c r="B18" s="5">
        <f>[1]!b_issue_firstissue(L18)</f>
        <v/>
      </c>
      <c r="C18" s="221">
        <f>[1]!b_info_term(L18)</f>
        <v/>
      </c>
      <c r="D18" s="222">
        <f>[1]!issuerrating(L18)</f>
        <v/>
      </c>
      <c r="E18" s="222">
        <f>[1]!b_info_creditrating(L18)</f>
        <v/>
      </c>
      <c r="F18" s="221">
        <f>[1]!b_rate_creditratingagency(L18)</f>
        <v/>
      </c>
      <c r="G18" s="223">
        <f>[1]!b_agency_guarantor(L18)</f>
        <v/>
      </c>
      <c r="H18" s="224">
        <f>[1]!b_info_couponrate(L18)</f>
        <v/>
      </c>
      <c r="I18" s="166" t="n"/>
      <c r="J18" s="225">
        <f>[1]!b_anal_yield_cnbd(L18,P16,1)</f>
        <v/>
      </c>
      <c r="K18" s="226" t="n"/>
      <c r="L18" s="16" t="s">
        <v>337</v>
      </c>
      <c r="M18" s="224">
        <f>[1]!b_info_issueamount(L18)/100000000</f>
        <v/>
      </c>
      <c r="N18" s="221">
        <f>[1]!b_agency_leadunderwriter(L18)</f>
        <v/>
      </c>
      <c r="O18">
        <f>[1]!b_issuer_windindustry(L18,4)</f>
        <v/>
      </c>
      <c r="P18" s="219">
        <f>$P$2</f>
        <v/>
      </c>
    </row>
    <row customHeight="1" ht="15.75" r="19" s="154" spans="1:18">
      <c r="A19" s="221">
        <f>[1]!b_info_name(L19)</f>
        <v/>
      </c>
      <c r="B19" s="5">
        <f>[1]!b_issue_firstissue(L19)</f>
        <v/>
      </c>
      <c r="C19" s="221">
        <f>[1]!b_info_term(L19)</f>
        <v/>
      </c>
      <c r="D19" s="222">
        <f>[1]!issuerrating(L19)</f>
        <v/>
      </c>
      <c r="E19" s="222">
        <f>[1]!b_info_creditrating(L19)</f>
        <v/>
      </c>
      <c r="F19" s="221">
        <f>[1]!b_rate_creditratingagency(L19)</f>
        <v/>
      </c>
      <c r="G19" s="223">
        <f>[1]!b_agency_guarantor(L19)</f>
        <v/>
      </c>
      <c r="H19" s="224">
        <f>[1]!b_info_couponrate(L19)</f>
        <v/>
      </c>
      <c r="I19" s="166" t="n"/>
      <c r="J19" s="225">
        <f>[1]!b_anal_yield_cnbd(L19,P17,1)</f>
        <v/>
      </c>
      <c r="K19" s="226" t="n"/>
      <c r="L19" s="16" t="s">
        <v>338</v>
      </c>
      <c r="M19" s="224">
        <f>[1]!b_info_issueamount(L19)/100000000</f>
        <v/>
      </c>
      <c r="N19" s="221">
        <f>[1]!b_agency_leadunderwriter(L19)</f>
        <v/>
      </c>
      <c r="O19">
        <f>[1]!b_issuer_windindustry(L19,4)</f>
        <v/>
      </c>
      <c r="P19" s="219">
        <f>$P$2</f>
        <v/>
      </c>
    </row>
    <row customHeight="1" ht="15.75" r="20" s="154" spans="1:18">
      <c r="A20" s="221">
        <f>[1]!b_info_name(L20)</f>
        <v/>
      </c>
      <c r="B20" s="5">
        <f>[1]!b_issue_firstissue(L20)</f>
        <v/>
      </c>
      <c r="C20" s="221">
        <f>[1]!b_info_term(L20)</f>
        <v/>
      </c>
      <c r="D20" s="222">
        <f>[1]!issuerrating(L20)</f>
        <v/>
      </c>
      <c r="E20" s="222">
        <f>[1]!b_info_creditrating(L20)</f>
        <v/>
      </c>
      <c r="F20" s="221">
        <f>[1]!b_rate_creditratingagency(L20)</f>
        <v/>
      </c>
      <c r="G20" s="223">
        <f>[1]!b_agency_guarantor(L20)</f>
        <v/>
      </c>
      <c r="H20" s="224">
        <f>[1]!b_info_couponrate(L20)</f>
        <v/>
      </c>
      <c r="I20" s="166" t="n"/>
      <c r="J20" s="225">
        <f>[1]!b_anal_yield_cnbd(L20,P18,1)</f>
        <v/>
      </c>
      <c r="K20" s="226" t="n"/>
      <c r="L20" s="16" t="s">
        <v>339</v>
      </c>
      <c r="M20" s="224">
        <f>[1]!b_info_issueamount(L20)/100000000</f>
        <v/>
      </c>
      <c r="N20" s="221">
        <f>[1]!b_agency_leadunderwriter(L20)</f>
        <v/>
      </c>
      <c r="O20">
        <f>[1]!b_issuer_windindustry(L20,4)</f>
        <v/>
      </c>
      <c r="P20" s="219">
        <f>$P$2</f>
        <v/>
      </c>
    </row>
    <row customHeight="1" ht="15.75" r="21" s="154" spans="1:18">
      <c r="A21" s="221">
        <f>[1]!b_info_name(L21)</f>
        <v/>
      </c>
      <c r="B21" s="5">
        <f>[1]!b_issue_firstissue(L21)</f>
        <v/>
      </c>
      <c r="C21" s="221">
        <f>[1]!b_info_term(L21)</f>
        <v/>
      </c>
      <c r="D21" s="222">
        <f>[1]!issuerrating(L21)</f>
        <v/>
      </c>
      <c r="E21" s="222">
        <f>[1]!b_info_creditrating(L21)</f>
        <v/>
      </c>
      <c r="F21" s="221">
        <f>[1]!b_rate_creditratingagency(L21)</f>
        <v/>
      </c>
      <c r="G21" s="223">
        <f>[1]!b_agency_guarantor(L21)</f>
        <v/>
      </c>
      <c r="H21" s="224">
        <f>[1]!b_info_couponrate(L21)</f>
        <v/>
      </c>
      <c r="I21" s="166" t="n"/>
      <c r="J21" s="225">
        <f>[1]!b_anal_yield_cnbd(L21,P19,1)</f>
        <v/>
      </c>
      <c r="K21" s="226" t="n"/>
      <c r="L21" s="16" t="s">
        <v>340</v>
      </c>
      <c r="M21" s="224">
        <f>[1]!b_info_issueamount(L21)/100000000</f>
        <v/>
      </c>
      <c r="N21" s="221">
        <f>[1]!b_agency_leadunderwriter(L21)</f>
        <v/>
      </c>
      <c r="O21">
        <f>[1]!b_issuer_windindustry(L21,4)</f>
        <v/>
      </c>
      <c r="P21" s="219">
        <f>$P$2</f>
        <v/>
      </c>
    </row>
    <row customHeight="1" ht="15.75" r="22" s="154" spans="1:18">
      <c r="A22" s="221">
        <f>[1]!b_info_name(L22)</f>
        <v/>
      </c>
      <c r="B22" s="5">
        <f>[1]!b_issue_firstissue(L22)</f>
        <v/>
      </c>
      <c r="C22" s="221">
        <f>[1]!b_info_term(L22)</f>
        <v/>
      </c>
      <c r="D22" s="222">
        <f>[1]!issuerrating(L22)</f>
        <v/>
      </c>
      <c r="E22" s="222">
        <f>[1]!b_info_creditrating(L22)</f>
        <v/>
      </c>
      <c r="F22" s="221">
        <f>[1]!b_rate_creditratingagency(L22)</f>
        <v/>
      </c>
      <c r="G22" s="223">
        <f>[1]!b_agency_guarantor(L22)</f>
        <v/>
      </c>
      <c r="H22" s="224">
        <f>[1]!b_info_couponrate(L22)</f>
        <v/>
      </c>
      <c r="I22" s="166" t="n"/>
      <c r="J22" s="225">
        <f>[1]!b_anal_yield_cnbd(L22,P20,1)</f>
        <v/>
      </c>
      <c r="K22" s="226" t="n"/>
      <c r="L22" s="16" t="s">
        <v>341</v>
      </c>
      <c r="M22" s="224">
        <f>[1]!b_info_issueamount(L22)/100000000</f>
        <v/>
      </c>
      <c r="N22" s="221">
        <f>[1]!b_agency_leadunderwriter(L22)</f>
        <v/>
      </c>
      <c r="O22">
        <f>[1]!b_issuer_windindustry(L22,4)</f>
        <v/>
      </c>
      <c r="P22" s="219">
        <f>$P$2</f>
        <v/>
      </c>
    </row>
    <row customHeight="1" ht="15.75" r="23" s="154" spans="1:18">
      <c r="A23" s="221">
        <f>[1]!b_info_name(L23)</f>
        <v/>
      </c>
      <c r="B23" s="5">
        <f>[1]!b_issue_firstissue(L23)</f>
        <v/>
      </c>
      <c r="C23" s="221">
        <f>[1]!b_info_term(L23)</f>
        <v/>
      </c>
      <c r="D23" s="222">
        <f>[1]!issuerrating(L23)</f>
        <v/>
      </c>
      <c r="E23" s="222">
        <f>[1]!b_info_creditrating(L23)</f>
        <v/>
      </c>
      <c r="F23" s="221">
        <f>[1]!b_rate_creditratingagency(L23)</f>
        <v/>
      </c>
      <c r="G23" s="223">
        <f>[1]!b_agency_guarantor(L23)</f>
        <v/>
      </c>
      <c r="H23" s="224">
        <f>[1]!b_info_couponrate(L23)</f>
        <v/>
      </c>
      <c r="I23" s="166" t="n"/>
      <c r="J23" s="225">
        <f>[1]!b_anal_yield_cnbd(L23,P21,1)</f>
        <v/>
      </c>
      <c r="K23" s="226" t="n"/>
      <c r="L23" s="16" t="s">
        <v>342</v>
      </c>
      <c r="M23" s="224">
        <f>[1]!b_info_issueamount(L23)/100000000</f>
        <v/>
      </c>
      <c r="N23" s="221">
        <f>[1]!b_agency_leadunderwriter(L23)</f>
        <v/>
      </c>
      <c r="O23">
        <f>[1]!b_issuer_windindustry(L23,4)</f>
        <v/>
      </c>
      <c r="P23" s="219">
        <f>$P$2</f>
        <v/>
      </c>
    </row>
    <row r="24" spans="1:18">
      <c r="P24" s="219">
        <f>$P$2</f>
        <v/>
      </c>
    </row>
    <row r="25" spans="1:18">
      <c r="P25" s="219">
        <f>$P$2</f>
        <v/>
      </c>
    </row>
    <row r="26" spans="1:18">
      <c r="P26" s="219">
        <f>$P$2</f>
        <v/>
      </c>
    </row>
    <row r="27" spans="1:18">
      <c r="P27" s="219">
        <f>$P$2</f>
        <v/>
      </c>
    </row>
    <row r="28" spans="1:18">
      <c r="P28" s="219">
        <f>$P$2</f>
        <v/>
      </c>
    </row>
    <row r="29" spans="1:18">
      <c r="P29" s="219">
        <f>$P$2</f>
        <v/>
      </c>
    </row>
  </sheetData>
  <mergeCells count="2">
    <mergeCell ref="A1:N1"/>
    <mergeCell ref="A12:N12"/>
  </mergeCells>
  <pageMargins bottom="0.75" footer="0.3" header="0.3" left="0.699305555555556" right="0.699305555555556" top="0.75"/>
  <pageSetup orientation="landscape" paperSize="9"/>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2006-09-13T11:21:00Z</dcterms:created>
  <dcterms:modified xmlns:dcterms="http://purl.org/dc/terms/" xmlns:xsi="http://www.w3.org/2001/XMLSchema-instance" xsi:type="dcterms:W3CDTF">2019-02-18T06:23:30Z</dcterms:modified>
  <cp:lastModifiedBy>Cris Li</cp:lastModifiedBy>
</cp:coreProperties>
</file>