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4新券信评\"/>
    </mc:Choice>
  </mc:AlternateContent>
  <xr:revisionPtr revIDLastSave="0" documentId="13_ncr:1_{60479E36-B386-418C-AFF7-5D924868C241}"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G73" i="1"/>
  <c r="C71" i="1"/>
  <c r="C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C73" i="1"/>
  <c r="G70" i="1"/>
  <c r="B70"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E72" i="1"/>
  <c r="F70" i="1"/>
  <c r="G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G71" i="1"/>
  <c r="E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M22" i="1" l="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21" i="6"/>
  <c r="J16" i="6"/>
  <c r="J9" i="6"/>
  <c r="J22" i="6"/>
  <c r="J15" i="6"/>
  <c r="J23" i="6"/>
  <c r="J5" i="6"/>
  <c r="J18" i="6"/>
  <c r="J20" i="6"/>
  <c r="J6" i="6"/>
  <c r="J19" i="6"/>
  <c r="J7" i="6"/>
</calcChain>
</file>

<file path=xl/sharedStrings.xml><?xml version="1.0" encoding="utf-8"?>
<sst xmlns="http://schemas.openxmlformats.org/spreadsheetml/2006/main" count="536" uniqueCount="196">
  <si>
    <t>d19040301.IB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</si>
  <si>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</si>
  <si>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</si>
  <si>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</si>
  <si>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</si>
  <si>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</si>
  <si>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</si>
  <si>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</si>
  <si>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</si>
  <si>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</si>
  <si>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</si>
  <si>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</si>
  <si>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</si>
  <si>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</si>
  <si>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</si>
  <si>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</si>
  <si>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</si>
  <si>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</si>
  <si>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</si>
  <si>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</si>
  <si>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</si>
  <si>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</si>
  <si>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</si>
  <si>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</si>
  <si>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</si>
  <si>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</si>
  <si>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</si>
  <si>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</si>
  <si>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</si>
  <si>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</si>
  <si>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</si>
  <si>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</si>
  <si>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</si>
  <si>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</si>
  <si>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</si>
  <si>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</si>
  <si>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</si>
  <si>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</si>
  <si>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</si>
  <si>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</si>
  <si>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</si>
  <si>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</si>
  <si>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</si>
  <si>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</si>
  <si>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</si>
  <si>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</si>
  <si>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</si>
  <si>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</si>
  <si>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</si>
  <si>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</si>
  <si>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</si>
  <si>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</si>
  <si>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</si>
  <si>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</si>
  <si>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</si>
  <si>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</si>
  <si>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</si>
  <si>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</si>
  <si>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</si>
  <si>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</si>
  <si>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</si>
  <si>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</si>
  <si>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</si>
  <si>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</si>
  <si>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</si>
  <si>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</si>
  <si>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</si>
  <si>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</si>
  <si>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</si>
  <si>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</si>
  <si>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</si>
  <si>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</si>
  <si>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</si>
  <si>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</si>
  <si>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</si>
  <si>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</si>
  <si>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</si>
  <si>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</si>
  <si>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</si>
  <si>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</si>
  <si>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</si>
  <si>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</si>
  <si>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</si>
  <si>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</si>
  <si>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</si>
  <si>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</si>
  <si>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</si>
  <si>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</si>
  <si>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</si>
  <si>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</si>
  <si>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</si>
  <si>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</si>
  <si>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</si>
  <si>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</si>
  <si>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</si>
  <si>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</si>
  <si>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</si>
  <si>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</si>
  <si>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</si>
  <si>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</si>
  <si>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</si>
  <si>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</si>
  <si>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</si>
  <si>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</si>
  <si>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</si>
  <si>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</si>
  <si>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</si>
  <si>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</si>
  <si>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</si>
  <si>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</si>
  <si>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</si>
  <si>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</si>
  <si>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</si>
  <si>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011800185.IB</t>
  </si>
  <si>
    <t>20180201</t>
  </si>
  <si>
    <t>18港华燃气SCP002</t>
  </si>
  <si>
    <t>011800004.IB</t>
  </si>
  <si>
    <t>20180102</t>
  </si>
  <si>
    <t>18港华燃气SCP001</t>
  </si>
  <si>
    <t>041671004.IB</t>
  </si>
  <si>
    <t>20160505</t>
  </si>
  <si>
    <t>16港华燃气CP001</t>
  </si>
  <si>
    <t>历史主体评级</t>
  </si>
  <si>
    <t>发布日期</t>
  </si>
  <si>
    <t>主体资信级别</t>
  </si>
  <si>
    <t>评级展望</t>
  </si>
  <si>
    <t>评级机构</t>
  </si>
  <si>
    <t>20171220</t>
  </si>
  <si>
    <t>AA</t>
  </si>
  <si>
    <t>稳定</t>
  </si>
  <si>
    <t>上海新世纪资信评估投资服务有限公司</t>
  </si>
  <si>
    <t>20160729</t>
  </si>
  <si>
    <t>20151229</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</si>
  <si>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</si>
  <si>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</si>
  <si>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</si>
  <si>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</si>
  <si>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</si>
  <si>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</si>
  <si>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</si>
  <si>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</si>
  <si>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</si>
  <si>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</si>
  <si>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江西省天然气(赣投气通)控股有限公司</t>
  </si>
  <si>
    <t>AA稳定上调至AA+稳定</t>
  </si>
  <si>
    <t>中诚信国际信用评级有限责任公司</t>
  </si>
  <si>
    <t>江西省较强的经济实力为公司业务发展提供了良好的外部条件，政府及股东的有力支持以及公司对全产业链业务的拓展有助于提升竞争力。</t>
  </si>
  <si>
    <t>上海大众公用事业(集团)股份有限公司</t>
  </si>
  <si>
    <t>AA+稳定上调至AAA稳定</t>
  </si>
  <si>
    <t>中诚信证券评估有限公司</t>
  </si>
  <si>
    <t>2017年公司各项业务均积极稳定发展，主营业务燃气销售、污水处理板块通过市场拓展、工程建设等实现良好的经营业绩，此外公司积极布局金融创投平台以及境外业务，取得良好发展。</t>
  </si>
  <si>
    <t>新天绿色能源股份有限公司</t>
  </si>
  <si>
    <t>AA+稳定上调至AA+正面</t>
  </si>
  <si>
    <t>公司风电装机规模稳定增长，储备资源稳步增加，天然气业务在区域内垄断地位进一步稳固以及盈利能力增强。</t>
  </si>
  <si>
    <t>广汇能源股份有限公司</t>
  </si>
  <si>
    <t>近一年来同行业发债企业主体评级下调情况</t>
  </si>
  <si>
    <t>主体资信级别下调</t>
  </si>
  <si>
    <t>主体评级展望下调</t>
  </si>
  <si>
    <t>金鸿控股集团股份有限公司</t>
  </si>
  <si>
    <t>AA下调至C</t>
  </si>
  <si>
    <t>联合资信评估有限公司</t>
  </si>
  <si>
    <t>公司未于2018 年8 月24 日将“15 金鸿债”已登记回售债券本金和利息及未登记回售债券的利息划付至中国证券登记结算有限责任公司深圳分公司，且无法于2018 年8 月27 日向债券持有人支付本期债券的第三期利息和回售款。经与公司核实，截止2018 年8 月27 日17:00 时，公司仍尚未完成相关款项的支付。联合评级认为“15 金鸿债”已构成违约，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</si>
  <si>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</si>
  <si>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</si>
  <si>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</si>
  <si>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</si>
  <si>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</si>
  <si>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</si>
  <si>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</si>
  <si>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</si>
  <si>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</si>
  <si>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</si>
  <si>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</si>
  <si>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</si>
  <si>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</si>
  <si>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</si>
  <si>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</si>
  <si>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</si>
  <si>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</si>
  <si>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</si>
  <si>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</si>
  <si>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</si>
  <si>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</si>
  <si>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</si>
  <si>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</si>
  <si>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</si>
  <si>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</si>
  <si>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南京港华燃气有限公司</t>
  </si>
  <si>
    <t>中外合资企业</t>
  </si>
  <si>
    <t>能源--能源Ⅱ--石油、天然气与供消费用燃料--石油与天然气的炼制和销售</t>
  </si>
  <si>
    <t>江苏省南京市中央路214号</t>
  </si>
  <si>
    <t>公司是南京市规模最大的管道燃气经营企业。在南京市委、市政府的正确领导和关心支持下，公司以保民生、促发展为己任，紧紧抓住国家“西气东输”和“川气东送”带来的巨大发展机遇，积极推进南京市天然气管道工程建设和开发利用工作，大力拓展天然气应用市场，以优质的服务满足城市发展和群众不断增长的用气需求，连续17年实现管道燃气安全保供不脱压。公司连续4次获得全国“安康杯”竞赛优胜单位、2013-2014年度第九届中国“最佳客户服务管理奖”、全省非公企业党建带工建“四统筹一创争”活动示范企业、2010-2012年度市级文明单位、2010-2012年度省级文明单位、2013年度“南京市城市建设立功竞赛先进单位”、南京市12345政府服务热线工作先进单位、“港华福气365”被市文明委命名为南京市第四批服务品牌。</t>
  </si>
  <si>
    <t>南京公用发展股份有限公司</t>
  </si>
  <si>
    <t>香港中华煤气(南京)有限公司</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</si>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</sst>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南京港华燃气有限公司</v>
      </c>
      <c r="C4" s="120"/>
      <c r="D4" s="95" t="s">
        <v>3</v>
      </c>
      <c r="E4" s="119" t="str">
        <f>[1]!s_info_nature(A2)</f>
        <v>中外合资企业</v>
      </c>
      <c r="F4" s="120"/>
      <c r="G4" s="120"/>
      <c r="H4" s="43"/>
    </row>
    <row r="5" spans="1:20" s="39" customFormat="1" ht="14.25" customHeight="1" x14ac:dyDescent="0.25">
      <c r="A5" s="95" t="s">
        <v>4</v>
      </c>
      <c r="B5" s="119" t="str">
        <f>[1]!b_issuer_windindustry(A2,9)</f>
        <v>能源--能源Ⅱ--石油、天然气与供消费用燃料--石油与天然气的炼制和销售</v>
      </c>
      <c r="C5" s="120"/>
      <c r="D5" s="95" t="s">
        <v>5</v>
      </c>
      <c r="E5" s="119" t="str">
        <f>[1]!b_issuer_regaddress(A2)</f>
        <v>江苏省南京市中央路214号</v>
      </c>
      <c r="F5" s="120"/>
      <c r="G5" s="120"/>
    </row>
    <row r="6" spans="1:20" s="39" customFormat="1" ht="81" customHeight="1" x14ac:dyDescent="0.25">
      <c r="A6" s="95" t="s">
        <v>6</v>
      </c>
      <c r="B6" s="121" t="str">
        <f>[1]!s_info_briefing(A2)</f>
        <v>公司是南京市规模最大的管道燃气经营企业。在南京市委、市政府的正确领导和关心支持下，公司以保民生、促发展为己任，紧紧抓住国家“西气东输”和“川气东送”带来的巨大发展机遇，积极推进南京市天然气管道工程建设和开发利用工作，大力拓展天然气应用市场，以优质的服务满足城市发展和群众不断增长的用气需求，连续17年实现管道燃气安全保供不脱压。公司连续4次获得全国“安康杯”竞赛优胜单位、2013-2014年度第九届中国“最佳客户服务管理奖”、全省非公企业党建带工建“四统筹一创争”活动示范企业、2010-2012年度市级文明单位、2010-2012年度省级文明单位、2013年度“南京市城市建设立功竞赛先进单位”、南京市12345政府服务热线工作先进单位、“港华福气365”被市文明委命名为南京市第四批服务品牌。</v>
      </c>
      <c r="C6" s="120"/>
      <c r="D6" s="120"/>
      <c r="E6" s="120"/>
      <c r="F6" s="120"/>
      <c r="G6" s="120"/>
    </row>
    <row r="7" spans="1:20" s="39" customFormat="1" x14ac:dyDescent="0.25">
      <c r="A7" s="97" t="s">
        <v>7</v>
      </c>
      <c r="B7" s="122" t="str">
        <f>[1]!b_issuer_shareholder(A2,"",1)</f>
        <v>南京公用发展股份有限公司</v>
      </c>
      <c r="C7" s="120"/>
      <c r="D7" s="120"/>
      <c r="E7" s="120"/>
      <c r="F7" s="99">
        <f>[1]!b_issuer_propofshareholder($A$2,"",1)%</f>
        <v>0.51</v>
      </c>
      <c r="G7" s="98"/>
      <c r="H7" s="44" t="s">
        <v>8</v>
      </c>
      <c r="M7" s="49">
        <v>42004</v>
      </c>
      <c r="N7" s="49">
        <v>42369</v>
      </c>
      <c r="O7" s="49">
        <v>41639</v>
      </c>
      <c r="P7" s="23" t="s">
        <v>9</v>
      </c>
      <c r="Q7" s="23" t="s">
        <v>10</v>
      </c>
      <c r="R7" s="23" t="s">
        <v>11</v>
      </c>
    </row>
    <row r="8" spans="1:20" s="39" customFormat="1" x14ac:dyDescent="0.25">
      <c r="A8" s="97"/>
      <c r="B8" s="122" t="str">
        <f>[1]!b_issuer_shareholder(A2,"",2)</f>
        <v>香港中华煤气(南京)有限公司</v>
      </c>
      <c r="C8" s="120"/>
      <c r="D8" s="120"/>
      <c r="E8" s="120"/>
      <c r="F8" s="99">
        <f>[1]!b_issuer_propofshareholder($A$2,"",2)%</f>
        <v>0.49</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d19040301.IB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南京港华燃气有限公司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中外合资企业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0</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0</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t="e">
        <f>(J96+J97+J98+J99+J100+J101)/J103</f>
        <v>#DIV/0!</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0</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22.207737089299997</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0</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0</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0</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0</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0</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0</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0</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0</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0</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0</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d19040301.IB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v>
      </c>
      <c r="C109" s="19" t="s">
        <v>29</v>
      </c>
      <c r="D109" s="30">
        <f>[1]!s_fa_current(A2,B2)</f>
        <v>0</v>
      </c>
      <c r="E109" s="19" t="s">
        <v>33</v>
      </c>
      <c r="F109" s="33">
        <f>[1]!s_fa_salescashintoor(A2,B2)/100</f>
        <v>0</v>
      </c>
      <c r="G109" s="19" t="s">
        <v>34</v>
      </c>
      <c r="H109" s="29">
        <f>S109/100</f>
        <v>0</v>
      </c>
      <c r="I109" s="19"/>
      <c r="J109" s="38"/>
      <c r="K109" s="50"/>
      <c r="L109" s="64" t="s">
        <v>53</v>
      </c>
      <c r="M109" s="65">
        <f>[1]!s_fa_debttoassets(A2,B2)</f>
        <v>0</v>
      </c>
      <c r="N109" s="19" t="s">
        <v>29</v>
      </c>
      <c r="O109" s="66"/>
      <c r="P109" s="19" t="s">
        <v>33</v>
      </c>
      <c r="Q109" s="66"/>
      <c r="R109" s="19" t="s">
        <v>34</v>
      </c>
      <c r="S109" s="69">
        <f>[1]!s_fa_grossprofitmargin(A2,B2)</f>
        <v>0</v>
      </c>
    </row>
    <row r="110" spans="1:19" ht="15.75" customHeight="1" x14ac:dyDescent="0.25">
      <c r="A110" s="19" t="s">
        <v>54</v>
      </c>
      <c r="B110" s="29">
        <f>M110/100</f>
        <v>0</v>
      </c>
      <c r="C110" s="19" t="s">
        <v>55</v>
      </c>
      <c r="D110" s="33">
        <f>[1]!s_fa_quick(A2,B2)</f>
        <v>0</v>
      </c>
      <c r="E110" s="19" t="s">
        <v>56</v>
      </c>
      <c r="F110" s="30">
        <f>[1]!s_fa_arturn(A2,B2)</f>
        <v>0</v>
      </c>
      <c r="G110" s="19" t="s">
        <v>57</v>
      </c>
      <c r="H110" s="29">
        <f>S110/100</f>
        <v>0</v>
      </c>
      <c r="I110" s="19"/>
      <c r="J110" s="38"/>
      <c r="L110" s="19" t="s">
        <v>54</v>
      </c>
      <c r="M110" s="65">
        <f>[1]!s_fa_catoassets(A2,B2)</f>
        <v>0</v>
      </c>
      <c r="N110" s="19" t="s">
        <v>55</v>
      </c>
      <c r="O110" s="66"/>
      <c r="P110" s="19" t="s">
        <v>56</v>
      </c>
      <c r="Q110" s="33"/>
      <c r="R110" s="19" t="s">
        <v>57</v>
      </c>
      <c r="S110" s="69">
        <f>[1]!s_fa_optogr(A2,B2)</f>
        <v>0</v>
      </c>
    </row>
    <row r="111" spans="1:19" ht="15" customHeight="1" x14ac:dyDescent="0.25">
      <c r="A111" s="19" t="s">
        <v>58</v>
      </c>
      <c r="B111" s="29">
        <f>M111/100</f>
        <v>0</v>
      </c>
      <c r="C111" s="19" t="s">
        <v>31</v>
      </c>
      <c r="D111" s="33">
        <f>[1]!s_fa_ebitdatodebt(A2,B2)</f>
        <v>0</v>
      </c>
      <c r="E111" s="19" t="s">
        <v>59</v>
      </c>
      <c r="F111" s="30">
        <f>[1]!s_fa_invturn(A2,B2)</f>
        <v>0</v>
      </c>
      <c r="G111" s="19" t="s">
        <v>37</v>
      </c>
      <c r="H111" s="29">
        <f>S111/100</f>
        <v>0</v>
      </c>
      <c r="I111" s="19"/>
      <c r="J111" s="38"/>
      <c r="L111" s="19" t="s">
        <v>58</v>
      </c>
      <c r="M111" s="65">
        <f>[1]!s_fa_currentdebttodebt(A2,B2)</f>
        <v>0</v>
      </c>
      <c r="N111" s="19" t="s">
        <v>31</v>
      </c>
      <c r="O111" s="66"/>
      <c r="P111" s="19" t="s">
        <v>59</v>
      </c>
      <c r="Q111" s="66"/>
      <c r="R111" s="19" t="s">
        <v>37</v>
      </c>
      <c r="S111" s="69">
        <f>[1]!s_fa_roe(A2,B2)</f>
        <v>0</v>
      </c>
    </row>
    <row r="112" spans="1:19" ht="14.25" customHeight="1" x14ac:dyDescent="0.25">
      <c r="A112" s="19" t="s">
        <v>30</v>
      </c>
      <c r="B112" s="31" t="e">
        <f>(M116+M117+M118+M119+M120+M121)/M123</f>
        <v>#DIV/0!</v>
      </c>
      <c r="C112" s="19" t="s">
        <v>60</v>
      </c>
      <c r="D112" s="33">
        <f>[1]!s_fa_ebittointerest(A2,B2)</f>
        <v>0</v>
      </c>
      <c r="E112" s="19" t="s">
        <v>61</v>
      </c>
      <c r="F112" s="30">
        <f>[1]!s_fa_caturn(A2,B2)</f>
        <v>0</v>
      </c>
      <c r="G112" s="19" t="s">
        <v>62</v>
      </c>
      <c r="H112" s="29">
        <f>S112/100</f>
        <v>0</v>
      </c>
      <c r="I112" s="19"/>
      <c r="J112" s="38"/>
      <c r="L112" s="19" t="s">
        <v>30</v>
      </c>
      <c r="M112" s="67"/>
      <c r="N112" s="19" t="s">
        <v>60</v>
      </c>
      <c r="O112" s="66"/>
      <c r="P112" s="19" t="s">
        <v>61</v>
      </c>
      <c r="Q112" s="66"/>
      <c r="R112" s="19" t="s">
        <v>62</v>
      </c>
      <c r="S112" s="69">
        <f>[1]!s_fa_roa2(A2,B2)</f>
        <v>0</v>
      </c>
    </row>
    <row r="113" spans="1:21" x14ac:dyDescent="0.25">
      <c r="A113" s="57"/>
      <c r="B113" s="58"/>
      <c r="C113" s="57"/>
      <c r="D113" s="59"/>
      <c r="E113" s="57" t="s">
        <v>63</v>
      </c>
      <c r="F113" s="60">
        <f>[1]!s_fa_dupont_faturnover(A2,B2)</f>
        <v>0</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0</v>
      </c>
    </row>
    <row r="117" spans="1:21" ht="14.25" customHeight="1" x14ac:dyDescent="0.25">
      <c r="A117" s="19" t="s">
        <v>69</v>
      </c>
      <c r="B117" s="33">
        <f t="shared" ref="B117:B131" si="1">M127/100000000</f>
        <v>0</v>
      </c>
      <c r="C117" s="19" t="s">
        <v>70</v>
      </c>
      <c r="D117" s="31">
        <f t="shared" ref="D117:D125" si="2">O127/100000000</f>
        <v>22.207737089299997</v>
      </c>
      <c r="E117" s="131" t="s">
        <v>71</v>
      </c>
      <c r="F117" s="124"/>
      <c r="G117" s="124"/>
      <c r="H117" s="132">
        <f t="shared" ref="H117:H131" si="3">S127/100000000</f>
        <v>0</v>
      </c>
      <c r="I117" s="124"/>
      <c r="J117" s="124"/>
      <c r="L117" s="39" t="s">
        <v>40</v>
      </c>
      <c r="M117" s="62">
        <f>[1]!b_stm07_bs(K107,82,L107,1)</f>
        <v>0</v>
      </c>
    </row>
    <row r="118" spans="1:21" ht="14.25" customHeight="1" x14ac:dyDescent="0.25">
      <c r="A118" s="19" t="s">
        <v>72</v>
      </c>
      <c r="B118" s="33">
        <f t="shared" si="1"/>
        <v>0</v>
      </c>
      <c r="C118" s="19" t="s">
        <v>73</v>
      </c>
      <c r="D118" s="31">
        <f t="shared" si="2"/>
        <v>0</v>
      </c>
      <c r="E118" s="131" t="s">
        <v>74</v>
      </c>
      <c r="F118" s="124"/>
      <c r="G118" s="124"/>
      <c r="H118" s="132">
        <f t="shared" si="3"/>
        <v>0</v>
      </c>
      <c r="I118" s="124"/>
      <c r="J118" s="124"/>
      <c r="L118" s="39" t="s">
        <v>41</v>
      </c>
      <c r="M118" s="62">
        <f>[1]!b_stm07_bs(K107,88,L107,1)</f>
        <v>0</v>
      </c>
    </row>
    <row r="119" spans="1:21" ht="14.25" customHeight="1" x14ac:dyDescent="0.25">
      <c r="A119" s="19" t="s">
        <v>75</v>
      </c>
      <c r="B119" s="33">
        <f t="shared" si="1"/>
        <v>0</v>
      </c>
      <c r="C119" s="19" t="s">
        <v>76</v>
      </c>
      <c r="D119" s="31">
        <f t="shared" si="2"/>
        <v>0</v>
      </c>
      <c r="E119" s="131" t="s">
        <v>77</v>
      </c>
      <c r="F119" s="124"/>
      <c r="G119" s="124"/>
      <c r="H119" s="133">
        <f t="shared" si="3"/>
        <v>0</v>
      </c>
      <c r="I119" s="124"/>
      <c r="J119" s="124"/>
      <c r="L119" s="39" t="s">
        <v>42</v>
      </c>
      <c r="M119" s="62">
        <f>[1]!b_stm07_bs(K107,147,L107,1)</f>
        <v>0</v>
      </c>
    </row>
    <row r="120" spans="1:21" ht="14.25" customHeight="1" x14ac:dyDescent="0.25">
      <c r="A120" s="19" t="s">
        <v>78</v>
      </c>
      <c r="B120" s="33">
        <f t="shared" si="1"/>
        <v>0</v>
      </c>
      <c r="C120" s="19" t="s">
        <v>79</v>
      </c>
      <c r="D120" s="31">
        <f t="shared" si="2"/>
        <v>0</v>
      </c>
      <c r="E120" s="131" t="s">
        <v>80</v>
      </c>
      <c r="F120" s="124"/>
      <c r="G120" s="124"/>
      <c r="H120" s="132">
        <f t="shared" si="3"/>
        <v>0</v>
      </c>
      <c r="I120" s="124"/>
      <c r="J120" s="124"/>
      <c r="L120" s="39" t="s">
        <v>43</v>
      </c>
      <c r="M120" s="62">
        <f>[1]!b_stm07_bs(K107,94,L107,1)</f>
        <v>0</v>
      </c>
    </row>
    <row r="121" spans="1:21" ht="14.25" customHeight="1" x14ac:dyDescent="0.25">
      <c r="A121" s="19" t="s">
        <v>81</v>
      </c>
      <c r="B121" s="33">
        <f t="shared" si="1"/>
        <v>0</v>
      </c>
      <c r="C121" s="19" t="s">
        <v>82</v>
      </c>
      <c r="D121" s="31">
        <f t="shared" si="2"/>
        <v>0</v>
      </c>
      <c r="E121" s="131" t="s">
        <v>83</v>
      </c>
      <c r="F121" s="124"/>
      <c r="G121" s="124"/>
      <c r="H121" s="132">
        <f t="shared" si="3"/>
        <v>0</v>
      </c>
      <c r="I121" s="124"/>
      <c r="J121" s="124"/>
      <c r="L121" s="39" t="s">
        <v>44</v>
      </c>
      <c r="M121" s="62">
        <f>[1]!b_stm07_bs(K107,95,L107,1)</f>
        <v>0</v>
      </c>
    </row>
    <row r="122" spans="1:21" ht="14.25" customHeight="1" x14ac:dyDescent="0.25">
      <c r="A122" s="19" t="s">
        <v>84</v>
      </c>
      <c r="B122" s="33">
        <f t="shared" si="1"/>
        <v>0</v>
      </c>
      <c r="C122" s="19" t="s">
        <v>85</v>
      </c>
      <c r="D122" s="31">
        <f t="shared" si="2"/>
        <v>0</v>
      </c>
      <c r="E122" s="131" t="s">
        <v>86</v>
      </c>
      <c r="F122" s="124"/>
      <c r="G122" s="124"/>
      <c r="H122" s="133">
        <f t="shared" si="3"/>
        <v>0</v>
      </c>
      <c r="I122" s="124"/>
      <c r="J122" s="124"/>
      <c r="L122" s="39"/>
      <c r="M122" s="39"/>
    </row>
    <row r="123" spans="1:21" ht="14.25" customHeight="1" x14ac:dyDescent="0.25">
      <c r="A123" s="19" t="s">
        <v>87</v>
      </c>
      <c r="B123" s="61">
        <f t="shared" si="1"/>
        <v>0</v>
      </c>
      <c r="C123" s="19" t="s">
        <v>88</v>
      </c>
      <c r="D123" s="31">
        <f t="shared" si="2"/>
        <v>0</v>
      </c>
      <c r="E123" s="131" t="s">
        <v>89</v>
      </c>
      <c r="F123" s="124"/>
      <c r="G123" s="124"/>
      <c r="H123" s="133">
        <f t="shared" si="3"/>
        <v>0</v>
      </c>
      <c r="I123" s="124"/>
      <c r="J123" s="124"/>
      <c r="L123" s="39" t="s">
        <v>45</v>
      </c>
      <c r="M123" s="62">
        <f>[1]!b_stm07_bs(K107,141,L107,1)</f>
        <v>0</v>
      </c>
    </row>
    <row r="124" spans="1:21" ht="14.25" customHeight="1" x14ac:dyDescent="0.25">
      <c r="A124" s="19" t="s">
        <v>90</v>
      </c>
      <c r="B124" s="33">
        <f t="shared" si="1"/>
        <v>0</v>
      </c>
      <c r="C124" s="19" t="s">
        <v>91</v>
      </c>
      <c r="D124" s="31">
        <f t="shared" si="2"/>
        <v>0</v>
      </c>
      <c r="E124" s="131" t="s">
        <v>92</v>
      </c>
      <c r="F124" s="124"/>
      <c r="G124" s="124"/>
      <c r="H124" s="133">
        <f t="shared" si="3"/>
        <v>0</v>
      </c>
      <c r="I124" s="124"/>
      <c r="J124" s="124"/>
      <c r="L124" s="39"/>
      <c r="M124" s="39"/>
    </row>
    <row r="125" spans="1:21" ht="27" customHeight="1" x14ac:dyDescent="0.25">
      <c r="A125" s="19" t="s">
        <v>93</v>
      </c>
      <c r="B125" s="33">
        <f t="shared" si="1"/>
        <v>0</v>
      </c>
      <c r="C125" s="19" t="s">
        <v>35</v>
      </c>
      <c r="D125" s="31">
        <f t="shared" si="2"/>
        <v>0</v>
      </c>
      <c r="E125" s="131" t="s">
        <v>94</v>
      </c>
      <c r="F125" s="124"/>
      <c r="G125" s="124"/>
      <c r="H125" s="132">
        <f t="shared" si="3"/>
        <v>0</v>
      </c>
      <c r="I125" s="124"/>
      <c r="J125" s="124"/>
      <c r="L125" s="39"/>
      <c r="M125" s="39"/>
    </row>
    <row r="126" spans="1:21" ht="16.5" customHeight="1" x14ac:dyDescent="0.25">
      <c r="A126" s="19" t="s">
        <v>95</v>
      </c>
      <c r="B126" s="33">
        <f t="shared" si="1"/>
        <v>0</v>
      </c>
      <c r="C126" s="19"/>
      <c r="D126" s="34"/>
      <c r="E126" s="131" t="s">
        <v>96</v>
      </c>
      <c r="F126" s="124"/>
      <c r="G126" s="124"/>
      <c r="H126" s="132">
        <f t="shared" si="3"/>
        <v>0</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0</v>
      </c>
      <c r="C127" s="19"/>
      <c r="D127" s="34"/>
      <c r="E127" s="131" t="s">
        <v>98</v>
      </c>
      <c r="F127" s="124"/>
      <c r="G127" s="124"/>
      <c r="H127" s="132">
        <f t="shared" si="3"/>
        <v>0</v>
      </c>
      <c r="I127" s="124"/>
      <c r="J127" s="124"/>
      <c r="L127" s="19" t="s">
        <v>69</v>
      </c>
      <c r="M127" s="69">
        <f>[1]!b_stm07_bs(K107,9,L107,1)</f>
        <v>0</v>
      </c>
      <c r="N127" s="19" t="s">
        <v>70</v>
      </c>
      <c r="O127" s="69">
        <f>[1]!b_stm07_is(K107,83,L107,1)</f>
        <v>2220773708.9299998</v>
      </c>
      <c r="P127" s="131" t="s">
        <v>71</v>
      </c>
      <c r="Q127" s="124"/>
      <c r="R127" s="124"/>
      <c r="S127" s="136">
        <f>[1]!b_stm07_cs(K107,9,L107,1)</f>
        <v>0</v>
      </c>
      <c r="T127" s="135"/>
      <c r="U127" s="135"/>
    </row>
    <row r="128" spans="1:21" ht="14.25" customHeight="1" x14ac:dyDescent="0.25">
      <c r="A128" s="19" t="s">
        <v>99</v>
      </c>
      <c r="B128" s="33">
        <f t="shared" si="1"/>
        <v>0</v>
      </c>
      <c r="C128" s="19"/>
      <c r="D128" s="34"/>
      <c r="E128" s="131" t="s">
        <v>100</v>
      </c>
      <c r="F128" s="124"/>
      <c r="G128" s="124"/>
      <c r="H128" s="133">
        <f t="shared" si="3"/>
        <v>0</v>
      </c>
      <c r="I128" s="124"/>
      <c r="J128" s="124"/>
      <c r="L128" s="19" t="s">
        <v>72</v>
      </c>
      <c r="M128" s="69">
        <f>[1]!b_stm07_bs(K107,12,L107,1)</f>
        <v>0</v>
      </c>
      <c r="N128" s="19" t="s">
        <v>73</v>
      </c>
      <c r="O128" s="69">
        <f>[1]!b_stm07_is(K107,84,L107,1)</f>
        <v>0</v>
      </c>
      <c r="P128" s="131" t="s">
        <v>74</v>
      </c>
      <c r="Q128" s="124"/>
      <c r="R128" s="124"/>
      <c r="S128" s="136">
        <f>[1]!b_stm07_cs(K107,11,L107,1)</f>
        <v>0</v>
      </c>
      <c r="T128" s="135"/>
      <c r="U128" s="135"/>
    </row>
    <row r="129" spans="1:21" ht="14.25" customHeight="1" x14ac:dyDescent="0.25">
      <c r="A129" s="19" t="s">
        <v>101</v>
      </c>
      <c r="B129" s="61">
        <f t="shared" si="1"/>
        <v>0</v>
      </c>
      <c r="C129" s="35"/>
      <c r="D129" s="32"/>
      <c r="E129" s="131" t="s">
        <v>102</v>
      </c>
      <c r="F129" s="124"/>
      <c r="G129" s="124"/>
      <c r="H129" s="132">
        <f t="shared" si="3"/>
        <v>0</v>
      </c>
      <c r="I129" s="124"/>
      <c r="J129" s="124"/>
      <c r="L129" s="19" t="s">
        <v>75</v>
      </c>
      <c r="M129" s="69">
        <f>[1]!b_stm07_bs(K107,13,L107,1)</f>
        <v>0</v>
      </c>
      <c r="N129" s="19" t="s">
        <v>76</v>
      </c>
      <c r="O129" s="69">
        <f>[1]!b_stm07_is(K107,10,L107,1)</f>
        <v>0</v>
      </c>
      <c r="P129" s="131" t="s">
        <v>77</v>
      </c>
      <c r="Q129" s="124"/>
      <c r="R129" s="124"/>
      <c r="S129" s="137">
        <f>[1]!b_stm07_cs(K107,25,L107,1)</f>
        <v>0</v>
      </c>
      <c r="T129" s="135"/>
      <c r="U129" s="135"/>
    </row>
    <row r="130" spans="1:21" ht="14.25" customHeight="1" x14ac:dyDescent="0.25">
      <c r="A130" s="19" t="s">
        <v>103</v>
      </c>
      <c r="B130" s="61">
        <f t="shared" si="1"/>
        <v>0</v>
      </c>
      <c r="C130" s="35"/>
      <c r="D130" s="32"/>
      <c r="E130" s="131" t="s">
        <v>104</v>
      </c>
      <c r="F130" s="124"/>
      <c r="G130" s="124"/>
      <c r="H130" s="132">
        <f t="shared" si="3"/>
        <v>0</v>
      </c>
      <c r="I130" s="124"/>
      <c r="J130" s="124"/>
      <c r="L130" s="19" t="s">
        <v>78</v>
      </c>
      <c r="M130" s="69">
        <f>[1]!b_stm07_bs(K107,31,L107,1)</f>
        <v>0</v>
      </c>
      <c r="N130" s="19" t="s">
        <v>79</v>
      </c>
      <c r="O130" s="69">
        <f>[1]!b_stm07_is(K107,12,L107,1)</f>
        <v>0</v>
      </c>
      <c r="P130" s="131" t="s">
        <v>80</v>
      </c>
      <c r="Q130" s="124"/>
      <c r="R130" s="124"/>
      <c r="S130" s="136">
        <f>[1]!b_stm07_cs(K107,26,L107,1)</f>
        <v>0</v>
      </c>
      <c r="T130" s="135"/>
      <c r="U130" s="135"/>
    </row>
    <row r="131" spans="1:21" ht="14.25" customHeight="1" x14ac:dyDescent="0.25">
      <c r="A131" s="36" t="s">
        <v>105</v>
      </c>
      <c r="B131" s="61">
        <f t="shared" si="1"/>
        <v>0</v>
      </c>
      <c r="C131" s="35"/>
      <c r="D131" s="32"/>
      <c r="E131" s="131" t="s">
        <v>106</v>
      </c>
      <c r="F131" s="124"/>
      <c r="G131" s="124"/>
      <c r="H131" s="133">
        <f t="shared" si="3"/>
        <v>0</v>
      </c>
      <c r="I131" s="124"/>
      <c r="J131" s="124"/>
      <c r="L131" s="19" t="s">
        <v>81</v>
      </c>
      <c r="M131" s="69">
        <f>[1]!b_stm07_bs(K107,33,L107,1)</f>
        <v>0</v>
      </c>
      <c r="N131" s="19" t="s">
        <v>82</v>
      </c>
      <c r="O131" s="69">
        <f>[1]!b_stm07_is(K107,13,L107,1)</f>
        <v>0</v>
      </c>
      <c r="P131" s="131" t="s">
        <v>83</v>
      </c>
      <c r="Q131" s="124"/>
      <c r="R131" s="124"/>
      <c r="S131" s="136">
        <f>[1]!b_stm07_cs(K107,29,L107,1)</f>
        <v>0</v>
      </c>
      <c r="T131" s="135"/>
      <c r="U131" s="135"/>
    </row>
    <row r="132" spans="1:21" x14ac:dyDescent="0.25">
      <c r="L132" s="19" t="s">
        <v>84</v>
      </c>
      <c r="M132" s="69">
        <f>[1]!b_stm07_bs(K107,37,L107,1)</f>
        <v>0</v>
      </c>
      <c r="N132" s="19" t="s">
        <v>85</v>
      </c>
      <c r="O132" s="69">
        <f>[1]!b_stm07_is(K107,14,L107,1)</f>
        <v>0</v>
      </c>
      <c r="P132" s="131" t="s">
        <v>86</v>
      </c>
      <c r="Q132" s="124"/>
      <c r="R132" s="124"/>
      <c r="S132" s="137">
        <f>[1]!b_stm07_cs(K107,37,L107,1)</f>
        <v>0</v>
      </c>
      <c r="T132" s="135"/>
      <c r="U132" s="135"/>
    </row>
    <row r="133" spans="1:21" x14ac:dyDescent="0.25">
      <c r="L133" s="19" t="s">
        <v>87</v>
      </c>
      <c r="M133" s="71">
        <f>[1]!b_stm07_bs(K107,74,L107,1)</f>
        <v>0</v>
      </c>
      <c r="N133" s="19" t="s">
        <v>88</v>
      </c>
      <c r="O133" s="69">
        <f>[1]!b_stm07_is(K107,48,L107,1)</f>
        <v>0</v>
      </c>
      <c r="P133" s="131" t="s">
        <v>89</v>
      </c>
      <c r="Q133" s="124"/>
      <c r="R133" s="124"/>
      <c r="S133" s="137">
        <f>[1]!b_stm07_cs(K107,39,L107,1)</f>
        <v>0</v>
      </c>
      <c r="T133" s="135"/>
      <c r="U133" s="135"/>
    </row>
    <row r="134" spans="1:21" x14ac:dyDescent="0.25">
      <c r="L134" s="19" t="s">
        <v>90</v>
      </c>
      <c r="M134" s="69">
        <f>[1]!b_stm07_bs(K107,75,L107,1)</f>
        <v>0</v>
      </c>
      <c r="N134" s="19" t="s">
        <v>91</v>
      </c>
      <c r="O134" s="69">
        <f>[1]!b_stm07_is(K107,55,L107,1)</f>
        <v>0</v>
      </c>
      <c r="P134" s="131" t="s">
        <v>92</v>
      </c>
      <c r="Q134" s="124"/>
      <c r="R134" s="124"/>
      <c r="S134" s="137">
        <f>[1]!b_stm07_cs(K107,59,L107,1)</f>
        <v>0</v>
      </c>
      <c r="T134" s="135"/>
      <c r="U134" s="135"/>
    </row>
    <row r="135" spans="1:21" ht="32.4" customHeight="1" x14ac:dyDescent="0.25">
      <c r="L135" s="19" t="s">
        <v>93</v>
      </c>
      <c r="M135" s="69">
        <f>[1]!b_stm07_bs(K107,88,L107,1)</f>
        <v>0</v>
      </c>
      <c r="N135" s="19" t="s">
        <v>35</v>
      </c>
      <c r="O135" s="69">
        <f>[1]!b_stm07_is(K107,60,L107,1)</f>
        <v>0</v>
      </c>
      <c r="P135" s="131" t="s">
        <v>94</v>
      </c>
      <c r="Q135" s="124"/>
      <c r="R135" s="124"/>
      <c r="S135" s="136">
        <f>[1]!b_stm07_cs(K107,60,L107,1)</f>
        <v>0</v>
      </c>
      <c r="T135" s="135"/>
      <c r="U135" s="135"/>
    </row>
    <row r="136" spans="1:21" ht="21.6" customHeight="1" x14ac:dyDescent="0.25">
      <c r="L136" s="19" t="s">
        <v>95</v>
      </c>
      <c r="M136" s="69">
        <f>[1]!b_stm07_bs(K107,147,L107,1)</f>
        <v>0</v>
      </c>
      <c r="N136" s="19"/>
      <c r="O136" s="34"/>
      <c r="P136" s="131" t="s">
        <v>96</v>
      </c>
      <c r="Q136" s="124"/>
      <c r="R136" s="124"/>
      <c r="S136" s="136">
        <f>[1]!b_stm07_cs(K107,61,L107,1)</f>
        <v>0</v>
      </c>
      <c r="T136" s="135"/>
      <c r="U136" s="135"/>
    </row>
    <row r="137" spans="1:21" x14ac:dyDescent="0.25">
      <c r="L137" s="19" t="s">
        <v>97</v>
      </c>
      <c r="M137" s="69">
        <f>[1]!b_stm07_bs(K107,94,L107,1)</f>
        <v>0</v>
      </c>
      <c r="N137" s="19"/>
      <c r="O137" s="34"/>
      <c r="P137" s="131" t="s">
        <v>98</v>
      </c>
      <c r="Q137" s="124"/>
      <c r="R137" s="124"/>
      <c r="S137" s="136">
        <f>[1]!b_stm07_cs(K107,63,L107,1)</f>
        <v>0</v>
      </c>
      <c r="T137" s="135"/>
      <c r="U137" s="135"/>
    </row>
    <row r="138" spans="1:21" x14ac:dyDescent="0.25">
      <c r="L138" s="19" t="s">
        <v>99</v>
      </c>
      <c r="M138" s="69">
        <f>[1]!b_stm07_bs(K107,95,L107,1)</f>
        <v>0</v>
      </c>
      <c r="N138" s="19"/>
      <c r="O138" s="34"/>
      <c r="P138" s="131" t="s">
        <v>100</v>
      </c>
      <c r="Q138" s="124"/>
      <c r="R138" s="124"/>
      <c r="S138" s="137">
        <f>[1]!b_stm07_cs(K107,68,L107,1)</f>
        <v>0</v>
      </c>
      <c r="T138" s="135"/>
      <c r="U138" s="135"/>
    </row>
    <row r="139" spans="1:21" x14ac:dyDescent="0.25">
      <c r="L139" s="19" t="s">
        <v>101</v>
      </c>
      <c r="M139" s="71">
        <f>[1]!b_stm07_bs(K107,128,L107,1)</f>
        <v>0</v>
      </c>
      <c r="N139" s="35"/>
      <c r="O139" s="32"/>
      <c r="P139" s="131" t="s">
        <v>102</v>
      </c>
      <c r="Q139" s="124"/>
      <c r="R139" s="124"/>
      <c r="S139" s="136">
        <f>[1]!b_stm07_cs(K107,69,L107,1)</f>
        <v>0</v>
      </c>
      <c r="T139" s="135"/>
      <c r="U139" s="135"/>
    </row>
    <row r="140" spans="1:21" ht="21.6" customHeight="1" x14ac:dyDescent="0.25">
      <c r="L140" s="19" t="s">
        <v>103</v>
      </c>
      <c r="M140" s="71">
        <f>[1]!b_stm07_bs(K107,141,L107,1)</f>
        <v>0</v>
      </c>
      <c r="N140" s="35"/>
      <c r="O140" s="32"/>
      <c r="P140" s="131" t="s">
        <v>104</v>
      </c>
      <c r="Q140" s="124"/>
      <c r="R140" s="124"/>
      <c r="S140" s="136">
        <f>[1]!b_stm07_cs(K107,75,L107,1)</f>
        <v>0</v>
      </c>
      <c r="T140" s="135"/>
      <c r="U140" s="135"/>
    </row>
    <row r="141" spans="1:21" ht="21.6" customHeight="1" x14ac:dyDescent="0.25">
      <c r="L141" s="36" t="s">
        <v>105</v>
      </c>
      <c r="M141" s="71">
        <f>[1]!b_stm07_bs(K107,145,L107,1)</f>
        <v>0</v>
      </c>
      <c r="N141" s="35"/>
      <c r="O141" s="32"/>
      <c r="P141" s="131" t="s">
        <v>106</v>
      </c>
      <c r="Q141" s="124"/>
      <c r="R141" s="124"/>
      <c r="S141" s="137">
        <f>[1]!b_stm07_cs(K107,77,L107,1)</f>
        <v>0</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187</v>
      </c>
      <c r="C2" s="120"/>
      <c r="D2" s="95" t="s">
        <v>3</v>
      </c>
      <c r="E2" s="119" t="s">
        <v>188</v>
      </c>
      <c r="F2" s="120"/>
      <c r="G2" s="120"/>
    </row>
    <row r="3" spans="1:12" ht="14.25" customHeight="1" x14ac:dyDescent="0.25">
      <c r="A3" s="95" t="s">
        <v>4</v>
      </c>
      <c r="B3" s="119" t="s">
        <v>189</v>
      </c>
      <c r="C3" s="120"/>
      <c r="D3" s="95" t="s">
        <v>5</v>
      </c>
      <c r="E3" s="119" t="s">
        <v>190</v>
      </c>
      <c r="F3" s="120"/>
      <c r="G3" s="120"/>
    </row>
    <row r="4" spans="1:12" ht="113.25" customHeight="1" x14ac:dyDescent="0.25">
      <c r="A4" s="95" t="s">
        <v>6</v>
      </c>
      <c r="B4" s="121" t="s">
        <v>191</v>
      </c>
      <c r="C4" s="120"/>
      <c r="D4" s="120"/>
      <c r="E4" s="120"/>
      <c r="F4" s="120"/>
      <c r="G4" s="120"/>
    </row>
    <row r="5" spans="1:12" ht="14.4" x14ac:dyDescent="0.25">
      <c r="A5" s="100" t="s">
        <v>107</v>
      </c>
      <c r="B5" s="140" t="s">
        <v>192</v>
      </c>
      <c r="C5" s="120"/>
      <c r="D5" s="120"/>
      <c r="E5" s="120"/>
      <c r="F5" s="141">
        <v>0.51</v>
      </c>
      <c r="G5" s="120"/>
    </row>
    <row r="6" spans="1:12" ht="11.25" customHeight="1" x14ac:dyDescent="0.25">
      <c r="A6" s="100" t="s">
        <v>108</v>
      </c>
      <c r="B6" s="140" t="s">
        <v>193</v>
      </c>
      <c r="C6" s="120"/>
      <c r="D6" s="120"/>
      <c r="E6" s="120"/>
      <c r="F6" s="141">
        <v>0.49</v>
      </c>
      <c r="G6" s="120"/>
    </row>
    <row r="7" spans="1:12" ht="11.25" customHeight="1" x14ac:dyDescent="0.25">
      <c r="A7" s="100" t="s">
        <v>109</v>
      </c>
      <c r="B7" s="140" t="s">
        <v>194</v>
      </c>
      <c r="C7" s="120"/>
      <c r="D7" s="120"/>
      <c r="E7" s="120"/>
      <c r="F7" s="141" t="s">
        <v>194</v>
      </c>
      <c r="G7" s="120"/>
    </row>
    <row r="8" spans="1:12" ht="11.25" customHeight="1" x14ac:dyDescent="0.25">
      <c r="A8" s="100" t="s">
        <v>110</v>
      </c>
      <c r="B8" s="140" t="s">
        <v>194</v>
      </c>
      <c r="C8" s="120"/>
      <c r="D8" s="120"/>
      <c r="E8" s="120"/>
      <c r="F8" s="141" t="s">
        <v>194</v>
      </c>
      <c r="G8" s="120"/>
    </row>
    <row r="9" spans="1:12" ht="11.25" customHeight="1" x14ac:dyDescent="0.25">
      <c r="A9" s="100" t="s">
        <v>111</v>
      </c>
      <c r="B9" s="140" t="s">
        <v>194</v>
      </c>
      <c r="C9" s="120"/>
      <c r="D9" s="120"/>
      <c r="E9" s="120"/>
      <c r="F9" s="141" t="s">
        <v>194</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3.95</v>
      </c>
      <c r="E13" s="40">
        <v>0</v>
      </c>
      <c r="F13" s="47">
        <v>0</v>
      </c>
      <c r="G13" s="40">
        <v>2</v>
      </c>
    </row>
    <row r="14" spans="1:12" ht="14.4" customHeight="1" x14ac:dyDescent="0.25">
      <c r="A14" t="s">
        <v>116</v>
      </c>
      <c r="B14" t="s">
        <v>117</v>
      </c>
      <c r="C14" t="s">
        <v>118</v>
      </c>
      <c r="D14" s="40">
        <v>3.95</v>
      </c>
      <c r="E14" s="41">
        <v>0</v>
      </c>
      <c r="F14">
        <v>0</v>
      </c>
      <c r="G14" s="40">
        <v>4</v>
      </c>
    </row>
    <row r="15" spans="1:12" ht="14.4" customHeight="1" x14ac:dyDescent="0.25">
      <c r="A15" t="s">
        <v>119</v>
      </c>
      <c r="B15" t="s">
        <v>120</v>
      </c>
      <c r="C15" t="s">
        <v>121</v>
      </c>
      <c r="D15" s="40">
        <v>3.6</v>
      </c>
      <c r="E15" s="41">
        <v>0</v>
      </c>
      <c r="F15" t="s">
        <v>195</v>
      </c>
      <c r="G15" s="40">
        <v>3</v>
      </c>
    </row>
    <row r="16" spans="1:12" ht="14.4" customHeight="1" x14ac:dyDescent="0.25">
      <c r="D16" s="40"/>
      <c r="E16" s="41"/>
      <c r="G16" s="40"/>
    </row>
    <row r="17" spans="1:7" ht="14.4" customHeight="1" x14ac:dyDescent="0.25">
      <c r="D17" s="40"/>
      <c r="E17" s="41"/>
      <c r="G17" s="40"/>
    </row>
    <row r="18" spans="1:7" ht="14.4" customHeight="1" x14ac:dyDescent="0.25">
      <c r="D18" s="40"/>
      <c r="E18" s="41"/>
      <c r="G18" s="40"/>
    </row>
    <row r="19" spans="1:7" ht="14.4" customHeight="1" x14ac:dyDescent="0.25">
      <c r="D19" s="40"/>
      <c r="E19" s="41"/>
      <c r="G19" s="40"/>
    </row>
    <row r="20" spans="1:7" ht="14.4" customHeight="1" x14ac:dyDescent="0.25">
      <c r="D20" s="40"/>
      <c r="E20" s="41"/>
      <c r="G20" s="40"/>
    </row>
    <row r="21" spans="1:7" ht="14.4" customHeight="1" x14ac:dyDescent="0.25">
      <c r="A21" s="143" t="s">
        <v>122</v>
      </c>
      <c r="B21" s="143"/>
      <c r="C21" s="143"/>
      <c r="D21" s="143"/>
      <c r="E21" s="41"/>
      <c r="G21" s="40"/>
    </row>
    <row r="22" spans="1:7" ht="14.4" customHeight="1" x14ac:dyDescent="0.25">
      <c r="A22" s="101" t="s">
        <v>123</v>
      </c>
      <c r="B22" s="101" t="s">
        <v>124</v>
      </c>
      <c r="C22" s="101" t="s">
        <v>125</v>
      </c>
      <c r="D22" s="102" t="s">
        <v>126</v>
      </c>
      <c r="E22" s="41"/>
      <c r="G22" s="40"/>
    </row>
    <row r="23" spans="1:7" ht="14.4" customHeight="1" x14ac:dyDescent="0.25">
      <c r="A23" t="s">
        <v>127</v>
      </c>
      <c r="B23" t="s">
        <v>128</v>
      </c>
      <c r="C23" t="s">
        <v>129</v>
      </c>
      <c r="D23" s="40" t="s">
        <v>130</v>
      </c>
      <c r="E23" s="41"/>
      <c r="G23" s="40"/>
    </row>
    <row r="24" spans="1:7" ht="14.4" customHeight="1" x14ac:dyDescent="0.25">
      <c r="A24" t="s">
        <v>131</v>
      </c>
      <c r="B24" t="s">
        <v>128</v>
      </c>
      <c r="C24" t="s">
        <v>129</v>
      </c>
      <c r="D24" s="40" t="s">
        <v>130</v>
      </c>
      <c r="E24" s="41"/>
      <c r="G24" s="40"/>
    </row>
    <row r="25" spans="1:7" ht="14.4" customHeight="1" x14ac:dyDescent="0.25">
      <c r="A25" t="s">
        <v>132</v>
      </c>
      <c r="B25" t="s">
        <v>128</v>
      </c>
      <c r="C25" t="s">
        <v>129</v>
      </c>
      <c r="D25" s="40" t="s">
        <v>130</v>
      </c>
      <c r="E25" s="41"/>
      <c r="G25" s="40"/>
    </row>
    <row r="26" spans="1:7" ht="14.4" customHeight="1" x14ac:dyDescent="0.25">
      <c r="D26" s="40"/>
      <c r="E26" s="41"/>
      <c r="G26" s="40"/>
    </row>
    <row r="27" spans="1:7" ht="14.4" customHeight="1" x14ac:dyDescent="0.25">
      <c r="D27" s="40"/>
      <c r="E27" s="41"/>
      <c r="G27" s="40"/>
    </row>
    <row r="28" spans="1:7" ht="14.4" customHeight="1" x14ac:dyDescent="0.25">
      <c r="D28" s="40"/>
      <c r="E28" s="41"/>
      <c r="G28" s="40"/>
    </row>
    <row r="29" spans="1:7" ht="14.4" customHeight="1" x14ac:dyDescent="0.25">
      <c r="D29" s="40"/>
      <c r="E29" s="41"/>
      <c r="G29" s="40"/>
    </row>
    <row r="30" spans="1:7" ht="14.4" customHeight="1" x14ac:dyDescent="0.25">
      <c r="D30" s="40"/>
      <c r="E30" s="41"/>
      <c r="G30" s="40"/>
    </row>
    <row r="31" spans="1:7" ht="14.4" customHeight="1" x14ac:dyDescent="0.25">
      <c r="D31" s="40"/>
      <c r="E31" s="41"/>
      <c r="G31" s="40"/>
    </row>
    <row r="32" spans="1:7" ht="14.4" customHeight="1" x14ac:dyDescent="0.25">
      <c r="D32" s="40"/>
      <c r="E32" s="41"/>
      <c r="G32" s="40"/>
    </row>
    <row r="33" spans="4:7" ht="14.4" customHeight="1" x14ac:dyDescent="0.25">
      <c r="D33" s="40"/>
      <c r="E33" s="41"/>
      <c r="G33" s="40"/>
    </row>
    <row r="34" spans="4:7" ht="14.4" customHeight="1" x14ac:dyDescent="0.25">
      <c r="D34" s="40"/>
      <c r="E34" s="41"/>
      <c r="G34" s="40"/>
    </row>
    <row r="35" spans="4:7" ht="14.4" customHeight="1" x14ac:dyDescent="0.25">
      <c r="D35" s="40"/>
      <c r="E35" s="41"/>
      <c r="G35" s="40"/>
    </row>
    <row r="36" spans="4:7" ht="14.4" customHeight="1" x14ac:dyDescent="0.25">
      <c r="D36" s="40"/>
      <c r="E36" s="41"/>
      <c r="G36" s="40"/>
    </row>
    <row r="37" spans="4:7" ht="14.4" customHeight="1" x14ac:dyDescent="0.25">
      <c r="D37" s="40"/>
      <c r="E37" s="41"/>
      <c r="G37" s="40"/>
    </row>
    <row r="38" spans="4:7" ht="14.4" customHeight="1" x14ac:dyDescent="0.25">
      <c r="D38" s="40"/>
      <c r="E38" s="41"/>
      <c r="G38" s="40"/>
    </row>
    <row r="39" spans="4:7" ht="14.4" customHeight="1" x14ac:dyDescent="0.25">
      <c r="D39" s="40"/>
      <c r="E39" s="41"/>
      <c r="G39" s="40"/>
    </row>
    <row r="40" spans="4:7" ht="14.4" customHeight="1" x14ac:dyDescent="0.25">
      <c r="D40" s="40"/>
      <c r="E40" s="41"/>
      <c r="G40" s="40"/>
    </row>
    <row r="41" spans="4:7" ht="14.4" customHeight="1" x14ac:dyDescent="0.25">
      <c r="D41" s="40"/>
      <c r="E41" s="41"/>
      <c r="G41" s="40"/>
    </row>
    <row r="42" spans="4:7" ht="14.4" customHeight="1" x14ac:dyDescent="0.25">
      <c r="D42" s="40"/>
      <c r="E42" s="41"/>
      <c r="G42" s="40"/>
    </row>
    <row r="43" spans="4:7" ht="14.4" customHeight="1" x14ac:dyDescent="0.25">
      <c r="D43" s="40"/>
      <c r="E43" s="41"/>
      <c r="G43" s="40"/>
    </row>
    <row r="44" spans="4:7" ht="14.4" customHeight="1" x14ac:dyDescent="0.25">
      <c r="D44" s="40"/>
      <c r="E44" s="41"/>
      <c r="G44" s="40"/>
    </row>
    <row r="45" spans="4:7" ht="14.4" customHeight="1" x14ac:dyDescent="0.25">
      <c r="D45" s="40"/>
      <c r="E45" s="41"/>
      <c r="G45" s="40"/>
    </row>
    <row r="46" spans="4:7" ht="14.4" customHeight="1" x14ac:dyDescent="0.25">
      <c r="D46" s="40"/>
      <c r="E46" s="41"/>
      <c r="G46" s="40"/>
    </row>
    <row r="47" spans="4:7" ht="14.4" customHeight="1" x14ac:dyDescent="0.25">
      <c r="D47" s="40"/>
      <c r="E47" s="41"/>
      <c r="G47" s="40"/>
    </row>
    <row r="48" spans="4:7" ht="14.4" customHeight="1" x14ac:dyDescent="0.25">
      <c r="D48" s="40"/>
      <c r="E48" s="41"/>
      <c r="G48" s="40"/>
    </row>
    <row r="49" spans="4:7" ht="14.4" customHeight="1" x14ac:dyDescent="0.25">
      <c r="D49" s="40"/>
      <c r="E49" s="41"/>
      <c r="G49" s="40"/>
    </row>
    <row r="50" spans="4:7" ht="14.4" customHeight="1" x14ac:dyDescent="0.25">
      <c r="D50" s="40"/>
      <c r="E50" s="41"/>
      <c r="G50" s="40"/>
    </row>
    <row r="51" spans="4:7" ht="14.4" customHeight="1" x14ac:dyDescent="0.25">
      <c r="D51" s="40"/>
      <c r="E51" s="41"/>
      <c r="G51" s="40"/>
    </row>
    <row r="52" spans="4:7" ht="14.4" customHeight="1" x14ac:dyDescent="0.25">
      <c r="D52" s="40"/>
      <c r="E52" s="41"/>
      <c r="G52" s="40"/>
    </row>
    <row r="53" spans="4:7" ht="14.4" customHeight="1" x14ac:dyDescent="0.25">
      <c r="D53" s="40"/>
      <c r="E53" s="41"/>
      <c r="G53" s="40"/>
    </row>
    <row r="54" spans="4:7" ht="14.4" customHeight="1" x14ac:dyDescent="0.25">
      <c r="D54" s="40"/>
      <c r="E54" s="41"/>
      <c r="G54" s="40"/>
    </row>
    <row r="55" spans="4:7" ht="14.4" customHeight="1" x14ac:dyDescent="0.25">
      <c r="D55" s="40"/>
      <c r="E55" s="41"/>
      <c r="G55" s="40"/>
    </row>
    <row r="56" spans="4:7" ht="14.4" customHeight="1" x14ac:dyDescent="0.25">
      <c r="D56" s="40"/>
      <c r="E56" s="41"/>
      <c r="G56" s="40"/>
    </row>
    <row r="57" spans="4:7" ht="14.4" customHeight="1" x14ac:dyDescent="0.25">
      <c r="D57" s="40"/>
      <c r="E57" s="41"/>
      <c r="G57" s="40"/>
    </row>
    <row r="58" spans="4:7" ht="14.4" customHeight="1" x14ac:dyDescent="0.25">
      <c r="D58" s="40"/>
      <c r="E58" s="41"/>
      <c r="G58" s="40"/>
    </row>
    <row r="59" spans="4:7" ht="14.4" customHeight="1" x14ac:dyDescent="0.25">
      <c r="D59" s="40"/>
      <c r="E59" s="41"/>
      <c r="G59" s="40"/>
    </row>
    <row r="60" spans="4:7" ht="14.4" customHeight="1" x14ac:dyDescent="0.25">
      <c r="D60" s="40"/>
      <c r="E60" s="41"/>
      <c r="G60" s="40"/>
    </row>
    <row r="61" spans="4:7" ht="14.4" customHeight="1" x14ac:dyDescent="0.25">
      <c r="D61" s="40"/>
      <c r="E61" s="41"/>
      <c r="G61" s="40"/>
    </row>
    <row r="62" spans="4:7" ht="14.4" customHeight="1" x14ac:dyDescent="0.25">
      <c r="D62" s="40"/>
      <c r="E62" s="41"/>
      <c r="G62" s="40"/>
    </row>
    <row r="63" spans="4:7" ht="14.4" customHeight="1" x14ac:dyDescent="0.25">
      <c r="D63" s="40"/>
      <c r="E63" s="41"/>
      <c r="G63" s="40"/>
    </row>
    <row r="64" spans="4:7" ht="14.4" customHeight="1" x14ac:dyDescent="0.25">
      <c r="D64" s="40"/>
      <c r="E64" s="41"/>
      <c r="G64" s="40"/>
    </row>
    <row r="65" spans="1:7" ht="14.4" customHeight="1" x14ac:dyDescent="0.25">
      <c r="D65" s="40"/>
      <c r="E65" s="41"/>
      <c r="G65" s="40"/>
    </row>
    <row r="66" spans="1:7" ht="14.4" customHeight="1" x14ac:dyDescent="0.25">
      <c r="D66" s="40"/>
      <c r="E66" s="41"/>
      <c r="G66" s="40"/>
    </row>
    <row r="67" spans="1:7" ht="14.4" customHeight="1" x14ac:dyDescent="0.25">
      <c r="D67" s="40"/>
      <c r="E67" s="41"/>
      <c r="G67" s="40"/>
    </row>
    <row r="68" spans="1:7" ht="14.4" customHeight="1" x14ac:dyDescent="0.25">
      <c r="D68" s="40"/>
      <c r="E68" s="41"/>
      <c r="G68" s="40"/>
    </row>
    <row r="69" spans="1:7" ht="14.4" customHeight="1" x14ac:dyDescent="0.25">
      <c r="D69" s="40"/>
      <c r="E69" s="41"/>
      <c r="G69" s="40"/>
    </row>
    <row r="70" spans="1:7" ht="14.4" customHeight="1" x14ac:dyDescent="0.25">
      <c r="D70" s="40"/>
      <c r="E70" s="41"/>
      <c r="G70" s="40"/>
    </row>
    <row r="71" spans="1:7" ht="14.4" customHeight="1" x14ac:dyDescent="0.25">
      <c r="D71" s="40"/>
      <c r="E71" s="41"/>
      <c r="G71" s="40"/>
    </row>
    <row r="72" spans="1:7" ht="14.4" customHeight="1" x14ac:dyDescent="0.25">
      <c r="A72" t="s">
        <v>133</v>
      </c>
      <c r="D72" s="40"/>
      <c r="E72" s="41"/>
      <c r="G72" s="40"/>
    </row>
    <row r="73" spans="1:7" ht="14.4" customHeight="1" x14ac:dyDescent="0.25">
      <c r="D73" s="40"/>
      <c r="E73" s="41"/>
      <c r="G73" s="40"/>
    </row>
    <row r="74" spans="1:7" ht="14.4" customHeight="1" x14ac:dyDescent="0.25">
      <c r="D74" s="40"/>
      <c r="E74" s="41"/>
      <c r="G74" s="40"/>
    </row>
    <row r="75" spans="1:7" ht="14.4" customHeight="1" x14ac:dyDescent="0.25">
      <c r="D75" s="40"/>
      <c r="E75" s="41"/>
      <c r="G75" s="40"/>
    </row>
    <row r="76" spans="1:7" ht="14.4" customHeight="1" x14ac:dyDescent="0.25">
      <c r="D76" s="40"/>
      <c r="E76" s="41"/>
      <c r="G76" s="40"/>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4:7" ht="14.4" customHeight="1" x14ac:dyDescent="0.25">
      <c r="D81" s="40"/>
      <c r="E81" s="41"/>
      <c r="G81" s="40"/>
    </row>
    <row r="82" spans="4:7" ht="14.4" customHeight="1" x14ac:dyDescent="0.25">
      <c r="D82" s="40"/>
      <c r="E82" s="41"/>
      <c r="G82" s="40"/>
    </row>
    <row r="83" spans="4:7" ht="14.4" customHeight="1" x14ac:dyDescent="0.25">
      <c r="D83" s="40"/>
      <c r="E83" s="41"/>
      <c r="G83" s="40"/>
    </row>
    <row r="84" spans="4:7" ht="14.4" customHeight="1" x14ac:dyDescent="0.25">
      <c r="D84" s="40"/>
      <c r="E84" s="41"/>
      <c r="G84" s="40"/>
    </row>
    <row r="85" spans="4:7" ht="14.4" customHeight="1" x14ac:dyDescent="0.25">
      <c r="D85" s="40"/>
      <c r="E85" s="41"/>
      <c r="G85" s="40"/>
    </row>
    <row r="86" spans="4:7" ht="14.4" customHeight="1" x14ac:dyDescent="0.25">
      <c r="D86" s="40"/>
      <c r="E86" s="41"/>
      <c r="G86" s="40"/>
    </row>
    <row r="87" spans="4:7" ht="14.4" customHeight="1" x14ac:dyDescent="0.25">
      <c r="D87" s="40"/>
      <c r="E87" s="41"/>
      <c r="G87" s="40"/>
    </row>
    <row r="88" spans="4:7" ht="14.4" customHeight="1" x14ac:dyDescent="0.25">
      <c r="D88" s="40"/>
      <c r="E88" s="41"/>
      <c r="G88" s="40"/>
    </row>
    <row r="89" spans="4:7" ht="14.4" customHeight="1" x14ac:dyDescent="0.25">
      <c r="D89" s="40"/>
      <c r="E89" s="41"/>
      <c r="G89" s="40"/>
    </row>
    <row r="90" spans="4:7" ht="14.4" customHeight="1" x14ac:dyDescent="0.25">
      <c r="D90" s="40"/>
      <c r="E90" s="41"/>
      <c r="G90" s="40"/>
    </row>
    <row r="91" spans="4:7" ht="14.4" customHeight="1" x14ac:dyDescent="0.25">
      <c r="D91" s="40"/>
      <c r="E91" s="41"/>
      <c r="G91" s="40"/>
    </row>
    <row r="92" spans="4:7" ht="14.4" customHeight="1" x14ac:dyDescent="0.25">
      <c r="D92" s="40"/>
      <c r="E92" s="41"/>
      <c r="G92" s="40"/>
    </row>
    <row r="93" spans="4:7" ht="14.4" customHeight="1" x14ac:dyDescent="0.25">
      <c r="D93" s="40"/>
      <c r="E93" s="41"/>
      <c r="G93" s="40"/>
    </row>
    <row r="94" spans="4:7" ht="14.4" customHeight="1" x14ac:dyDescent="0.25">
      <c r="D94" s="40"/>
      <c r="E94" s="41"/>
      <c r="G94" s="40"/>
    </row>
    <row r="95" spans="4:7" ht="14.4" customHeight="1" x14ac:dyDescent="0.25">
      <c r="D95" s="40"/>
      <c r="E95" s="41"/>
      <c r="G95" s="40"/>
    </row>
    <row r="96" spans="4:7" ht="14.4" customHeight="1" x14ac:dyDescent="0.25">
      <c r="D96" s="40"/>
      <c r="E96" s="41"/>
      <c r="G96" s="40"/>
    </row>
    <row r="97" spans="4:7" ht="14.4" customHeight="1" x14ac:dyDescent="0.25">
      <c r="D97" s="40"/>
      <c r="E97" s="41"/>
      <c r="G97" s="40"/>
    </row>
    <row r="98" spans="4:7" ht="14.4" customHeight="1" x14ac:dyDescent="0.25">
      <c r="D98" s="40"/>
      <c r="E98" s="41"/>
      <c r="G98" s="40"/>
    </row>
    <row r="99" spans="4:7" ht="14.4" customHeight="1" x14ac:dyDescent="0.25">
      <c r="D99" s="40"/>
      <c r="E99" s="41"/>
      <c r="G99" s="40"/>
    </row>
    <row r="100" spans="4:7" ht="14.4" customHeight="1" x14ac:dyDescent="0.25">
      <c r="D100" s="40"/>
      <c r="E100" s="41"/>
      <c r="G100" s="40"/>
    </row>
    <row r="101" spans="4:7" ht="14.4" customHeight="1" x14ac:dyDescent="0.25">
      <c r="D101" s="40"/>
      <c r="E101" s="41"/>
      <c r="G101" s="40"/>
    </row>
    <row r="102" spans="4:7" ht="14.4" customHeight="1" x14ac:dyDescent="0.25">
      <c r="D102" s="40"/>
      <c r="E102" s="41"/>
      <c r="G102" s="40"/>
    </row>
    <row r="103" spans="4:7" ht="14.4" customHeight="1" x14ac:dyDescent="0.25">
      <c r="D103" s="40"/>
      <c r="E103" s="41"/>
      <c r="G103" s="40"/>
    </row>
    <row r="104" spans="4:7" ht="14.4" customHeight="1" x14ac:dyDescent="0.25">
      <c r="D104" s="40"/>
      <c r="E104" s="41"/>
      <c r="G104" s="40"/>
    </row>
    <row r="105" spans="4:7" ht="14.4" customHeight="1" x14ac:dyDescent="0.25">
      <c r="D105" s="40"/>
      <c r="E105" s="41"/>
      <c r="G105" s="40"/>
    </row>
    <row r="106" spans="4:7" ht="14.4" customHeight="1" x14ac:dyDescent="0.25">
      <c r="D106" s="40"/>
      <c r="E106" s="41"/>
      <c r="G106" s="40"/>
    </row>
    <row r="107" spans="4:7" ht="14.4" customHeight="1" x14ac:dyDescent="0.25">
      <c r="D107" s="40"/>
      <c r="E107" s="41"/>
      <c r="G107" s="40"/>
    </row>
    <row r="108" spans="4:7" ht="14.4" customHeight="1" x14ac:dyDescent="0.25">
      <c r="D108" s="40"/>
      <c r="E108" s="41"/>
      <c r="G108" s="40"/>
    </row>
    <row r="109" spans="4:7" ht="14.4" customHeight="1" x14ac:dyDescent="0.25">
      <c r="D109" s="40"/>
      <c r="E109" s="41"/>
      <c r="G109" s="40"/>
    </row>
    <row r="110" spans="4:7" ht="14.4" customHeight="1" x14ac:dyDescent="0.25">
      <c r="D110" s="40"/>
      <c r="E110" s="41"/>
      <c r="G110" s="40"/>
    </row>
    <row r="111" spans="4:7" ht="14.4" customHeight="1" x14ac:dyDescent="0.25">
      <c r="D111" s="40"/>
      <c r="E111" s="41"/>
      <c r="G111" s="40"/>
    </row>
    <row r="112" spans="4:7" ht="14.4" customHeight="1" x14ac:dyDescent="0.25">
      <c r="D112" s="40"/>
      <c r="E112" s="41"/>
      <c r="G112" s="40"/>
    </row>
    <row r="113" spans="4:7" ht="14.4" customHeight="1" x14ac:dyDescent="0.25">
      <c r="D113" s="40"/>
      <c r="E113" s="41"/>
      <c r="G113" s="40"/>
    </row>
    <row r="114" spans="4:7" ht="14.4" customHeight="1" x14ac:dyDescent="0.25">
      <c r="D114" s="40"/>
      <c r="E114" s="41"/>
      <c r="G114" s="40"/>
    </row>
    <row r="115" spans="4:7" ht="14.4" customHeight="1" x14ac:dyDescent="0.25">
      <c r="D115" s="40"/>
      <c r="E115" s="41"/>
      <c r="G115" s="40"/>
    </row>
    <row r="116" spans="4:7" ht="14.4" customHeight="1" x14ac:dyDescent="0.25">
      <c r="D116" s="40"/>
      <c r="E116" s="41"/>
      <c r="G116" s="40"/>
    </row>
    <row r="117" spans="4:7" ht="14.4" customHeight="1" x14ac:dyDescent="0.25">
      <c r="D117" s="40"/>
      <c r="E117" s="41"/>
      <c r="G117" s="40"/>
    </row>
    <row r="118" spans="4:7" ht="14.4" customHeight="1" x14ac:dyDescent="0.25">
      <c r="D118" s="40"/>
      <c r="E118" s="41"/>
      <c r="G118" s="40"/>
    </row>
    <row r="119" spans="4:7" ht="14.4" customHeight="1" x14ac:dyDescent="0.25">
      <c r="D119" s="40"/>
      <c r="E119" s="41"/>
      <c r="G119" s="40"/>
    </row>
    <row r="120" spans="4:7" ht="14.4" customHeight="1" x14ac:dyDescent="0.25">
      <c r="D120" s="40"/>
      <c r="E120" s="41"/>
      <c r="G120" s="40"/>
    </row>
    <row r="121" spans="4:7" ht="14.4" customHeight="1" x14ac:dyDescent="0.25">
      <c r="D121" s="40"/>
      <c r="E121" s="41"/>
      <c r="G121" s="40"/>
    </row>
    <row r="122" spans="4:7" ht="14.4" customHeight="1" x14ac:dyDescent="0.25">
      <c r="D122" s="40"/>
      <c r="E122" s="41"/>
      <c r="G122" s="40"/>
    </row>
    <row r="123" spans="4:7" ht="14.4" customHeight="1" x14ac:dyDescent="0.25">
      <c r="D123" s="40"/>
      <c r="E123" s="41"/>
      <c r="G123" s="40"/>
    </row>
    <row r="124" spans="4:7" ht="14.4" customHeight="1" x14ac:dyDescent="0.25">
      <c r="D124" s="40"/>
      <c r="E124" s="41"/>
      <c r="G124" s="40"/>
    </row>
    <row r="125" spans="4:7" ht="14.4" customHeight="1" x14ac:dyDescent="0.25">
      <c r="D125" s="40"/>
      <c r="E125" s="41"/>
      <c r="G125" s="40"/>
    </row>
    <row r="126" spans="4:7" ht="14.4" customHeight="1" x14ac:dyDescent="0.25">
      <c r="D126" s="40"/>
      <c r="E126" s="41"/>
      <c r="G126" s="40"/>
    </row>
    <row r="127" spans="4:7" ht="14.4" customHeight="1" x14ac:dyDescent="0.25">
      <c r="D127" s="40"/>
      <c r="E127" s="41"/>
      <c r="G127" s="40"/>
    </row>
    <row r="128" spans="4: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21:D2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v>
      </c>
      <c r="C4" s="95" t="s">
        <v>29</v>
      </c>
      <c r="D4" s="104">
        <v>0</v>
      </c>
      <c r="E4" s="95" t="s">
        <v>33</v>
      </c>
      <c r="F4" s="103">
        <v>0</v>
      </c>
      <c r="G4" s="95" t="s">
        <v>34</v>
      </c>
      <c r="H4" s="103">
        <v>0</v>
      </c>
      <c r="I4" s="95"/>
      <c r="J4" s="105"/>
    </row>
    <row r="5" spans="1:10" ht="15.75" customHeight="1" x14ac:dyDescent="0.25">
      <c r="A5" s="95" t="s">
        <v>54</v>
      </c>
      <c r="B5" s="103">
        <v>0</v>
      </c>
      <c r="C5" s="95" t="s">
        <v>55</v>
      </c>
      <c r="D5" s="104">
        <v>0</v>
      </c>
      <c r="E5" s="95" t="s">
        <v>56</v>
      </c>
      <c r="F5" s="104">
        <v>0</v>
      </c>
      <c r="G5" s="95" t="s">
        <v>57</v>
      </c>
      <c r="H5" s="103">
        <v>0</v>
      </c>
      <c r="I5" s="95"/>
      <c r="J5" s="105"/>
    </row>
    <row r="6" spans="1:10" ht="15" customHeight="1" x14ac:dyDescent="0.25">
      <c r="A6" s="95" t="s">
        <v>58</v>
      </c>
      <c r="B6" s="103">
        <v>0</v>
      </c>
      <c r="C6" s="95" t="s">
        <v>31</v>
      </c>
      <c r="D6" s="106">
        <v>0</v>
      </c>
      <c r="E6" s="95" t="s">
        <v>59</v>
      </c>
      <c r="F6" s="104">
        <v>0</v>
      </c>
      <c r="G6" s="95" t="s">
        <v>37</v>
      </c>
      <c r="H6" s="103">
        <v>0</v>
      </c>
      <c r="I6" s="95"/>
      <c r="J6" s="105"/>
    </row>
    <row r="7" spans="1:10" ht="14.25" customHeight="1" x14ac:dyDescent="0.25">
      <c r="A7" s="95" t="s">
        <v>30</v>
      </c>
      <c r="B7" s="106" t="e">
        <v>#DIV/0!</v>
      </c>
      <c r="C7" s="95" t="s">
        <v>60</v>
      </c>
      <c r="D7" s="106">
        <v>0</v>
      </c>
      <c r="E7" s="95" t="s">
        <v>61</v>
      </c>
      <c r="F7" s="104">
        <v>0</v>
      </c>
      <c r="G7" s="95" t="s">
        <v>62</v>
      </c>
      <c r="H7" s="103">
        <v>0</v>
      </c>
      <c r="I7" s="95"/>
      <c r="J7" s="105"/>
    </row>
    <row r="8" spans="1:10" x14ac:dyDescent="0.25">
      <c r="A8" s="95"/>
      <c r="B8" s="107"/>
      <c r="C8" s="95"/>
      <c r="D8" s="108"/>
      <c r="E8" s="95" t="s">
        <v>63</v>
      </c>
      <c r="F8" s="104">
        <v>0</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0</v>
      </c>
      <c r="C12" s="95" t="s">
        <v>70</v>
      </c>
      <c r="D12" s="106">
        <v>22.207737089299997</v>
      </c>
      <c r="E12" s="147" t="s">
        <v>71</v>
      </c>
      <c r="F12" s="120"/>
      <c r="G12" s="120"/>
      <c r="H12" s="148">
        <v>0</v>
      </c>
      <c r="I12" s="120"/>
      <c r="J12" s="120"/>
    </row>
    <row r="13" spans="1:10" ht="14.25" customHeight="1" x14ac:dyDescent="0.25">
      <c r="A13" s="95" t="s">
        <v>72</v>
      </c>
      <c r="B13" s="109">
        <v>0</v>
      </c>
      <c r="C13" s="95" t="s">
        <v>73</v>
      </c>
      <c r="D13" s="106">
        <v>0</v>
      </c>
      <c r="E13" s="147" t="s">
        <v>74</v>
      </c>
      <c r="F13" s="120"/>
      <c r="G13" s="120"/>
      <c r="H13" s="148">
        <v>0</v>
      </c>
      <c r="I13" s="120"/>
      <c r="J13" s="120"/>
    </row>
    <row r="14" spans="1:10" ht="14.25" customHeight="1" x14ac:dyDescent="0.25">
      <c r="A14" s="95" t="s">
        <v>75</v>
      </c>
      <c r="B14" s="109">
        <v>0</v>
      </c>
      <c r="C14" s="95" t="s">
        <v>76</v>
      </c>
      <c r="D14" s="106">
        <v>0</v>
      </c>
      <c r="E14" s="147" t="s">
        <v>77</v>
      </c>
      <c r="F14" s="120"/>
      <c r="G14" s="120"/>
      <c r="H14" s="148">
        <v>0</v>
      </c>
      <c r="I14" s="120"/>
      <c r="J14" s="120"/>
    </row>
    <row r="15" spans="1:10" ht="14.25" customHeight="1" x14ac:dyDescent="0.25">
      <c r="A15" s="95" t="s">
        <v>78</v>
      </c>
      <c r="B15" s="109">
        <v>0</v>
      </c>
      <c r="C15" s="95" t="s">
        <v>79</v>
      </c>
      <c r="D15" s="106">
        <v>0</v>
      </c>
      <c r="E15" s="147" t="s">
        <v>80</v>
      </c>
      <c r="F15" s="120"/>
      <c r="G15" s="120"/>
      <c r="H15" s="148">
        <v>0</v>
      </c>
      <c r="I15" s="120"/>
      <c r="J15" s="120"/>
    </row>
    <row r="16" spans="1:10" ht="14.25" customHeight="1" x14ac:dyDescent="0.25">
      <c r="A16" s="95" t="s">
        <v>81</v>
      </c>
      <c r="B16" s="109">
        <v>0</v>
      </c>
      <c r="C16" s="95" t="s">
        <v>82</v>
      </c>
      <c r="D16" s="106">
        <v>0</v>
      </c>
      <c r="E16" s="147" t="s">
        <v>83</v>
      </c>
      <c r="F16" s="120"/>
      <c r="G16" s="120"/>
      <c r="H16" s="148">
        <v>0</v>
      </c>
      <c r="I16" s="120"/>
      <c r="J16" s="120"/>
    </row>
    <row r="17" spans="1:10" ht="14.25" customHeight="1" x14ac:dyDescent="0.25">
      <c r="A17" s="95" t="s">
        <v>84</v>
      </c>
      <c r="B17" s="109">
        <v>0</v>
      </c>
      <c r="C17" s="95" t="s">
        <v>85</v>
      </c>
      <c r="D17" s="106">
        <v>0</v>
      </c>
      <c r="E17" s="147" t="s">
        <v>86</v>
      </c>
      <c r="F17" s="120"/>
      <c r="G17" s="120"/>
      <c r="H17" s="148">
        <v>0</v>
      </c>
      <c r="I17" s="120"/>
      <c r="J17" s="120"/>
    </row>
    <row r="18" spans="1:10" ht="14.25" customHeight="1" x14ac:dyDescent="0.25">
      <c r="A18" s="95" t="s">
        <v>87</v>
      </c>
      <c r="B18" s="109">
        <v>0</v>
      </c>
      <c r="C18" s="95" t="s">
        <v>88</v>
      </c>
      <c r="D18" s="106">
        <v>0</v>
      </c>
      <c r="E18" s="147" t="s">
        <v>89</v>
      </c>
      <c r="F18" s="120"/>
      <c r="G18" s="120"/>
      <c r="H18" s="148">
        <v>0</v>
      </c>
      <c r="I18" s="120"/>
      <c r="J18" s="120"/>
    </row>
    <row r="19" spans="1:10" ht="14.25" customHeight="1" x14ac:dyDescent="0.25">
      <c r="A19" s="95" t="s">
        <v>90</v>
      </c>
      <c r="B19" s="109">
        <v>0</v>
      </c>
      <c r="C19" s="95" t="s">
        <v>91</v>
      </c>
      <c r="D19" s="106">
        <v>0</v>
      </c>
      <c r="E19" s="147" t="s">
        <v>92</v>
      </c>
      <c r="F19" s="120"/>
      <c r="G19" s="120"/>
      <c r="H19" s="148">
        <v>0</v>
      </c>
      <c r="I19" s="120"/>
      <c r="J19" s="120"/>
    </row>
    <row r="20" spans="1:10" ht="27" customHeight="1" x14ac:dyDescent="0.25">
      <c r="A20" s="95" t="s">
        <v>93</v>
      </c>
      <c r="B20" s="109">
        <v>0</v>
      </c>
      <c r="C20" s="95" t="s">
        <v>35</v>
      </c>
      <c r="D20" s="106">
        <v>0</v>
      </c>
      <c r="E20" s="147" t="s">
        <v>94</v>
      </c>
      <c r="F20" s="120"/>
      <c r="G20" s="120"/>
      <c r="H20" s="148">
        <v>0</v>
      </c>
      <c r="I20" s="120"/>
      <c r="J20" s="120"/>
    </row>
    <row r="21" spans="1:10" ht="16.5" customHeight="1" x14ac:dyDescent="0.25">
      <c r="A21" s="95" t="s">
        <v>95</v>
      </c>
      <c r="B21" s="109">
        <v>0</v>
      </c>
      <c r="C21" s="95"/>
      <c r="D21" s="110"/>
      <c r="E21" s="147" t="s">
        <v>96</v>
      </c>
      <c r="F21" s="120"/>
      <c r="G21" s="120"/>
      <c r="H21" s="148">
        <v>0</v>
      </c>
      <c r="I21" s="120"/>
      <c r="J21" s="120"/>
    </row>
    <row r="22" spans="1:10" ht="14.25" customHeight="1" x14ac:dyDescent="0.25">
      <c r="A22" s="95" t="s">
        <v>97</v>
      </c>
      <c r="B22" s="109">
        <v>0</v>
      </c>
      <c r="C22" s="95"/>
      <c r="D22" s="110"/>
      <c r="E22" s="147" t="s">
        <v>98</v>
      </c>
      <c r="F22" s="120"/>
      <c r="G22" s="120"/>
      <c r="H22" s="148">
        <v>0</v>
      </c>
      <c r="I22" s="120"/>
      <c r="J22" s="120"/>
    </row>
    <row r="23" spans="1:10" ht="14.25" customHeight="1" x14ac:dyDescent="0.25">
      <c r="A23" s="95" t="s">
        <v>99</v>
      </c>
      <c r="B23" s="109">
        <v>0</v>
      </c>
      <c r="C23" s="95"/>
      <c r="D23" s="110"/>
      <c r="E23" s="147" t="s">
        <v>100</v>
      </c>
      <c r="F23" s="120"/>
      <c r="G23" s="120"/>
      <c r="H23" s="148">
        <v>0</v>
      </c>
      <c r="I23" s="120"/>
      <c r="J23" s="120"/>
    </row>
    <row r="24" spans="1:10" ht="14.25" customHeight="1" x14ac:dyDescent="0.25">
      <c r="A24" s="95" t="s">
        <v>101</v>
      </c>
      <c r="B24" s="109">
        <v>0</v>
      </c>
      <c r="C24" s="111"/>
      <c r="D24" s="108"/>
      <c r="E24" s="147" t="s">
        <v>102</v>
      </c>
      <c r="F24" s="120"/>
      <c r="G24" s="120"/>
      <c r="H24" s="148">
        <v>0</v>
      </c>
      <c r="I24" s="120"/>
      <c r="J24" s="120"/>
    </row>
    <row r="25" spans="1:10" ht="14.25" customHeight="1" x14ac:dyDescent="0.25">
      <c r="A25" s="95" t="s">
        <v>103</v>
      </c>
      <c r="B25" s="109">
        <v>0</v>
      </c>
      <c r="C25" s="111"/>
      <c r="D25" s="108"/>
      <c r="E25" s="147" t="s">
        <v>104</v>
      </c>
      <c r="F25" s="120"/>
      <c r="G25" s="120"/>
      <c r="H25" s="148">
        <v>0</v>
      </c>
      <c r="I25" s="120"/>
      <c r="J25" s="120"/>
    </row>
    <row r="26" spans="1:10" ht="14.25" customHeight="1" x14ac:dyDescent="0.25">
      <c r="A26" s="112" t="s">
        <v>105</v>
      </c>
      <c r="B26" s="109">
        <v>0</v>
      </c>
      <c r="C26" s="111"/>
      <c r="D26" s="108"/>
      <c r="E26" s="147" t="s">
        <v>106</v>
      </c>
      <c r="F26" s="120"/>
      <c r="G26" s="120"/>
      <c r="H26" s="148">
        <v>0</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134</v>
      </c>
      <c r="B1" s="124"/>
      <c r="C1" s="124"/>
      <c r="D1" s="124"/>
      <c r="E1" s="124"/>
      <c r="F1" s="124"/>
      <c r="G1" s="124"/>
      <c r="H1" s="124"/>
      <c r="I1" s="124"/>
    </row>
    <row r="2" spans="1:10" ht="46.5" customHeight="1" x14ac:dyDescent="0.25">
      <c r="A2" s="19" t="s">
        <v>22</v>
      </c>
      <c r="B2" s="77" t="s">
        <v>187</v>
      </c>
      <c r="C2" s="77" t="s">
        <v>135</v>
      </c>
      <c r="D2" s="77" t="s">
        <v>194</v>
      </c>
      <c r="E2" s="77" t="s">
        <v>194</v>
      </c>
      <c r="F2" s="77" t="s">
        <v>194</v>
      </c>
      <c r="G2" s="77" t="s">
        <v>194</v>
      </c>
      <c r="H2" s="77" t="s">
        <v>194</v>
      </c>
      <c r="I2" s="77" t="s">
        <v>194</v>
      </c>
      <c r="J2" s="77" t="s">
        <v>194</v>
      </c>
    </row>
    <row r="3" spans="1:10" x14ac:dyDescent="0.25">
      <c r="A3" s="19" t="s">
        <v>23</v>
      </c>
      <c r="B3" s="78" t="s">
        <v>128</v>
      </c>
      <c r="C3" s="86" t="s">
        <v>136</v>
      </c>
      <c r="D3" s="78" t="s">
        <v>194</v>
      </c>
      <c r="E3" s="78" t="s">
        <v>194</v>
      </c>
      <c r="F3" s="78" t="s">
        <v>194</v>
      </c>
      <c r="G3" s="78" t="s">
        <v>194</v>
      </c>
      <c r="H3" s="78" t="s">
        <v>194</v>
      </c>
      <c r="I3" s="78" t="s">
        <v>194</v>
      </c>
      <c r="J3" s="78" t="s">
        <v>194</v>
      </c>
    </row>
    <row r="4" spans="1:10" s="18" customFormat="1" ht="21.6" x14ac:dyDescent="0.25">
      <c r="A4" s="21" t="s">
        <v>3</v>
      </c>
      <c r="B4" s="79" t="s">
        <v>188</v>
      </c>
      <c r="C4" s="86" t="s">
        <v>136</v>
      </c>
      <c r="D4" s="79" t="s">
        <v>194</v>
      </c>
      <c r="E4" s="79" t="s">
        <v>194</v>
      </c>
      <c r="F4" s="79" t="s">
        <v>194</v>
      </c>
      <c r="G4" s="79" t="s">
        <v>194</v>
      </c>
      <c r="H4" s="79" t="s">
        <v>194</v>
      </c>
      <c r="I4" s="79" t="s">
        <v>194</v>
      </c>
      <c r="J4" s="79" t="s">
        <v>194</v>
      </c>
    </row>
    <row r="5" spans="1:10" s="18" customFormat="1" x14ac:dyDescent="0.25">
      <c r="A5" s="21" t="s">
        <v>25</v>
      </c>
      <c r="B5" s="80" t="s">
        <v>26</v>
      </c>
      <c r="C5" s="86" t="s">
        <v>136</v>
      </c>
      <c r="D5" s="80" t="s">
        <v>194</v>
      </c>
      <c r="E5" s="80" t="s">
        <v>194</v>
      </c>
      <c r="F5" s="80" t="s">
        <v>194</v>
      </c>
      <c r="G5" s="80" t="s">
        <v>194</v>
      </c>
      <c r="H5" s="80" t="s">
        <v>194</v>
      </c>
      <c r="I5" s="80" t="s">
        <v>194</v>
      </c>
      <c r="J5" s="80" t="s">
        <v>194</v>
      </c>
    </row>
    <row r="6" spans="1:10" x14ac:dyDescent="0.25">
      <c r="A6" s="19" t="s">
        <v>27</v>
      </c>
      <c r="B6" s="81">
        <v>0</v>
      </c>
      <c r="C6" s="86" t="s">
        <v>136</v>
      </c>
      <c r="D6" s="81" t="s">
        <v>194</v>
      </c>
      <c r="E6" s="81" t="s">
        <v>194</v>
      </c>
      <c r="F6" s="81" t="s">
        <v>194</v>
      </c>
      <c r="G6" s="81" t="s">
        <v>194</v>
      </c>
      <c r="H6" s="81" t="s">
        <v>194</v>
      </c>
      <c r="I6" s="81" t="s">
        <v>194</v>
      </c>
      <c r="J6" s="81" t="s">
        <v>194</v>
      </c>
    </row>
    <row r="7" spans="1:10" x14ac:dyDescent="0.25">
      <c r="A7" s="19" t="s">
        <v>28</v>
      </c>
      <c r="B7" s="82">
        <v>0</v>
      </c>
      <c r="C7" s="86" t="s">
        <v>136</v>
      </c>
      <c r="D7" s="82" t="s">
        <v>194</v>
      </c>
      <c r="E7" s="82" t="s">
        <v>194</v>
      </c>
      <c r="F7" s="82" t="s">
        <v>194</v>
      </c>
      <c r="G7" s="82" t="s">
        <v>194</v>
      </c>
      <c r="H7" s="82" t="s">
        <v>194</v>
      </c>
      <c r="I7" s="82" t="s">
        <v>194</v>
      </c>
      <c r="J7" s="82" t="s">
        <v>194</v>
      </c>
    </row>
    <row r="8" spans="1:10" x14ac:dyDescent="0.25">
      <c r="A8" s="19" t="s">
        <v>29</v>
      </c>
      <c r="B8" s="81">
        <v>0</v>
      </c>
      <c r="C8" s="86" t="s">
        <v>136</v>
      </c>
      <c r="D8" s="81" t="s">
        <v>194</v>
      </c>
      <c r="E8" s="81" t="s">
        <v>194</v>
      </c>
      <c r="F8" s="81" t="s">
        <v>194</v>
      </c>
      <c r="G8" s="81" t="s">
        <v>194</v>
      </c>
      <c r="H8" s="81" t="s">
        <v>194</v>
      </c>
      <c r="I8" s="81" t="s">
        <v>194</v>
      </c>
      <c r="J8" s="81" t="s">
        <v>194</v>
      </c>
    </row>
    <row r="9" spans="1:10" x14ac:dyDescent="0.25">
      <c r="A9" s="19" t="s">
        <v>30</v>
      </c>
      <c r="B9" s="78" t="e">
        <v>#DIV/0!</v>
      </c>
      <c r="C9" s="86" t="s">
        <v>136</v>
      </c>
      <c r="D9" s="78" t="s">
        <v>194</v>
      </c>
      <c r="E9" s="78" t="s">
        <v>194</v>
      </c>
      <c r="F9" s="78" t="s">
        <v>194</v>
      </c>
      <c r="G9" s="78" t="s">
        <v>194</v>
      </c>
      <c r="H9" s="78" t="s">
        <v>194</v>
      </c>
      <c r="I9" s="78" t="s">
        <v>194</v>
      </c>
      <c r="J9" s="78" t="s">
        <v>194</v>
      </c>
    </row>
    <row r="10" spans="1:10" ht="21.6" customHeight="1" x14ac:dyDescent="0.25">
      <c r="A10" s="19" t="s">
        <v>31</v>
      </c>
      <c r="B10" s="81">
        <v>0</v>
      </c>
      <c r="C10" s="86" t="s">
        <v>136</v>
      </c>
      <c r="D10" s="81" t="s">
        <v>194</v>
      </c>
      <c r="E10" s="81" t="s">
        <v>194</v>
      </c>
      <c r="F10" s="81" t="s">
        <v>194</v>
      </c>
      <c r="G10" s="81" t="s">
        <v>194</v>
      </c>
      <c r="H10" s="81" t="s">
        <v>194</v>
      </c>
      <c r="I10" s="81" t="s">
        <v>194</v>
      </c>
      <c r="J10" s="81" t="s">
        <v>194</v>
      </c>
    </row>
    <row r="11" spans="1:10" x14ac:dyDescent="0.25">
      <c r="A11" s="19" t="s">
        <v>32</v>
      </c>
      <c r="B11" s="81">
        <v>22.207737089299997</v>
      </c>
      <c r="C11" s="86" t="s">
        <v>136</v>
      </c>
      <c r="D11" s="81" t="s">
        <v>194</v>
      </c>
      <c r="E11" s="81" t="s">
        <v>194</v>
      </c>
      <c r="F11" s="81" t="s">
        <v>194</v>
      </c>
      <c r="G11" s="81" t="s">
        <v>194</v>
      </c>
      <c r="H11" s="81" t="s">
        <v>194</v>
      </c>
      <c r="I11" s="81" t="s">
        <v>194</v>
      </c>
      <c r="J11" s="81" t="s">
        <v>194</v>
      </c>
    </row>
    <row r="12" spans="1:10" s="18" customFormat="1" x14ac:dyDescent="0.25">
      <c r="A12" s="21" t="s">
        <v>33</v>
      </c>
      <c r="B12" s="83">
        <v>0</v>
      </c>
      <c r="C12" s="86" t="s">
        <v>136</v>
      </c>
      <c r="D12" s="83" t="s">
        <v>194</v>
      </c>
      <c r="E12" s="83" t="s">
        <v>194</v>
      </c>
      <c r="F12" s="83" t="s">
        <v>194</v>
      </c>
      <c r="G12" s="83" t="s">
        <v>194</v>
      </c>
      <c r="H12" s="83" t="s">
        <v>194</v>
      </c>
      <c r="I12" s="83" t="s">
        <v>194</v>
      </c>
      <c r="J12" s="83" t="s">
        <v>194</v>
      </c>
    </row>
    <row r="13" spans="1:10" s="18" customFormat="1" x14ac:dyDescent="0.25">
      <c r="A13" s="21" t="s">
        <v>34</v>
      </c>
      <c r="B13" s="83">
        <v>0</v>
      </c>
      <c r="C13" s="86" t="s">
        <v>136</v>
      </c>
      <c r="D13" s="83" t="s">
        <v>194</v>
      </c>
      <c r="E13" s="83" t="s">
        <v>194</v>
      </c>
      <c r="F13" s="83" t="s">
        <v>194</v>
      </c>
      <c r="G13" s="83" t="s">
        <v>194</v>
      </c>
      <c r="H13" s="83" t="s">
        <v>194</v>
      </c>
      <c r="I13" s="83" t="s">
        <v>194</v>
      </c>
      <c r="J13" s="83" t="s">
        <v>194</v>
      </c>
    </row>
    <row r="14" spans="1:10" s="18" customFormat="1" x14ac:dyDescent="0.25">
      <c r="A14" s="21" t="s">
        <v>35</v>
      </c>
      <c r="B14" s="84">
        <v>0</v>
      </c>
      <c r="C14" s="86" t="s">
        <v>136</v>
      </c>
      <c r="D14" s="84" t="s">
        <v>194</v>
      </c>
      <c r="E14" s="84" t="s">
        <v>194</v>
      </c>
      <c r="F14" s="84" t="s">
        <v>194</v>
      </c>
      <c r="G14" s="84" t="s">
        <v>194</v>
      </c>
      <c r="H14" s="84" t="s">
        <v>194</v>
      </c>
      <c r="I14" s="84" t="s">
        <v>194</v>
      </c>
      <c r="J14" s="84" t="s">
        <v>194</v>
      </c>
    </row>
    <row r="15" spans="1:10" x14ac:dyDescent="0.25">
      <c r="A15" s="19" t="s">
        <v>37</v>
      </c>
      <c r="B15" s="82">
        <v>0</v>
      </c>
      <c r="C15" s="86" t="s">
        <v>136</v>
      </c>
      <c r="D15" s="82" t="s">
        <v>194</v>
      </c>
      <c r="E15" s="82" t="s">
        <v>194</v>
      </c>
      <c r="F15" s="82" t="s">
        <v>194</v>
      </c>
      <c r="G15" s="82" t="s">
        <v>194</v>
      </c>
      <c r="H15" s="82" t="s">
        <v>194</v>
      </c>
      <c r="I15" s="82" t="s">
        <v>194</v>
      </c>
      <c r="J15" s="82" t="s">
        <v>194</v>
      </c>
    </row>
    <row r="16" spans="1:10" s="18" customFormat="1" ht="25.8" customHeight="1" x14ac:dyDescent="0.25">
      <c r="A16" s="21" t="s">
        <v>38</v>
      </c>
      <c r="B16" s="84">
        <v>0</v>
      </c>
      <c r="C16" s="86" t="s">
        <v>136</v>
      </c>
      <c r="D16" s="84" t="s">
        <v>194</v>
      </c>
      <c r="E16" s="84" t="s">
        <v>194</v>
      </c>
      <c r="F16" s="84" t="s">
        <v>194</v>
      </c>
      <c r="G16" s="84" t="s">
        <v>194</v>
      </c>
      <c r="H16" s="84" t="s">
        <v>194</v>
      </c>
      <c r="I16" s="84" t="s">
        <v>194</v>
      </c>
      <c r="J16" s="84" t="s">
        <v>194</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137</v>
      </c>
      <c r="B1" s="124"/>
      <c r="C1" s="124"/>
      <c r="D1" s="124"/>
      <c r="E1" s="124"/>
      <c r="F1" s="124"/>
    </row>
    <row r="2" spans="1:6" x14ac:dyDescent="0.25">
      <c r="A2" s="91" t="s">
        <v>138</v>
      </c>
      <c r="B2" s="90" t="s">
        <v>139</v>
      </c>
      <c r="C2" s="90" t="s">
        <v>140</v>
      </c>
      <c r="D2" s="90" t="s">
        <v>141</v>
      </c>
      <c r="E2" s="90" t="s">
        <v>126</v>
      </c>
      <c r="F2" s="90" t="s">
        <v>142</v>
      </c>
    </row>
    <row r="3" spans="1:6" ht="48" customHeight="1" x14ac:dyDescent="0.25">
      <c r="A3" s="113">
        <v>43286</v>
      </c>
      <c r="B3" s="92" t="s">
        <v>143</v>
      </c>
      <c r="C3" s="114" t="s">
        <v>144</v>
      </c>
      <c r="D3" s="114"/>
      <c r="E3" s="92" t="s">
        <v>145</v>
      </c>
      <c r="F3" s="114" t="s">
        <v>146</v>
      </c>
    </row>
    <row r="4" spans="1:6" ht="49.5" customHeight="1" x14ac:dyDescent="0.25">
      <c r="A4" s="113">
        <v>43249</v>
      </c>
      <c r="B4" s="92" t="s">
        <v>147</v>
      </c>
      <c r="C4" s="114" t="s">
        <v>148</v>
      </c>
      <c r="D4" s="114"/>
      <c r="E4" s="92" t="s">
        <v>149</v>
      </c>
      <c r="F4" s="114" t="s">
        <v>150</v>
      </c>
    </row>
    <row r="5" spans="1:6" ht="22.8" x14ac:dyDescent="0.25">
      <c r="A5" s="113">
        <v>43245</v>
      </c>
      <c r="B5" s="92" t="s">
        <v>151</v>
      </c>
      <c r="C5" s="114"/>
      <c r="D5" s="114" t="s">
        <v>152</v>
      </c>
      <c r="E5" s="92" t="s">
        <v>149</v>
      </c>
      <c r="F5" s="114" t="s">
        <v>153</v>
      </c>
    </row>
    <row r="6" spans="1:6" x14ac:dyDescent="0.25">
      <c r="A6" s="113">
        <v>43243</v>
      </c>
      <c r="B6" s="92" t="s">
        <v>154</v>
      </c>
      <c r="C6" s="114" t="s">
        <v>144</v>
      </c>
      <c r="D6" s="114"/>
      <c r="E6" s="92" t="s">
        <v>145</v>
      </c>
      <c r="F6" s="114"/>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2" spans="1:6" x14ac:dyDescent="0.25">
      <c r="A22" s="143" t="s">
        <v>155</v>
      </c>
      <c r="B22" s="143"/>
      <c r="C22" s="143"/>
      <c r="D22" s="143"/>
      <c r="E22" s="143"/>
      <c r="F22" s="143"/>
    </row>
    <row r="23" spans="1:6" x14ac:dyDescent="0.25">
      <c r="A23" s="101" t="s">
        <v>138</v>
      </c>
      <c r="B23" s="101" t="s">
        <v>139</v>
      </c>
      <c r="C23" s="101" t="s">
        <v>156</v>
      </c>
      <c r="D23" s="101" t="s">
        <v>157</v>
      </c>
      <c r="E23" s="101" t="s">
        <v>126</v>
      </c>
      <c r="F23" s="101" t="s">
        <v>142</v>
      </c>
    </row>
    <row r="24" spans="1:6" x14ac:dyDescent="0.25">
      <c r="A24" s="115">
        <v>43339</v>
      </c>
      <c r="B24" s="96" t="s">
        <v>158</v>
      </c>
      <c r="C24" s="116" t="s">
        <v>159</v>
      </c>
      <c r="D24" s="116"/>
      <c r="E24" s="96" t="s">
        <v>160</v>
      </c>
      <c r="F24" s="116" t="s">
        <v>161</v>
      </c>
    </row>
  </sheetData>
  <mergeCells count="2">
    <mergeCell ref="A1:F1"/>
    <mergeCell ref="A22:F22"/>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162</v>
      </c>
      <c r="B1" s="124"/>
      <c r="C1" s="124"/>
      <c r="D1" s="124"/>
      <c r="E1" s="124"/>
      <c r="F1" s="124"/>
      <c r="G1" s="124"/>
      <c r="H1" s="124"/>
      <c r="I1" s="124"/>
      <c r="J1" s="124"/>
      <c r="K1" s="124"/>
      <c r="L1" s="124"/>
      <c r="M1" s="124"/>
      <c r="N1" s="124"/>
    </row>
    <row r="2" spans="1:18" s="1" customFormat="1" ht="25.5" customHeight="1" x14ac:dyDescent="0.25">
      <c r="A2" s="3" t="s">
        <v>163</v>
      </c>
      <c r="B2" s="3" t="s">
        <v>164</v>
      </c>
      <c r="C2" s="3" t="s">
        <v>165</v>
      </c>
      <c r="D2" s="3" t="s">
        <v>166</v>
      </c>
      <c r="E2" s="3" t="s">
        <v>167</v>
      </c>
      <c r="F2" s="3" t="s">
        <v>168</v>
      </c>
      <c r="G2" s="3" t="s">
        <v>169</v>
      </c>
      <c r="H2" s="3" t="s">
        <v>16</v>
      </c>
      <c r="I2" s="3" t="s">
        <v>170</v>
      </c>
      <c r="J2" s="3" t="s">
        <v>171</v>
      </c>
      <c r="K2" s="3" t="s">
        <v>172</v>
      </c>
      <c r="L2" s="3" t="s">
        <v>173</v>
      </c>
      <c r="M2" s="3" t="s">
        <v>19</v>
      </c>
      <c r="N2" s="3" t="s">
        <v>174</v>
      </c>
      <c r="O2" s="9"/>
      <c r="P2" s="10" t="str">
        <f ca="1">Q2</f>
        <v>2019-04-02</v>
      </c>
      <c r="Q2" s="1" t="str">
        <f ca="1">[1]!td(R2-1)</f>
        <v>2019-04-02</v>
      </c>
      <c r="R2" s="9">
        <f ca="1">TODAY()</f>
        <v>43558</v>
      </c>
    </row>
    <row r="3" spans="1:18" ht="15.75" customHeight="1" x14ac:dyDescent="0.25">
      <c r="A3" s="4" t="str">
        <f>[1]!b_info_name(L3)</f>
        <v>19港华燃气SCP001</v>
      </c>
      <c r="B3" s="5" t="str">
        <f>[1]!b_issue_firstissue(L3)</f>
        <v>2019-04-04</v>
      </c>
      <c r="C3" s="4">
        <f>[1]!b_info_term(L3)</f>
        <v>0.73970000000000002</v>
      </c>
      <c r="D3" s="6" t="str">
        <f>[1]!issuerrating(L3)</f>
        <v>AA</v>
      </c>
      <c r="E3" s="6" t="str">
        <f>[1]!b_info_creditrating(L3)</f>
        <v>-</v>
      </c>
      <c r="F3" s="4" t="str">
        <f>[1]!b_rate_creditratingagency(L3)</f>
        <v>上海新世纪资信评估投资服务有限公司</v>
      </c>
      <c r="G3" s="7">
        <f>[1]!b_agency_guarantor(L3)</f>
        <v>0</v>
      </c>
      <c r="H3" s="8" t="s">
        <v>175</v>
      </c>
      <c r="I3" s="11"/>
      <c r="J3" s="12" t="s">
        <v>175</v>
      </c>
      <c r="K3" s="13"/>
      <c r="L3" s="75" t="str">
        <f>公式页!A2</f>
        <v>d19040301.IB</v>
      </c>
      <c r="M3" s="8" t="s">
        <v>175</v>
      </c>
      <c r="N3" s="4" t="str">
        <f>[1]!b_agency_leadunderwriter(L3)</f>
        <v>南京银行股份有限公司</v>
      </c>
      <c r="P3" s="2" t="str">
        <f t="shared" ref="P3:P29" ca="1" si="0">$P$2</f>
        <v>2019-04-02</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3.6911</v>
      </c>
      <c r="K4" s="13">
        <f>K3</f>
        <v>0</v>
      </c>
      <c r="L4" s="14" t="s">
        <v>176</v>
      </c>
      <c r="M4" s="8">
        <f>[1]!b_info_issueamount(L4)/100000000</f>
        <v>5</v>
      </c>
      <c r="N4" s="4" t="str">
        <f>[1]!b_agency_leadunderwriter(L4)</f>
        <v>上海浦东发展银行股份有限公司,中国国际金融股份有限公司</v>
      </c>
      <c r="P4" s="2" t="str">
        <f t="shared" ca="1" si="0"/>
        <v>2019-04-02</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2019-04-02</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2019-04-02</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2019-04-02</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2019-04-02</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2019-04-02</v>
      </c>
    </row>
    <row r="10" spans="1:18" x14ac:dyDescent="0.25">
      <c r="P10" s="2" t="str">
        <f t="shared" ca="1" si="0"/>
        <v>2019-04-02</v>
      </c>
    </row>
    <row r="11" spans="1:18" x14ac:dyDescent="0.25">
      <c r="P11" s="2" t="str">
        <f t="shared" ca="1" si="0"/>
        <v>2019-04-02</v>
      </c>
    </row>
    <row r="12" spans="1:18" x14ac:dyDescent="0.25">
      <c r="A12" s="150" t="s">
        <v>177</v>
      </c>
      <c r="B12" s="124"/>
      <c r="C12" s="124"/>
      <c r="D12" s="124"/>
      <c r="E12" s="124"/>
      <c r="F12" s="124"/>
      <c r="G12" s="124"/>
      <c r="H12" s="124"/>
      <c r="I12" s="124"/>
      <c r="J12" s="124"/>
      <c r="K12" s="124"/>
      <c r="L12" s="124"/>
      <c r="M12" s="124"/>
      <c r="N12" s="124"/>
      <c r="P12" s="2" t="str">
        <f t="shared" ca="1" si="0"/>
        <v>2019-04-02</v>
      </c>
    </row>
    <row r="13" spans="1:18" s="1" customFormat="1" ht="43.2" customHeight="1" x14ac:dyDescent="0.25">
      <c r="A13" s="3" t="s">
        <v>163</v>
      </c>
      <c r="B13" s="3" t="s">
        <v>164</v>
      </c>
      <c r="C13" s="3" t="s">
        <v>165</v>
      </c>
      <c r="D13" s="3" t="s">
        <v>166</v>
      </c>
      <c r="E13" s="3" t="s">
        <v>167</v>
      </c>
      <c r="F13" s="3" t="s">
        <v>168</v>
      </c>
      <c r="G13" s="3" t="s">
        <v>169</v>
      </c>
      <c r="H13" s="3" t="s">
        <v>16</v>
      </c>
      <c r="I13" s="3" t="s">
        <v>170</v>
      </c>
      <c r="J13" s="3" t="s">
        <v>171</v>
      </c>
      <c r="K13" s="3" t="s">
        <v>172</v>
      </c>
      <c r="L13" s="3" t="s">
        <v>173</v>
      </c>
      <c r="M13" s="3" t="s">
        <v>19</v>
      </c>
      <c r="N13" s="3" t="s">
        <v>174</v>
      </c>
      <c r="P13" s="2" t="str">
        <f t="shared" ca="1" si="0"/>
        <v>2019-04-02</v>
      </c>
    </row>
    <row r="14" spans="1:18" ht="15.75" customHeight="1" x14ac:dyDescent="0.25">
      <c r="A14" s="4" t="str">
        <f>[1]!b_info_name(L14)</f>
        <v>19港华燃气SCP001</v>
      </c>
      <c r="B14" s="5" t="str">
        <f>[1]!b_issue_firstissue(L14)</f>
        <v>2019-04-04</v>
      </c>
      <c r="C14" s="4">
        <f>[1]!b_info_term(L14)</f>
        <v>0.73970000000000002</v>
      </c>
      <c r="D14" s="6" t="str">
        <f>[1]!issuerrating(L14)</f>
        <v>AA</v>
      </c>
      <c r="E14" s="6" t="str">
        <f>[1]!b_info_creditrating(L14)</f>
        <v>-</v>
      </c>
      <c r="F14" s="4" t="str">
        <f>[1]!b_rate_creditratingagency(L14)</f>
        <v>上海新世纪资信评估投资服务有限公司</v>
      </c>
      <c r="G14" s="7">
        <f>[1]!b_agency_guarantor(L14)</f>
        <v>0</v>
      </c>
      <c r="H14" s="8" t="s">
        <v>175</v>
      </c>
      <c r="I14" s="11"/>
      <c r="J14" s="12" t="s">
        <v>175</v>
      </c>
      <c r="K14" s="13">
        <f>K3</f>
        <v>0</v>
      </c>
      <c r="L14" s="76" t="str">
        <f>L3</f>
        <v>d19040301.IB</v>
      </c>
      <c r="M14" s="8" t="s">
        <v>175</v>
      </c>
      <c r="N14" s="4" t="str">
        <f>[1]!b_agency_leadunderwriter(L14)</f>
        <v>南京银行股份有限公司</v>
      </c>
      <c r="P14" s="2" t="str">
        <f t="shared" ca="1" si="0"/>
        <v>2019-04-02</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178</v>
      </c>
      <c r="M15" s="8">
        <f>[1]!b_info_issueamount(L15)/100000000</f>
        <v>5</v>
      </c>
      <c r="N15" s="4" t="str">
        <f>[1]!b_agency_leadunderwriter(L15)</f>
        <v>招商银行股份有限公司</v>
      </c>
      <c r="O15" t="str">
        <f>[1]!b_issuer_windindustry(L15,4)</f>
        <v>西药</v>
      </c>
      <c r="P15" s="2" t="str">
        <f t="shared" ca="1" si="0"/>
        <v>2019-04-02</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179</v>
      </c>
      <c r="M16" s="8">
        <f>[1]!b_info_issueamount(L16)/100000000</f>
        <v>6</v>
      </c>
      <c r="N16" s="4" t="str">
        <f>[1]!b_agency_leadunderwriter(L16)</f>
        <v>北京银行股份有限公司</v>
      </c>
      <c r="O16" t="str">
        <f>[1]!b_issuer_windindustry(L16,4)</f>
        <v>化肥与农用化工</v>
      </c>
      <c r="P16" s="2" t="str">
        <f t="shared" ca="1" si="0"/>
        <v>2019-04-02</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180</v>
      </c>
      <c r="M17" s="8">
        <f>[1]!b_info_issueamount(L17)/100000000</f>
        <v>3.5</v>
      </c>
      <c r="N17" s="4" t="str">
        <f>[1]!b_agency_leadunderwriter(L17)</f>
        <v>华夏银行股份有限公司</v>
      </c>
      <c r="O17" t="str">
        <f>[1]!b_issuer_windindustry(L17,4)</f>
        <v>食品加工与肉类</v>
      </c>
      <c r="P17" s="2" t="str">
        <f t="shared" ca="1" si="0"/>
        <v>2019-04-02</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181</v>
      </c>
      <c r="M18" s="8">
        <f>[1]!b_info_issueamount(L18)/100000000</f>
        <v>3</v>
      </c>
      <c r="N18" s="4" t="str">
        <f>[1]!b_agency_leadunderwriter(L18)</f>
        <v>兴业银行股份有限公司</v>
      </c>
      <c r="O18" t="str">
        <f>[1]!b_issuer_windindustry(L18,4)</f>
        <v>工业机械</v>
      </c>
      <c r="P18" s="2" t="str">
        <f t="shared" ca="1" si="0"/>
        <v>2019-04-02</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182</v>
      </c>
      <c r="M19" s="8">
        <f>[1]!b_info_issueamount(L19)/100000000</f>
        <v>3</v>
      </c>
      <c r="N19" s="4" t="str">
        <f>[1]!b_agency_leadunderwriter(L19)</f>
        <v>中国银行股份有限公司</v>
      </c>
      <c r="O19" t="str">
        <f>[1]!b_issuer_windindustry(L19,4)</f>
        <v>半导体产品</v>
      </c>
      <c r="P19" s="2" t="str">
        <f t="shared" ca="1" si="0"/>
        <v>2019-04-02</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183</v>
      </c>
      <c r="M20" s="8">
        <f>[1]!b_info_issueamount(L20)/100000000</f>
        <v>5</v>
      </c>
      <c r="N20" s="4" t="str">
        <f>[1]!b_agency_leadunderwriter(L20)</f>
        <v>中国银行股份有限公司</v>
      </c>
      <c r="O20" t="str">
        <f>[1]!b_issuer_windindustry(L20,4)</f>
        <v>医疗保健用品</v>
      </c>
      <c r="P20" s="2" t="str">
        <f t="shared" ca="1" si="0"/>
        <v>2019-04-02</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184</v>
      </c>
      <c r="M21" s="8">
        <f>[1]!b_info_issueamount(L21)/100000000</f>
        <v>2</v>
      </c>
      <c r="N21" s="4" t="str">
        <f>[1]!b_agency_leadunderwriter(L21)</f>
        <v>中国银行股份有限公司</v>
      </c>
      <c r="O21" t="str">
        <f>[1]!b_issuer_windindustry(L21,4)</f>
        <v>食品加工与肉类</v>
      </c>
      <c r="P21" s="2" t="str">
        <f t="shared" ca="1" si="0"/>
        <v>2019-04-02</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185</v>
      </c>
      <c r="M22" s="8">
        <f>[1]!b_info_issueamount(L22)/100000000</f>
        <v>4</v>
      </c>
      <c r="N22" s="4" t="str">
        <f>[1]!b_agency_leadunderwriter(L22)</f>
        <v>中国工商银行股份有限公司</v>
      </c>
      <c r="O22" t="str">
        <f>[1]!b_issuer_windindustry(L22,4)</f>
        <v>酒店、度假村与豪华游轮</v>
      </c>
      <c r="P22" s="2" t="str">
        <f t="shared" ca="1" si="0"/>
        <v>2019-04-02</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186</v>
      </c>
      <c r="M23" s="8">
        <f>[1]!b_info_issueamount(L23)/100000000</f>
        <v>4</v>
      </c>
      <c r="N23" s="4" t="str">
        <f>[1]!b_agency_leadunderwriter(L23)</f>
        <v>中国银行股份有限公司</v>
      </c>
      <c r="O23" t="str">
        <f>[1]!b_issuer_windindustry(L23,4)</f>
        <v>金属非金属</v>
      </c>
      <c r="P23" s="2" t="str">
        <f t="shared" ca="1" si="0"/>
        <v>2019-04-02</v>
      </c>
    </row>
    <row r="24" spans="1:16" x14ac:dyDescent="0.25">
      <c r="P24" s="2" t="str">
        <f t="shared" ca="1" si="0"/>
        <v>2019-04-02</v>
      </c>
    </row>
    <row r="25" spans="1:16" x14ac:dyDescent="0.25">
      <c r="P25" s="2" t="str">
        <f t="shared" ca="1" si="0"/>
        <v>2019-04-02</v>
      </c>
    </row>
    <row r="26" spans="1:16" x14ac:dyDescent="0.25">
      <c r="P26" s="2" t="str">
        <f t="shared" ca="1" si="0"/>
        <v>2019-04-02</v>
      </c>
    </row>
    <row r="27" spans="1:16" x14ac:dyDescent="0.25">
      <c r="P27" s="2" t="str">
        <f t="shared" ca="1" si="0"/>
        <v>2019-04-02</v>
      </c>
    </row>
    <row r="28" spans="1:16" x14ac:dyDescent="0.25">
      <c r="P28" s="2" t="str">
        <f t="shared" ca="1" si="0"/>
        <v>2019-04-02</v>
      </c>
    </row>
    <row r="29" spans="1:16" x14ac:dyDescent="0.25">
      <c r="P29" s="2" t="str">
        <f t="shared" ca="1" si="0"/>
        <v>2019-04-02</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2019-04-03T07:25:15Z</dcterms:modified>
</cp:coreProperties>
</file>