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2新券信评\"/>
    </mc:Choice>
  </mc:AlternateContent>
  <xr:revisionPtr revIDLastSave="0" documentId="13_ncr:1_{7C069D92-293D-4727-9594-0A2C2D085DB5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Q2" i="6"/>
  <c r="M140" i="1"/>
  <c r="M138" i="1"/>
  <c r="M136" i="1"/>
  <c r="S134" i="1"/>
  <c r="O133" i="1"/>
  <c r="S141" i="1"/>
  <c r="S139" i="1"/>
  <c r="S137" i="1"/>
  <c r="S135" i="1"/>
  <c r="O134" i="1"/>
  <c r="M133" i="1"/>
  <c r="S131" i="1"/>
  <c r="M129" i="1"/>
  <c r="O128" i="1"/>
  <c r="S127" i="1"/>
  <c r="M121" i="1"/>
  <c r="M141" i="1"/>
  <c r="M139" i="1"/>
  <c r="M137" i="1"/>
  <c r="O135" i="1"/>
  <c r="M134" i="1"/>
  <c r="S140" i="1"/>
  <c r="S138" i="1"/>
  <c r="S136" i="1"/>
  <c r="M135" i="1"/>
  <c r="S133" i="1"/>
  <c r="O132" i="1"/>
  <c r="M131" i="1"/>
  <c r="O130" i="1"/>
  <c r="S129" i="1"/>
  <c r="M127" i="1"/>
  <c r="O131" i="1"/>
  <c r="M128" i="1"/>
  <c r="M123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O129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S132" i="1"/>
  <c r="S130" i="1"/>
  <c r="O127" i="1"/>
  <c r="M120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M132" i="1"/>
  <c r="M130" i="1"/>
  <c r="S128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E40" i="1"/>
  <c r="E38" i="1"/>
  <c r="F37" i="1"/>
  <c r="G36" i="1"/>
  <c r="G35" i="1"/>
  <c r="B35" i="1"/>
  <c r="C34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G39" i="1"/>
  <c r="D38" i="1"/>
  <c r="E37" i="1"/>
  <c r="E36" i="1"/>
  <c r="F35" i="1"/>
  <c r="G34" i="1"/>
  <c r="G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C39" i="1"/>
  <c r="C38" i="1"/>
  <c r="C37" i="1"/>
  <c r="D36" i="1"/>
  <c r="E35" i="1"/>
  <c r="E34" i="1"/>
  <c r="F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B39" i="1"/>
  <c r="G37" i="1"/>
  <c r="B37" i="1"/>
  <c r="C36" i="1"/>
  <c r="C35" i="1"/>
  <c r="D34" i="1"/>
  <c r="E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J22" i="1" l="1"/>
  <c r="O22" i="1"/>
  <c r="B110" i="1"/>
  <c r="H112" i="1"/>
  <c r="H118" i="1"/>
  <c r="B120" i="1"/>
  <c r="B122" i="1"/>
  <c r="L22" i="1"/>
  <c r="P22" i="1"/>
  <c r="H110" i="1"/>
  <c r="D117" i="1"/>
  <c r="H120" i="1"/>
  <c r="H122" i="1"/>
  <c r="M22" i="1"/>
  <c r="Q22" i="1"/>
  <c r="B109" i="1"/>
  <c r="B111" i="1"/>
  <c r="B112" i="1"/>
  <c r="D119" i="1"/>
  <c r="N22" i="1"/>
  <c r="R22" i="1"/>
  <c r="H109" i="1"/>
  <c r="H111" i="1"/>
  <c r="B118" i="1"/>
  <c r="D121" i="1"/>
  <c r="B117" i="1"/>
  <c r="H119" i="1"/>
  <c r="D120" i="1"/>
  <c r="B121" i="1"/>
  <c r="D122" i="1"/>
  <c r="H123" i="1"/>
  <c r="B125" i="1"/>
  <c r="H126" i="1"/>
  <c r="H128" i="1"/>
  <c r="H130" i="1"/>
  <c r="B124" i="1"/>
  <c r="D125" i="1"/>
  <c r="B127" i="1"/>
  <c r="B129" i="1"/>
  <c r="B131" i="1"/>
  <c r="H117" i="1"/>
  <c r="D118" i="1"/>
  <c r="B119" i="1"/>
  <c r="H121" i="1"/>
  <c r="B123" i="1"/>
  <c r="D124" i="1"/>
  <c r="H125" i="1"/>
  <c r="H127" i="1"/>
  <c r="H129" i="1"/>
  <c r="H131" i="1"/>
  <c r="D123" i="1"/>
  <c r="H124" i="1"/>
  <c r="B126" i="1"/>
  <c r="B128" i="1"/>
  <c r="B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7" i="6"/>
  <c r="J16" i="6"/>
  <c r="J9" i="6"/>
  <c r="J22" i="6"/>
  <c r="J15" i="6"/>
  <c r="J19" i="6"/>
  <c r="J21" i="6"/>
  <c r="J23" i="6"/>
  <c r="J5" i="6"/>
  <c r="J18" i="6"/>
  <c r="J20" i="6"/>
  <c r="J6" i="6"/>
</calcChain>
</file>

<file path=xl/sharedStrings.xml><?xml version="1.0" encoding="utf-8"?>
<sst xmlns="http://schemas.openxmlformats.org/spreadsheetml/2006/main" count="1649" uniqueCount="1010">
  <si>
    <t>q19041004.IB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</si>
  <si>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</si>
  <si>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</si>
  <si>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</si>
  <si>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</si>
  <si>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</si>
  <si>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</si>
  <si>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</si>
  <si>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</si>
  <si>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</si>
  <si>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</si>
  <si>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</si>
  <si>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</si>
  <si>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</si>
  <si>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</si>
  <si>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</si>
  <si>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</si>
  <si>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</si>
  <si>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</si>
  <si>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</si>
  <si>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</si>
  <si>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</si>
  <si>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</si>
  <si>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101551101.IB</t>
  </si>
  <si>
    <t>主体级别</t>
  </si>
  <si>
    <t>AAA</t>
  </si>
  <si>
    <t>011516002.IB</t>
  </si>
  <si>
    <t>*选择性黏贴</t>
  </si>
  <si>
    <t>101564056.IB</t>
  </si>
  <si>
    <t>数据年度</t>
  </si>
  <si>
    <t>2017年</t>
  </si>
  <si>
    <t>041558063.IB</t>
  </si>
  <si>
    <t>总资产</t>
  </si>
  <si>
    <t>011599849.IB</t>
  </si>
  <si>
    <t>负债率</t>
  </si>
  <si>
    <t>031302001.IB</t>
  </si>
  <si>
    <t>流动比率</t>
  </si>
  <si>
    <t>031121001.IB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</si>
  <si>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</si>
  <si>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</si>
  <si>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</si>
  <si>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</si>
  <si>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</si>
  <si>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</si>
  <si>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</si>
  <si>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</si>
  <si>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</si>
  <si>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</si>
  <si>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</si>
  <si>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</si>
  <si>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</si>
  <si>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</si>
  <si>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</si>
  <si>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</si>
  <si>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</si>
  <si>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</si>
  <si>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</si>
  <si>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</si>
  <si>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</si>
  <si>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</si>
  <si>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</si>
  <si>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</si>
  <si>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</si>
  <si>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</si>
  <si>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</si>
  <si>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</si>
  <si>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</si>
  <si>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</si>
  <si>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</si>
  <si>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</si>
  <si>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</si>
  <si>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</si>
  <si>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</si>
  <si>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</si>
  <si>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</si>
  <si>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</si>
  <si>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</si>
  <si>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</si>
  <si>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</si>
  <si>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</si>
  <si>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</si>
  <si>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</si>
  <si>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</si>
  <si>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</si>
  <si>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</si>
  <si>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</si>
  <si>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</si>
  <si>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</si>
  <si>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</si>
  <si>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</si>
  <si>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</si>
  <si>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</si>
  <si>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</si>
  <si>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</si>
  <si>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</si>
  <si>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</si>
  <si>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</si>
  <si>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</si>
  <si>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</si>
  <si>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</si>
  <si>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</si>
  <si>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</si>
  <si>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</si>
  <si>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</si>
  <si>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</si>
  <si>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</si>
  <si>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</si>
  <si>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</si>
  <si>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</si>
  <si>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</si>
  <si>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</si>
  <si>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</si>
  <si>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</si>
  <si>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</si>
  <si>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</si>
  <si>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</si>
  <si>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</si>
  <si>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</si>
  <si>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</si>
  <si>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</si>
  <si>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</si>
  <si>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011900840.IB</t>
  </si>
  <si>
    <t>20190409</t>
  </si>
  <si>
    <t>19中电投SCP012</t>
  </si>
  <si>
    <t>155958.SH</t>
  </si>
  <si>
    <t>20190408</t>
  </si>
  <si>
    <t>19电投Y4</t>
  </si>
  <si>
    <t>155957.SH</t>
  </si>
  <si>
    <t>19电投Y3</t>
  </si>
  <si>
    <t>011900764.IB</t>
  </si>
  <si>
    <t>20190326</t>
  </si>
  <si>
    <t>19中电投SCP011</t>
  </si>
  <si>
    <t>011900651.IB</t>
  </si>
  <si>
    <t>20190315</t>
  </si>
  <si>
    <t>19中电投SCP010</t>
  </si>
  <si>
    <t>011900618.IB</t>
  </si>
  <si>
    <t>20190313</t>
  </si>
  <si>
    <t>19中电投SCP009</t>
  </si>
  <si>
    <t>101900310.IB</t>
  </si>
  <si>
    <t>20190311</t>
  </si>
  <si>
    <t>19中电投MTN002B</t>
  </si>
  <si>
    <t>101900309.IB</t>
  </si>
  <si>
    <t>19中电投MTN002A</t>
  </si>
  <si>
    <t>011900535.IB</t>
  </si>
  <si>
    <t>20190306</t>
  </si>
  <si>
    <t>19中电投SCP007</t>
  </si>
  <si>
    <t>011900539.IB</t>
  </si>
  <si>
    <t>19中电投SCP008</t>
  </si>
  <si>
    <t>011900367.IB</t>
  </si>
  <si>
    <t>20190218</t>
  </si>
  <si>
    <t>19中电投SCP006</t>
  </si>
  <si>
    <t>101900192.IB</t>
  </si>
  <si>
    <t>20190214</t>
  </si>
  <si>
    <t>19中电投MTN001B</t>
  </si>
  <si>
    <t>101900191.IB</t>
  </si>
  <si>
    <t>19中电投MTN001A</t>
  </si>
  <si>
    <t>011900253.IB</t>
  </si>
  <si>
    <t>20190121</t>
  </si>
  <si>
    <t>19中电投SCP005</t>
  </si>
  <si>
    <t>011900109.IB</t>
  </si>
  <si>
    <t>20190114</t>
  </si>
  <si>
    <t>19中电投SCP004</t>
  </si>
  <si>
    <t>155966.SH</t>
  </si>
  <si>
    <t>19电投Y1</t>
  </si>
  <si>
    <t>155967.SH</t>
  </si>
  <si>
    <t>19电投Y2</t>
  </si>
  <si>
    <t>011900054.IB</t>
  </si>
  <si>
    <t>20190108</t>
  </si>
  <si>
    <t>19中电投SCP003</t>
  </si>
  <si>
    <t>011900041.IB</t>
  </si>
  <si>
    <t>20190107</t>
  </si>
  <si>
    <t>19中电投SCP002</t>
  </si>
  <si>
    <t>011900031.IB</t>
  </si>
  <si>
    <t>20190104</t>
  </si>
  <si>
    <t>19中电投SCP001</t>
  </si>
  <si>
    <t>011802554.IB</t>
  </si>
  <si>
    <t>20181221</t>
  </si>
  <si>
    <t>18中电投SCP040</t>
  </si>
  <si>
    <t>156443.SH</t>
  </si>
  <si>
    <t>20181211</t>
  </si>
  <si>
    <t>电投18优</t>
  </si>
  <si>
    <t>156444.SH</t>
  </si>
  <si>
    <t>电投18次</t>
  </si>
  <si>
    <t>011802427.IB</t>
  </si>
  <si>
    <t>20181207</t>
  </si>
  <si>
    <t>18中电投SCP039</t>
  </si>
  <si>
    <t>101801459.IB</t>
  </si>
  <si>
    <t>20181206</t>
  </si>
  <si>
    <t>18中电投MTN002A</t>
  </si>
  <si>
    <t>101801460.IB</t>
  </si>
  <si>
    <t>18中电投MTN002B</t>
  </si>
  <si>
    <t>011802371.IB</t>
  </si>
  <si>
    <t>20181130</t>
  </si>
  <si>
    <t>18中电投SCP038</t>
  </si>
  <si>
    <t>011802277.IB</t>
  </si>
  <si>
    <t>20181121</t>
  </si>
  <si>
    <t>18中电投SCP037</t>
  </si>
  <si>
    <t>011802265.IB</t>
  </si>
  <si>
    <t>20181120</t>
  </si>
  <si>
    <t>18中电投SCP036</t>
  </si>
  <si>
    <t>101801333.IB</t>
  </si>
  <si>
    <t>20181115</t>
  </si>
  <si>
    <t>18中电投MTN001B</t>
  </si>
  <si>
    <t>101801332.IB</t>
  </si>
  <si>
    <t>18中电投MTN001A</t>
  </si>
  <si>
    <t>155036.SH</t>
  </si>
  <si>
    <t>18电投12</t>
  </si>
  <si>
    <t>155037.SH</t>
  </si>
  <si>
    <t>18电投13</t>
  </si>
  <si>
    <t>156343.SH</t>
  </si>
  <si>
    <t>20181113</t>
  </si>
  <si>
    <t>G国电1优</t>
  </si>
  <si>
    <t>156344.SH</t>
  </si>
  <si>
    <t>G国电1次</t>
  </si>
  <si>
    <t>155015.SH</t>
  </si>
  <si>
    <t>20181107</t>
  </si>
  <si>
    <t>18电投10</t>
  </si>
  <si>
    <t>155016.SH</t>
  </si>
  <si>
    <t>18电投11</t>
  </si>
  <si>
    <t>011802053.IB</t>
  </si>
  <si>
    <t>20181025</t>
  </si>
  <si>
    <t>18中电投SCP035</t>
  </si>
  <si>
    <t>011802020.IB</t>
  </si>
  <si>
    <t>20181023</t>
  </si>
  <si>
    <t>18中电投SCP034</t>
  </si>
  <si>
    <t>143867.SH</t>
  </si>
  <si>
    <t>20181017</t>
  </si>
  <si>
    <t>18电投08</t>
  </si>
  <si>
    <t>143868.SH</t>
  </si>
  <si>
    <t>18电投09</t>
  </si>
  <si>
    <t>011801936.IB</t>
  </si>
  <si>
    <t>20181015</t>
  </si>
  <si>
    <t>18中电投SCP032</t>
  </si>
  <si>
    <t>011801938.IB</t>
  </si>
  <si>
    <t>18中电投SCP033</t>
  </si>
  <si>
    <t>011801918.IB</t>
  </si>
  <si>
    <t>20181010</t>
  </si>
  <si>
    <t>18中电投SCP031</t>
  </si>
  <si>
    <t>011801858.IB</t>
  </si>
  <si>
    <t>20180925</t>
  </si>
  <si>
    <t>18中电投SCP030</t>
  </si>
  <si>
    <t>011801810.IB</t>
  </si>
  <si>
    <t>20180917</t>
  </si>
  <si>
    <t>18中电投SCP029</t>
  </si>
  <si>
    <t>143807.SH</t>
  </si>
  <si>
    <t>20180914</t>
  </si>
  <si>
    <t>18电投07</t>
  </si>
  <si>
    <t>011801772.IB</t>
  </si>
  <si>
    <t>20180910</t>
  </si>
  <si>
    <t>18中电投SCP028</t>
  </si>
  <si>
    <t>011801762.IB</t>
  </si>
  <si>
    <t>20180905</t>
  </si>
  <si>
    <t>18中电投SCP027</t>
  </si>
  <si>
    <t>143791.SH</t>
  </si>
  <si>
    <t>20180904</t>
  </si>
  <si>
    <t>18电投06</t>
  </si>
  <si>
    <t>011801749.IB</t>
  </si>
  <si>
    <t>20180903</t>
  </si>
  <si>
    <t>18中电投SCP025</t>
  </si>
  <si>
    <t>011801750.IB</t>
  </si>
  <si>
    <t>18中电投SCP026</t>
  </si>
  <si>
    <t>143764.SH</t>
  </si>
  <si>
    <t>20180827</t>
  </si>
  <si>
    <t>18电投05</t>
  </si>
  <si>
    <t>143761.SH</t>
  </si>
  <si>
    <t>20180817</t>
  </si>
  <si>
    <t>18电投04</t>
  </si>
  <si>
    <t>011801535.IB</t>
  </si>
  <si>
    <t>20180813</t>
  </si>
  <si>
    <t>18中电投SCP024</t>
  </si>
  <si>
    <t>011801525.IB</t>
  </si>
  <si>
    <t>20180810</t>
  </si>
  <si>
    <t>18中电投SCP023</t>
  </si>
  <si>
    <t>011801469.IB</t>
  </si>
  <si>
    <t>20180806</t>
  </si>
  <si>
    <t>18中电投SCP022</t>
  </si>
  <si>
    <t>011801445.IB</t>
  </si>
  <si>
    <t>20180801</t>
  </si>
  <si>
    <t>18中电投SCP021</t>
  </si>
  <si>
    <t>011801332.IB</t>
  </si>
  <si>
    <t>20180718</t>
  </si>
  <si>
    <t>18中电投SCP020</t>
  </si>
  <si>
    <t>011801311.IB</t>
  </si>
  <si>
    <t>20180716</t>
  </si>
  <si>
    <t>18中电投SCP019</t>
  </si>
  <si>
    <t>011801209.IB</t>
  </si>
  <si>
    <t>20180629</t>
  </si>
  <si>
    <t>18中电投SCP018</t>
  </si>
  <si>
    <t>011801204.IB</t>
  </si>
  <si>
    <t>20180628</t>
  </si>
  <si>
    <t>18中电投SCP017</t>
  </si>
  <si>
    <t>011801178.IB</t>
  </si>
  <si>
    <t>20180625</t>
  </si>
  <si>
    <t>18中电投SCP016</t>
  </si>
  <si>
    <t>011801165.IB</t>
  </si>
  <si>
    <t>20180622</t>
  </si>
  <si>
    <t>18中电投SCP015</t>
  </si>
  <si>
    <t>143983.SH</t>
  </si>
  <si>
    <t>20180608</t>
  </si>
  <si>
    <t>18电投Y2</t>
  </si>
  <si>
    <t>143982.SH</t>
  </si>
  <si>
    <t>20180604</t>
  </si>
  <si>
    <t>18电投Y1</t>
  </si>
  <si>
    <t>011801044.IB</t>
  </si>
  <si>
    <t>20180601</t>
  </si>
  <si>
    <t>18中电投SCP014</t>
  </si>
  <si>
    <t>011801043.IB</t>
  </si>
  <si>
    <t>18中电投SCP013</t>
  </si>
  <si>
    <t>149545.SH</t>
  </si>
  <si>
    <t>20180518</t>
  </si>
  <si>
    <t>18电投优</t>
  </si>
  <si>
    <t>149546.SH</t>
  </si>
  <si>
    <t>18电投次</t>
  </si>
  <si>
    <t>143647.SH</t>
  </si>
  <si>
    <t>20180517</t>
  </si>
  <si>
    <t>18电投03</t>
  </si>
  <si>
    <t>011800953.IB</t>
  </si>
  <si>
    <t>18中电投SCP012</t>
  </si>
  <si>
    <t>143645.SH</t>
  </si>
  <si>
    <t>20180515</t>
  </si>
  <si>
    <t>18电投02</t>
  </si>
  <si>
    <t>011800895.IB</t>
  </si>
  <si>
    <t>20180502</t>
  </si>
  <si>
    <t>18中电投SCP011</t>
  </si>
  <si>
    <t>011800780.IB</t>
  </si>
  <si>
    <t>20180419</t>
  </si>
  <si>
    <t>18中电投SCP010</t>
  </si>
  <si>
    <t>143584.SH</t>
  </si>
  <si>
    <t>20180418</t>
  </si>
  <si>
    <t>18电投01</t>
  </si>
  <si>
    <t>011800689.IB</t>
  </si>
  <si>
    <t>20180412</t>
  </si>
  <si>
    <t>18中电投SCP009</t>
  </si>
  <si>
    <t>011800639.IB</t>
  </si>
  <si>
    <t>20180409</t>
  </si>
  <si>
    <t>18中电投SCP008</t>
  </si>
  <si>
    <t>011800615.IB</t>
  </si>
  <si>
    <t>20180402</t>
  </si>
  <si>
    <t>18中电投SCP007</t>
  </si>
  <si>
    <t>011800383.IB</t>
  </si>
  <si>
    <t>20180309</t>
  </si>
  <si>
    <t>18中电投SCP006</t>
  </si>
  <si>
    <t>011800352.IB</t>
  </si>
  <si>
    <t>20180307</t>
  </si>
  <si>
    <t>18中电投SCP005</t>
  </si>
  <si>
    <t>011800287.IB</t>
  </si>
  <si>
    <t>20180228</t>
  </si>
  <si>
    <t>18中电投SCP004</t>
  </si>
  <si>
    <t>011800286.IB</t>
  </si>
  <si>
    <t>18中电投SCP003</t>
  </si>
  <si>
    <t>011800222.IB</t>
  </si>
  <si>
    <t>20180207</t>
  </si>
  <si>
    <t>18中电投SCP002</t>
  </si>
  <si>
    <t>011800007.IB</t>
  </si>
  <si>
    <t>20180103</t>
  </si>
  <si>
    <t>18中电投SCP001</t>
  </si>
  <si>
    <t>011752091.IB</t>
  </si>
  <si>
    <t>20171214</t>
  </si>
  <si>
    <t>17中电投SCP035</t>
  </si>
  <si>
    <t>011751133.IB</t>
  </si>
  <si>
    <t>20171212</t>
  </si>
  <si>
    <t>17中电投SCP034</t>
  </si>
  <si>
    <t>011761087.IB</t>
  </si>
  <si>
    <t>20171206</t>
  </si>
  <si>
    <t>17中电投SCP033</t>
  </si>
  <si>
    <t>011759113.IB</t>
  </si>
  <si>
    <t>20171121</t>
  </si>
  <si>
    <t>17中电投SCP032</t>
  </si>
  <si>
    <t>011751110.IB</t>
  </si>
  <si>
    <t>20171120</t>
  </si>
  <si>
    <t>17中电投SCP031</t>
  </si>
  <si>
    <t>101766009.IB</t>
  </si>
  <si>
    <t>20171114</t>
  </si>
  <si>
    <t>17中电投MTN001</t>
  </si>
  <si>
    <t>011753078.IB</t>
  </si>
  <si>
    <t>20171107</t>
  </si>
  <si>
    <t>17中电投SCP030</t>
  </si>
  <si>
    <t>011766029.IB</t>
  </si>
  <si>
    <t>20171016</t>
  </si>
  <si>
    <t>17中电投SCP029</t>
  </si>
  <si>
    <t>143926.SH</t>
  </si>
  <si>
    <t>17电投Y3</t>
  </si>
  <si>
    <t>011761072.IB</t>
  </si>
  <si>
    <t>20171013</t>
  </si>
  <si>
    <t>17中电投SCP028</t>
  </si>
  <si>
    <t>146619.SH</t>
  </si>
  <si>
    <t>电投优</t>
  </si>
  <si>
    <t>146620.SH</t>
  </si>
  <si>
    <t>电投次</t>
  </si>
  <si>
    <t>143925.SH</t>
  </si>
  <si>
    <t>20171012</t>
  </si>
  <si>
    <t>17电投Y2</t>
  </si>
  <si>
    <t>011766028.IB</t>
  </si>
  <si>
    <t>20171009</t>
  </si>
  <si>
    <t>17中电投SCP027</t>
  </si>
  <si>
    <t>011751097.IB</t>
  </si>
  <si>
    <t>20170929</t>
  </si>
  <si>
    <t>17中电投SCP026</t>
  </si>
  <si>
    <t>011766027.IB</t>
  </si>
  <si>
    <t>20170925</t>
  </si>
  <si>
    <t>17中电投SCP025</t>
  </si>
  <si>
    <t>011761067.IB</t>
  </si>
  <si>
    <t>20170920</t>
  </si>
  <si>
    <t>17中电投SCP024</t>
  </si>
  <si>
    <t>011764099.IB</t>
  </si>
  <si>
    <t>20170912</t>
  </si>
  <si>
    <t>17中电投SCP023</t>
  </si>
  <si>
    <t>011766025.IB</t>
  </si>
  <si>
    <t>20170908</t>
  </si>
  <si>
    <t>17中电投SCP022</t>
  </si>
  <si>
    <t>011759083.IB</t>
  </si>
  <si>
    <t>20170907</t>
  </si>
  <si>
    <t>17中电投SCP021</t>
  </si>
  <si>
    <t>011753058.IB</t>
  </si>
  <si>
    <t>20170901</t>
  </si>
  <si>
    <t>17中电投SCP020</t>
  </si>
  <si>
    <t>011769032.IB</t>
  </si>
  <si>
    <t>20170817</t>
  </si>
  <si>
    <t>17中电投SCP019</t>
  </si>
  <si>
    <t>143915.SH</t>
  </si>
  <si>
    <t>20170814</t>
  </si>
  <si>
    <t>17电投Y1</t>
  </si>
  <si>
    <t>143245.SH</t>
  </si>
  <si>
    <t>20170808</t>
  </si>
  <si>
    <t>17电投13</t>
  </si>
  <si>
    <t>143246.SH</t>
  </si>
  <si>
    <t>17电投14</t>
  </si>
  <si>
    <t>143239.SH</t>
  </si>
  <si>
    <t>20170804</t>
  </si>
  <si>
    <t>17电投11</t>
  </si>
  <si>
    <t>143240.SH</t>
  </si>
  <si>
    <t>17电投12</t>
  </si>
  <si>
    <t>143193.SH</t>
  </si>
  <si>
    <t>20170719</t>
  </si>
  <si>
    <t>17电投09</t>
  </si>
  <si>
    <t>143194.SH</t>
  </si>
  <si>
    <t>17电投10</t>
  </si>
  <si>
    <t>011759057.IB</t>
  </si>
  <si>
    <t>20170712</t>
  </si>
  <si>
    <t>17中电投SCP018</t>
  </si>
  <si>
    <t>143162.SH</t>
  </si>
  <si>
    <t>20170707</t>
  </si>
  <si>
    <t>17电投07</t>
  </si>
  <si>
    <t>143163.SH</t>
  </si>
  <si>
    <t>17电投08</t>
  </si>
  <si>
    <t>143161.SH</t>
  </si>
  <si>
    <t>20170705</t>
  </si>
  <si>
    <t>17电投06</t>
  </si>
  <si>
    <t>143160.SH</t>
  </si>
  <si>
    <t>17电投05</t>
  </si>
  <si>
    <t>011752060.IB</t>
  </si>
  <si>
    <t>20170704</t>
  </si>
  <si>
    <t>17中电投SCP017BC</t>
  </si>
  <si>
    <t>011766020.IB</t>
  </si>
  <si>
    <t>20170630</t>
  </si>
  <si>
    <t>17中电投SCP016</t>
  </si>
  <si>
    <t>011766019.IB</t>
  </si>
  <si>
    <t>20170619</t>
  </si>
  <si>
    <t>17中电投SCP015</t>
  </si>
  <si>
    <t>011756028.IB</t>
  </si>
  <si>
    <t>20170615</t>
  </si>
  <si>
    <t>17中电投SCP014</t>
  </si>
  <si>
    <t>011756026.IB</t>
  </si>
  <si>
    <t>20170613</t>
  </si>
  <si>
    <t>17中电投SCP013</t>
  </si>
  <si>
    <t>011759045.IB</t>
  </si>
  <si>
    <t>20170609</t>
  </si>
  <si>
    <t>17中电投SCP012</t>
  </si>
  <si>
    <t>011761032.IB</t>
  </si>
  <si>
    <t>20170524</t>
  </si>
  <si>
    <t>17中电投SCP011</t>
  </si>
  <si>
    <t>143121.SH</t>
  </si>
  <si>
    <t>20170517</t>
  </si>
  <si>
    <t>17电投04</t>
  </si>
  <si>
    <t>143120.SH</t>
  </si>
  <si>
    <t>17电投03</t>
  </si>
  <si>
    <t>143114.SH</t>
  </si>
  <si>
    <t>20170512</t>
  </si>
  <si>
    <t>17电投01</t>
  </si>
  <si>
    <t>143115.SH</t>
  </si>
  <si>
    <t>17电投02</t>
  </si>
  <si>
    <t>011766017.IB</t>
  </si>
  <si>
    <t>20170502</t>
  </si>
  <si>
    <t>17中电投SCP010</t>
  </si>
  <si>
    <t>011766016.IB</t>
  </si>
  <si>
    <t>20170426</t>
  </si>
  <si>
    <t>17中电投SCP009</t>
  </si>
  <si>
    <t>011751035.IB</t>
  </si>
  <si>
    <t>20170419</t>
  </si>
  <si>
    <t>17中电投SCP008</t>
  </si>
  <si>
    <t>011754055.IB</t>
  </si>
  <si>
    <t>20170411</t>
  </si>
  <si>
    <t>17中电投SCP007</t>
  </si>
  <si>
    <t>011766009.IB</t>
  </si>
  <si>
    <t>20170331</t>
  </si>
  <si>
    <t>17中电投SCP006</t>
  </si>
  <si>
    <t>011753017.IB</t>
  </si>
  <si>
    <t>20170322</t>
  </si>
  <si>
    <t>17中电投SCP005</t>
  </si>
  <si>
    <t>011766007.IB</t>
  </si>
  <si>
    <t>20170228</t>
  </si>
  <si>
    <t>17中电投SCP004</t>
  </si>
  <si>
    <t>011751009.IB</t>
  </si>
  <si>
    <t>20170215</t>
  </si>
  <si>
    <t>17中电投SCP003</t>
  </si>
  <si>
    <t>011758006.IB</t>
  </si>
  <si>
    <t>20170210</t>
  </si>
  <si>
    <t>17中电投SCP002</t>
  </si>
  <si>
    <t>011755001.IB</t>
  </si>
  <si>
    <t>20170105</t>
  </si>
  <si>
    <t>17中电投SCP001</t>
  </si>
  <si>
    <t>011698832.IB</t>
  </si>
  <si>
    <t>20161116</t>
  </si>
  <si>
    <t>16中电投SCP016</t>
  </si>
  <si>
    <t>011698812.IB</t>
  </si>
  <si>
    <t>20161115</t>
  </si>
  <si>
    <t>16中电投SCP015</t>
  </si>
  <si>
    <t>011698739.IB</t>
  </si>
  <si>
    <t>20161101</t>
  </si>
  <si>
    <t>16中电投SCP014</t>
  </si>
  <si>
    <t>011698715.IB</t>
  </si>
  <si>
    <t>20161028</t>
  </si>
  <si>
    <t>16中电投SCP013</t>
  </si>
  <si>
    <t>011698461.IB</t>
  </si>
  <si>
    <t>20160919</t>
  </si>
  <si>
    <t>16中电投SCP012</t>
  </si>
  <si>
    <t>011698449.IB</t>
  </si>
  <si>
    <t>20160912</t>
  </si>
  <si>
    <t>16中电投SCP011</t>
  </si>
  <si>
    <t>011698245.IB</t>
  </si>
  <si>
    <t>20160810</t>
  </si>
  <si>
    <t>16中电投SCP010</t>
  </si>
  <si>
    <t>136611.SH</t>
  </si>
  <si>
    <t>20160808</t>
  </si>
  <si>
    <t>16电投04</t>
  </si>
  <si>
    <t>011698088.IB</t>
  </si>
  <si>
    <t>20160713</t>
  </si>
  <si>
    <t>16中电投SCP009</t>
  </si>
  <si>
    <t>136513.SH</t>
  </si>
  <si>
    <t>20160701</t>
  </si>
  <si>
    <t>16电投03</t>
  </si>
  <si>
    <t>011698029.IB</t>
  </si>
  <si>
    <t>20160629</t>
  </si>
  <si>
    <t>16中电投SCP008</t>
  </si>
  <si>
    <t>136996.SH</t>
  </si>
  <si>
    <t>20160627</t>
  </si>
  <si>
    <t>16电投Y1</t>
  </si>
  <si>
    <t>011699897.IB</t>
  </si>
  <si>
    <t>20160606</t>
  </si>
  <si>
    <t>16中电投SCP007</t>
  </si>
  <si>
    <t>011699834.IB</t>
  </si>
  <si>
    <t>20160525</t>
  </si>
  <si>
    <t>16中电投SCP006</t>
  </si>
  <si>
    <t>011699821.IB</t>
  </si>
  <si>
    <t>20160524</t>
  </si>
  <si>
    <t>16中电投SCP005</t>
  </si>
  <si>
    <t>136446.SH</t>
  </si>
  <si>
    <t>20160523</t>
  </si>
  <si>
    <t>16电投02</t>
  </si>
  <si>
    <t>011699732.IB</t>
  </si>
  <si>
    <t>20160503</t>
  </si>
  <si>
    <t>16中电投SCP004</t>
  </si>
  <si>
    <t>136426.SH</t>
  </si>
  <si>
    <t>16电投01</t>
  </si>
  <si>
    <t>011699713.IB</t>
  </si>
  <si>
    <t>20160428</t>
  </si>
  <si>
    <t>16中电投SCP003</t>
  </si>
  <si>
    <t>011699549.IB</t>
  </si>
  <si>
    <t>20160405</t>
  </si>
  <si>
    <t>16中电投SCP002</t>
  </si>
  <si>
    <t>011699490.IB</t>
  </si>
  <si>
    <t>20160321</t>
  </si>
  <si>
    <t>16中电投SCP001</t>
  </si>
  <si>
    <t>011510012.IB</t>
  </si>
  <si>
    <t>20151119</t>
  </si>
  <si>
    <t>15中电投SCP012</t>
  </si>
  <si>
    <t>011510011.IB</t>
  </si>
  <si>
    <t>20151021</t>
  </si>
  <si>
    <t>15中电投SCP011</t>
  </si>
  <si>
    <t>011510010.IB</t>
  </si>
  <si>
    <t>20150928</t>
  </si>
  <si>
    <t>15中电投SCP010</t>
  </si>
  <si>
    <t>101561024.IB</t>
  </si>
  <si>
    <t>20150906</t>
  </si>
  <si>
    <t>15中电投MTN004</t>
  </si>
  <si>
    <t>011510009.IB</t>
  </si>
  <si>
    <t>20150831</t>
  </si>
  <si>
    <t>15中电投SCP009</t>
  </si>
  <si>
    <t>011510008.IB</t>
  </si>
  <si>
    <t>20150810</t>
  </si>
  <si>
    <t>15中电投SCP008</t>
  </si>
  <si>
    <t>011510007.IB</t>
  </si>
  <si>
    <t>15中电投SCP007</t>
  </si>
  <si>
    <t>011510006.IB</t>
  </si>
  <si>
    <t>20150710</t>
  </si>
  <si>
    <t>15中电投SCP006</t>
  </si>
  <si>
    <t>101566007.IB</t>
  </si>
  <si>
    <t>20150706</t>
  </si>
  <si>
    <t>15中电投MTN003</t>
  </si>
  <si>
    <t>041561027.IB</t>
  </si>
  <si>
    <t>20150610</t>
  </si>
  <si>
    <t>15中电投CP003</t>
  </si>
  <si>
    <t>1580164.IB</t>
  </si>
  <si>
    <t>20150605</t>
  </si>
  <si>
    <t>15中电投可续期债</t>
  </si>
  <si>
    <t>123026.SH</t>
  </si>
  <si>
    <t>15中电续</t>
  </si>
  <si>
    <t>101561009.IB</t>
  </si>
  <si>
    <t>20150518</t>
  </si>
  <si>
    <t>15中电投MTN002</t>
  </si>
  <si>
    <t>041561021.IB</t>
  </si>
  <si>
    <t>20150514</t>
  </si>
  <si>
    <t>15中电投CP002</t>
  </si>
  <si>
    <t>011510005.IB</t>
  </si>
  <si>
    <t>20150506</t>
  </si>
  <si>
    <t>15中电投SCP005</t>
  </si>
  <si>
    <t>011510004.IB</t>
  </si>
  <si>
    <t>20150505</t>
  </si>
  <si>
    <t>15中电投SCP004</t>
  </si>
  <si>
    <t>101566001.IB</t>
  </si>
  <si>
    <t>20150331</t>
  </si>
  <si>
    <t>15中电投MTN001</t>
  </si>
  <si>
    <t>011510003.IB</t>
  </si>
  <si>
    <t>20150324</t>
  </si>
  <si>
    <t>15中电投SCP003</t>
  </si>
  <si>
    <t>041561008.IB</t>
  </si>
  <si>
    <t>20150320</t>
  </si>
  <si>
    <t>15中电投CP001</t>
  </si>
  <si>
    <t>011510002.IB</t>
  </si>
  <si>
    <t>20150310</t>
  </si>
  <si>
    <t>15中电投SCP002</t>
  </si>
  <si>
    <t>011510001.IB</t>
  </si>
  <si>
    <t>20150105</t>
  </si>
  <si>
    <t>15中电投SCP001</t>
  </si>
  <si>
    <t>031418004.IB</t>
  </si>
  <si>
    <t>20141225</t>
  </si>
  <si>
    <t>14中电投PPN004</t>
  </si>
  <si>
    <t>011410010.IB</t>
  </si>
  <si>
    <t>20141120</t>
  </si>
  <si>
    <t>14中电投SCP010</t>
  </si>
  <si>
    <t>011410009.IB</t>
  </si>
  <si>
    <t>20141020</t>
  </si>
  <si>
    <t>14中电投SCP009</t>
  </si>
  <si>
    <t>011410008.IB</t>
  </si>
  <si>
    <t>20140926</t>
  </si>
  <si>
    <t>14中电投SCP008</t>
  </si>
  <si>
    <t>011410007.IB</t>
  </si>
  <si>
    <t>20140919</t>
  </si>
  <si>
    <t>14中电投SCP007</t>
  </si>
  <si>
    <t>1480509.IB</t>
  </si>
  <si>
    <t>20140916</t>
  </si>
  <si>
    <t>14中电投债02</t>
  </si>
  <si>
    <t>127001.SH</t>
  </si>
  <si>
    <t>14电投02</t>
  </si>
  <si>
    <t>041461047.IB</t>
  </si>
  <si>
    <t>20140902</t>
  </si>
  <si>
    <t>14中电投CP002</t>
  </si>
  <si>
    <t>031418003.IB</t>
  </si>
  <si>
    <t>20140901</t>
  </si>
  <si>
    <t>14中电投PPN003</t>
  </si>
  <si>
    <t>101461025.IB</t>
  </si>
  <si>
    <t>20140813</t>
  </si>
  <si>
    <t>14中电投MTN002</t>
  </si>
  <si>
    <t>011410006.IB</t>
  </si>
  <si>
    <t>14中电投SCP006</t>
  </si>
  <si>
    <t>031418002.IB</t>
  </si>
  <si>
    <t>20140716</t>
  </si>
  <si>
    <t>14中电投PPN002</t>
  </si>
  <si>
    <t>011410005.IB</t>
  </si>
  <si>
    <t>20140703</t>
  </si>
  <si>
    <t>14中电投SCP005</t>
  </si>
  <si>
    <t>011410004.IB</t>
  </si>
  <si>
    <t>20140617</t>
  </si>
  <si>
    <t>14中电投SCP004</t>
  </si>
  <si>
    <t>041461032.IB</t>
  </si>
  <si>
    <t>20140514</t>
  </si>
  <si>
    <t>14中电投CP001</t>
  </si>
  <si>
    <t>101461010.IB</t>
  </si>
  <si>
    <t>20140505</t>
  </si>
  <si>
    <t>14中电投MTN001</t>
  </si>
  <si>
    <t>1480264.IB</t>
  </si>
  <si>
    <t>20140424</t>
  </si>
  <si>
    <t>14中电投债01</t>
  </si>
  <si>
    <t>124720.SH</t>
  </si>
  <si>
    <t>14电投01</t>
  </si>
  <si>
    <t>011410003.IB</t>
  </si>
  <si>
    <t>20140411</t>
  </si>
  <si>
    <t>14中电投SCP003</t>
  </si>
  <si>
    <t>011410002.IB</t>
  </si>
  <si>
    <t>20140409</t>
  </si>
  <si>
    <t>14中电投SCP002</t>
  </si>
  <si>
    <t>011410001.IB</t>
  </si>
  <si>
    <t>20140311</t>
  </si>
  <si>
    <t>14中电投SCP001</t>
  </si>
  <si>
    <t>031418001.IB</t>
  </si>
  <si>
    <t>20140213</t>
  </si>
  <si>
    <t>14中电投PPN001</t>
  </si>
  <si>
    <t>011310009.IB</t>
  </si>
  <si>
    <t>20131120</t>
  </si>
  <si>
    <t>13中电投SCP009</t>
  </si>
  <si>
    <t>011310008.IB</t>
  </si>
  <si>
    <t>20131115</t>
  </si>
  <si>
    <t>13中电投SCP008</t>
  </si>
  <si>
    <t>011310007.IB</t>
  </si>
  <si>
    <t>20131009</t>
  </si>
  <si>
    <t>13中电投SCP007</t>
  </si>
  <si>
    <t>041361043.IB</t>
  </si>
  <si>
    <t>20130923</t>
  </si>
  <si>
    <t>13中电投CP003</t>
  </si>
  <si>
    <t>101361010.IB</t>
  </si>
  <si>
    <t>20130913</t>
  </si>
  <si>
    <t>13中电投MTN003</t>
  </si>
  <si>
    <t>031318005.IB</t>
  </si>
  <si>
    <t>20130905</t>
  </si>
  <si>
    <t>13中电投PPN005</t>
  </si>
  <si>
    <t>011310006.IB</t>
  </si>
  <si>
    <t>20130815</t>
  </si>
  <si>
    <t>13中电投SCP006</t>
  </si>
  <si>
    <t>1380239.IB</t>
  </si>
  <si>
    <t>20130722</t>
  </si>
  <si>
    <t>13中电投债</t>
  </si>
  <si>
    <t>124327.SH</t>
  </si>
  <si>
    <t>13中电投</t>
  </si>
  <si>
    <t>031318004.IB</t>
  </si>
  <si>
    <t>20130718</t>
  </si>
  <si>
    <t>13中电投PPN004</t>
  </si>
  <si>
    <t>011310005.IB</t>
  </si>
  <si>
    <t>20130711</t>
  </si>
  <si>
    <t>13中电投SCP005</t>
  </si>
  <si>
    <t>031318003.IB</t>
  </si>
  <si>
    <t>20130702</t>
  </si>
  <si>
    <t>13中电投PPN003</t>
  </si>
  <si>
    <t>031318002.IB</t>
  </si>
  <si>
    <t>20130605</t>
  </si>
  <si>
    <t>13中电投PPN002</t>
  </si>
  <si>
    <t>031318001.IB</t>
  </si>
  <si>
    <t>13中电投PPN001</t>
  </si>
  <si>
    <t>011310004.IB</t>
  </si>
  <si>
    <t>13中电投SCP004</t>
  </si>
  <si>
    <t>011310003.IB</t>
  </si>
  <si>
    <t>20130524</t>
  </si>
  <si>
    <t>13中电投SCP003</t>
  </si>
  <si>
    <t>011310002.IB</t>
  </si>
  <si>
    <t>20130411</t>
  </si>
  <si>
    <t>13中电投SCP002</t>
  </si>
  <si>
    <t>041361016.IB</t>
  </si>
  <si>
    <t>13中电投CP002</t>
  </si>
  <si>
    <t>041361012.IB</t>
  </si>
  <si>
    <t>20130313</t>
  </si>
  <si>
    <t>13中电投CP001</t>
  </si>
  <si>
    <t>1382074.IB</t>
  </si>
  <si>
    <t>20130301</t>
  </si>
  <si>
    <t>13中电投MTN2</t>
  </si>
  <si>
    <t>1382063.IB</t>
  </si>
  <si>
    <t>20130225</t>
  </si>
  <si>
    <t>13中电投MTN1</t>
  </si>
  <si>
    <t>011310001.IB</t>
  </si>
  <si>
    <t>20130219</t>
  </si>
  <si>
    <t>13中电投SCP001</t>
  </si>
  <si>
    <t>031218004.IB</t>
  </si>
  <si>
    <t>20121024</t>
  </si>
  <si>
    <t>12中电投PPN004</t>
  </si>
  <si>
    <t>011210007.IB</t>
  </si>
  <si>
    <t>20121017</t>
  </si>
  <si>
    <t>12中电投SCP007</t>
  </si>
  <si>
    <t>011210006.IB</t>
  </si>
  <si>
    <t>20121016</t>
  </si>
  <si>
    <t>12中电投SCP006</t>
  </si>
  <si>
    <t>011210005.IB</t>
  </si>
  <si>
    <t>20120913</t>
  </si>
  <si>
    <t>12中电投SCP005</t>
  </si>
  <si>
    <t>011210004.IB</t>
  </si>
  <si>
    <t>20120906</t>
  </si>
  <si>
    <t>12中电投SCP004</t>
  </si>
  <si>
    <t>031218003.IB</t>
  </si>
  <si>
    <t>20120810</t>
  </si>
  <si>
    <t>12中电投PPN003</t>
  </si>
  <si>
    <t>031218002.IB</t>
  </si>
  <si>
    <t>20120626</t>
  </si>
  <si>
    <t>12中电投PPN002</t>
  </si>
  <si>
    <t>011210003.IB</t>
  </si>
  <si>
    <t>20120615</t>
  </si>
  <si>
    <t>12中电投SCP003</t>
  </si>
  <si>
    <t>011210002.IB</t>
  </si>
  <si>
    <t>20120522</t>
  </si>
  <si>
    <t>12中电投SCP002</t>
  </si>
  <si>
    <t>011210001.IB</t>
  </si>
  <si>
    <t>20120424</t>
  </si>
  <si>
    <t>12中电投SCP001</t>
  </si>
  <si>
    <t>031218001.IB</t>
  </si>
  <si>
    <t>20120327</t>
  </si>
  <si>
    <t>12中电投PPN001</t>
  </si>
  <si>
    <t>041261008.IB</t>
  </si>
  <si>
    <t>20120221</t>
  </si>
  <si>
    <t>12中电投CP001</t>
  </si>
  <si>
    <t>031118001.IB</t>
  </si>
  <si>
    <t>20111117</t>
  </si>
  <si>
    <t>11中电投PPN001</t>
  </si>
  <si>
    <t>041161007.IB</t>
  </si>
  <si>
    <t>20111019</t>
  </si>
  <si>
    <t>11中电投CP005</t>
  </si>
  <si>
    <t>041161003.IB</t>
  </si>
  <si>
    <t>20110916</t>
  </si>
  <si>
    <t>11中电投CP004</t>
  </si>
  <si>
    <t>1182184.IB</t>
  </si>
  <si>
    <t>20110622</t>
  </si>
  <si>
    <t>11中电投MTN1</t>
  </si>
  <si>
    <t>1181289.IB</t>
  </si>
  <si>
    <t>11中电投CP03</t>
  </si>
  <si>
    <t>1181287.IB</t>
  </si>
  <si>
    <t>20110621</t>
  </si>
  <si>
    <t>11中电投CP02</t>
  </si>
  <si>
    <t>1181178.IB</t>
  </si>
  <si>
    <t>20110414</t>
  </si>
  <si>
    <t>11中电投CP01</t>
  </si>
  <si>
    <t>1081404.IB</t>
  </si>
  <si>
    <t>20101119</t>
  </si>
  <si>
    <t>10中电投CP02</t>
  </si>
  <si>
    <t>1081172.IB</t>
  </si>
  <si>
    <t>20100527</t>
  </si>
  <si>
    <t>10中电投CP01</t>
  </si>
  <si>
    <t>0981250.IB</t>
  </si>
  <si>
    <t>20091214</t>
  </si>
  <si>
    <t>09中电投CP01</t>
  </si>
  <si>
    <t>092208.IB</t>
  </si>
  <si>
    <t>20091026</t>
  </si>
  <si>
    <t>09中电投财债</t>
  </si>
  <si>
    <t>0982126.IB</t>
  </si>
  <si>
    <t>20090909</t>
  </si>
  <si>
    <t>09中电投MTN2</t>
  </si>
  <si>
    <t>098059.IB</t>
  </si>
  <si>
    <t>20090423</t>
  </si>
  <si>
    <t>09五凌债</t>
  </si>
  <si>
    <t>0982001.IB</t>
  </si>
  <si>
    <t>20090107</t>
  </si>
  <si>
    <t>09中电投MTN1</t>
  </si>
  <si>
    <t>0882013.IB</t>
  </si>
  <si>
    <t>20080529</t>
  </si>
  <si>
    <t>08中电投MTN2</t>
  </si>
  <si>
    <t>0882010.IB</t>
  </si>
  <si>
    <t>20080506</t>
  </si>
  <si>
    <t>08中电投MTN1</t>
  </si>
  <si>
    <t>0781102.IB</t>
  </si>
  <si>
    <t>20070604</t>
  </si>
  <si>
    <t>07中电投CP03</t>
  </si>
  <si>
    <t>0781064.IB</t>
  </si>
  <si>
    <t>20070405</t>
  </si>
  <si>
    <t>07中电投CP02</t>
  </si>
  <si>
    <t>0781031.IB</t>
  </si>
  <si>
    <t>20070305</t>
  </si>
  <si>
    <t>07中电投CP01</t>
  </si>
  <si>
    <t>0681033.IB</t>
  </si>
  <si>
    <t>20060316</t>
  </si>
  <si>
    <t>06中电投CP01</t>
  </si>
  <si>
    <t>0581053.IB</t>
  </si>
  <si>
    <t>20051115</t>
  </si>
  <si>
    <t>05中电投CP01</t>
  </si>
  <si>
    <t>120516.SH</t>
  </si>
  <si>
    <t>20050712</t>
  </si>
  <si>
    <t>05中电投</t>
  </si>
  <si>
    <t>058016.IB</t>
  </si>
  <si>
    <t>05中电投债</t>
  </si>
  <si>
    <t>120306.SH</t>
  </si>
  <si>
    <t>20031208</t>
  </si>
  <si>
    <t>03中电投</t>
  </si>
  <si>
    <t>038014.IB</t>
  </si>
  <si>
    <t>03中电投债</t>
  </si>
  <si>
    <t>历史主体评级</t>
  </si>
  <si>
    <t>发布日期</t>
  </si>
  <si>
    <t>主体资信级别</t>
  </si>
  <si>
    <t>评级展望</t>
  </si>
  <si>
    <t>评级机构</t>
  </si>
  <si>
    <t>20190402</t>
  </si>
  <si>
    <t>稳定</t>
  </si>
  <si>
    <t>中诚信国际信用评级有限责任公司</t>
  </si>
  <si>
    <t>20190305</t>
  </si>
  <si>
    <t>20190203</t>
  </si>
  <si>
    <t>20190130</t>
  </si>
  <si>
    <t>中诚信证券评估有限公司</t>
  </si>
  <si>
    <t>20181122</t>
  </si>
  <si>
    <t>20181102</t>
  </si>
  <si>
    <t>20181101</t>
  </si>
  <si>
    <t>20180808</t>
  </si>
  <si>
    <t>20180627</t>
  </si>
  <si>
    <t>20180626</t>
  </si>
  <si>
    <t>20180619</t>
  </si>
  <si>
    <t>大公国际资信评估有限公司</t>
  </si>
  <si>
    <t>20180615</t>
  </si>
  <si>
    <t>20180528</t>
  </si>
  <si>
    <t>20180509</t>
  </si>
  <si>
    <t>20171106</t>
  </si>
  <si>
    <t>20170919</t>
  </si>
  <si>
    <t>20170728</t>
  </si>
  <si>
    <t>20170713</t>
  </si>
  <si>
    <t>20170628</t>
  </si>
  <si>
    <t>20170627</t>
  </si>
  <si>
    <t>20170621</t>
  </si>
  <si>
    <t>20170508</t>
  </si>
  <si>
    <t>20161123</t>
  </si>
  <si>
    <t>A2</t>
  </si>
  <si>
    <t>穆迪公司</t>
  </si>
  <si>
    <t>20160801</t>
  </si>
  <si>
    <t>20160624</t>
  </si>
  <si>
    <t>20160602</t>
  </si>
  <si>
    <t>20160531</t>
  </si>
  <si>
    <t>20160519</t>
  </si>
  <si>
    <t>20150813</t>
  </si>
  <si>
    <t>20150626</t>
  </si>
  <si>
    <t>20150623</t>
  </si>
  <si>
    <t>20150528</t>
  </si>
  <si>
    <t>20150313</t>
  </si>
  <si>
    <t>20150303</t>
  </si>
  <si>
    <t>20150130</t>
  </si>
  <si>
    <t>20150119</t>
  </si>
  <si>
    <t>20140723</t>
  </si>
  <si>
    <t>20140707</t>
  </si>
  <si>
    <t>20140618</t>
  </si>
  <si>
    <t>20140616</t>
  </si>
  <si>
    <t>20140320</t>
  </si>
  <si>
    <t>20130715</t>
  </si>
  <si>
    <t>20130628</t>
  </si>
  <si>
    <t>20130620</t>
  </si>
  <si>
    <t>20130423</t>
  </si>
  <si>
    <t>20130401</t>
  </si>
  <si>
    <t>20130221</t>
  </si>
  <si>
    <t>20130216</t>
  </si>
  <si>
    <t>20130116</t>
  </si>
  <si>
    <t>20121120</t>
  </si>
  <si>
    <t>20120630</t>
  </si>
  <si>
    <t>20120510</t>
  </si>
  <si>
    <t>20120215</t>
  </si>
  <si>
    <t>20120110</t>
  </si>
  <si>
    <t>20110922</t>
  </si>
  <si>
    <t>20110629</t>
  </si>
  <si>
    <t>20110516</t>
  </si>
  <si>
    <t>20110329</t>
  </si>
  <si>
    <t>20101229</t>
  </si>
  <si>
    <t>20101025</t>
  </si>
  <si>
    <t>20100628</t>
  </si>
  <si>
    <t>20100513</t>
  </si>
  <si>
    <t>20100302</t>
  </si>
  <si>
    <t>20090826</t>
  </si>
  <si>
    <t>20090605</t>
  </si>
  <si>
    <t>20081125</t>
  </si>
  <si>
    <t>20080616</t>
  </si>
  <si>
    <t>联合资信评估有限公司</t>
  </si>
  <si>
    <t>20080516</t>
  </si>
  <si>
    <t>20080415</t>
  </si>
  <si>
    <t>20070523</t>
  </si>
  <si>
    <t>20061206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</si>
  <si>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</si>
  <si>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</si>
  <si>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</si>
  <si>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</si>
  <si>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</si>
  <si>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</si>
  <si>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</si>
  <si>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</si>
  <si>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</si>
  <si>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</si>
  <si>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</si>
  <si>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</si>
  <si>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</si>
  <si>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</si>
  <si>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</si>
  <si>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</si>
  <si>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</si>
  <si>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</si>
  <si>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联合信用评级有限公司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</si>
  <si>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</si>
  <si>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</si>
  <si>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</si>
  <si>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</si>
  <si>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</si>
  <si>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</si>
  <si>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</si>
  <si>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</si>
  <si>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</si>
  <si>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</si>
  <si>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</si>
  <si>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</si>
  <si>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</si>
  <si>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</si>
  <si>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</si>
  <si>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</si>
  <si>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</si>
  <si>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</si>
  <si>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</si>
  <si>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</si>
  <si>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</si>
  <si>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</si>
  <si>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</si>
  <si>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</si>
  <si>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</si>
  <si>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国家电力投资集团有限公司</t>
  </si>
  <si>
    <t>中央国有企业</t>
  </si>
  <si>
    <t>公用事业--公用事业Ⅱ--电力Ⅲ--电力</t>
  </si>
  <si>
    <t>北京市西城区金融大街28号院3号楼</t>
  </si>
  <si>
    <t>公司是国务院同意进行授信投资的机构和国家控股公司的试点，为五家大型国有独资发电企业集团之一，其他四家分别为中国华能集团公司、中国华电集团公司、中国大唐集团公司和中国国电集团公司。本公司发电资产广泛分布在全国29个省、市、自治区及港、澳、缅甸和几内亚等地。公司的电力业务在资产总量、市场份额和技术水平等方面都位居我国发电企业的前列。截至2014年3月末，公司的水电装机容量为2,011.18万千瓦，占总装机容量的22.29%，高于其它四大电力集团水电装机占比。</t>
  </si>
  <si>
    <t>国务院国有资产监督管理委员会</t>
  </si>
  <si>
    <t/>
  </si>
  <si>
    <t>A-1</t>
  </si>
  <si>
    <t>深圳能源集团股份有限公司</t>
  </si>
  <si>
    <t>华电国际电力股份有限公司</t>
  </si>
  <si>
    <t>北京能源集团有限责任公司</t>
  </si>
  <si>
    <t>华电江苏能源有限公司</t>
  </si>
  <si>
    <t>安徽省能源集团有限公司</t>
  </si>
  <si>
    <t>中国国电集团有限公司</t>
  </si>
  <si>
    <t>国投电力控股股份有限公司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</si>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</sst>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国家电力投资集团有限公司</v>
      </c>
      <c r="C4" s="120"/>
      <c r="D4" s="57" t="s">
        <v>3</v>
      </c>
      <c r="E4" s="119" t="str">
        <f>[1]!s_info_nature(A2)</f>
        <v>中央国有企业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公用事业--公用事业Ⅱ--电力Ⅲ--电力</v>
      </c>
      <c r="C5" s="120"/>
      <c r="D5" s="57" t="s">
        <v>5</v>
      </c>
      <c r="E5" s="119" t="str">
        <f>[1]!b_issuer_regaddress(A2)</f>
        <v>北京市西城区金融大街28号院3号楼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是国务院同意进行授信投资的机构和国家控股公司的试点，为五家大型国有独资发电企业集团之一，其他四家分别为中国华能集团公司、中国华电集团公司、中国大唐集团公司和中国国电集团公司。本公司发电资产广泛分布在全国29个省、市、自治区及港、澳、缅甸和几内亚等地。公司的电力业务在资产总量、市场份额和技术水平等方面都位居我国发电企业的前列。截至2014年3月末，公司的水电装机容量为2,011.18万千瓦，占总装机容量的22.29%，高于其它四大电力集团水电装机占比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国务院国有资产监督管理委员会</v>
      </c>
      <c r="C7" s="120"/>
      <c r="D7" s="120"/>
      <c r="E7" s="120"/>
      <c r="F7" s="61">
        <f>[1]!b_issuer_propofshareholder($A$2,"",1)%</f>
        <v>1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>
        <f>[1]!b_issuer_shareholder(A2,"",2)</f>
        <v>0</v>
      </c>
      <c r="C8" s="120"/>
      <c r="D8" s="120"/>
      <c r="E8" s="120"/>
      <c r="F8" s="61">
        <f>[1]!b_issuer_propofshareholder($A$2,"",2)%</f>
        <v>0</v>
      </c>
      <c r="G8" s="60"/>
      <c r="H8" s="20"/>
      <c r="M8" s="25"/>
      <c r="O8" s="25"/>
      <c r="P8" s="63"/>
    </row>
    <row r="9" spans="1:20" s="17" customFormat="1" x14ac:dyDescent="0.25">
      <c r="A9" s="59"/>
      <c r="B9" s="122">
        <f>[1]!b_issuer_shareholder(A2,"",3)</f>
        <v>0</v>
      </c>
      <c r="C9" s="120"/>
      <c r="D9" s="120"/>
      <c r="E9" s="120"/>
      <c r="F9" s="61">
        <f>[1]!b_issuer_propofshareholder($A$2,"",3)%</f>
        <v>0</v>
      </c>
      <c r="G9" s="60"/>
      <c r="H9" s="20"/>
      <c r="M9" s="25"/>
      <c r="O9" s="25"/>
      <c r="P9" s="63"/>
    </row>
    <row r="10" spans="1:20" s="17" customFormat="1" x14ac:dyDescent="0.25">
      <c r="A10" s="59"/>
      <c r="B10" s="122">
        <f>[1]!b_issuer_shareholder(A2,"",4)</f>
        <v>0</v>
      </c>
      <c r="C10" s="120"/>
      <c r="D10" s="120"/>
      <c r="E10" s="120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>
        <f>[1]!b_issuer_shareholder(A2,"",5)</f>
        <v>0</v>
      </c>
      <c r="C11" s="120"/>
      <c r="D11" s="120"/>
      <c r="E11" s="120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q19041004.IB</v>
      </c>
      <c r="K14" s="26"/>
      <c r="L14" s="27" t="str">
        <f>T15</f>
        <v>101551101.IB</v>
      </c>
      <c r="M14" s="27" t="str">
        <f>T16</f>
        <v>011516002.IB</v>
      </c>
      <c r="N14" s="27" t="str">
        <f>T17</f>
        <v>101564056.IB</v>
      </c>
      <c r="O14" s="27" t="str">
        <f>T18</f>
        <v>041558063.IB</v>
      </c>
      <c r="P14" s="27" t="str">
        <f>T19</f>
        <v>011599849.IB</v>
      </c>
      <c r="Q14" s="27" t="str">
        <f>T20</f>
        <v>031302001.IB</v>
      </c>
      <c r="R14" s="5" t="str">
        <f>T21</f>
        <v>031121001.IB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国家电力投资集团有限公司</v>
      </c>
      <c r="K15" s="138"/>
      <c r="L15" s="8" t="str">
        <f>[1]!b_info_issuer(L14)</f>
        <v>深圳能源集团股份有限公司</v>
      </c>
      <c r="M15" s="8" t="str">
        <f>[1]!b_info_issuer(M14)</f>
        <v>华电国际电力股份有限公司</v>
      </c>
      <c r="N15" s="8" t="str">
        <f>[1]!b_info_issuer(N14)</f>
        <v>北京能源集团有限责任公司</v>
      </c>
      <c r="O15" s="8" t="str">
        <f>[1]!b_info_issuer(O14)</f>
        <v>华电江苏能源有限公司</v>
      </c>
      <c r="P15" s="8" t="str">
        <f>[1]!b_info_issuer(P14)</f>
        <v>安徽省能源集团有限公司</v>
      </c>
      <c r="Q15" s="8" t="str">
        <f>[1]!b_info_issuer(Q14)</f>
        <v>中国国电集团有限公司</v>
      </c>
      <c r="R15" s="8" t="str">
        <f>[1]!b_info_issuer(R14)</f>
        <v>国投电力控股股份有限公司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中央国有企业</v>
      </c>
      <c r="K17" s="124"/>
      <c r="L17" s="67" t="str">
        <f>[1]!s_info_nature(L14)</f>
        <v>地方国有企业</v>
      </c>
      <c r="M17" s="67" t="str">
        <f>[1]!s_info_nature(M14)</f>
        <v>中央国有企业</v>
      </c>
      <c r="N17" s="67" t="str">
        <f>[1]!s_info_nature(N14)</f>
        <v>地方国有企业</v>
      </c>
      <c r="O17" s="67" t="str">
        <f>[1]!s_info_nature(O14)</f>
        <v>中央国有企业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10051.8146711677</v>
      </c>
      <c r="K19" s="124"/>
      <c r="L19" s="68">
        <f>[1]!b_stm07_bs(L14,74,L13,1)/100000000</f>
        <v>772.3093014781</v>
      </c>
      <c r="M19" s="68">
        <f>[1]!b_stm07_bs(M14,74,M13,1)/100000000</f>
        <v>2162.7858799999999</v>
      </c>
      <c r="N19" s="68">
        <f>[1]!b_stm07_bs(N14,74,N13,1)/100000000</f>
        <v>2630.5882243348997</v>
      </c>
      <c r="O19" s="68">
        <f>[1]!b_stm07_bs(O14,74,O13,1)/100000000</f>
        <v>326.38693363250002</v>
      </c>
      <c r="P19" s="68">
        <f>[1]!b_stm07_bs(P14,74,P13,1)/100000000</f>
        <v>451.4545843153</v>
      </c>
      <c r="Q19" s="68">
        <f>[1]!b_stm07_bs(Q14,74,Q13,1)/100000000</f>
        <v>8050.1473408323</v>
      </c>
      <c r="R19" s="68">
        <f>[1]!b_stm07_bs(R14,74,R13,1)/100000000</f>
        <v>2082.8800256219001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0.81382900000000002</v>
      </c>
      <c r="K20" s="124"/>
      <c r="L20" s="10">
        <f>[1]!s_fa_debttoassets(L14,L13)/100</f>
        <v>0.67988699999999991</v>
      </c>
      <c r="M20" s="10">
        <f>[1]!s_fa_debttoassets(M14,M13)/100</f>
        <v>0.74375000000000002</v>
      </c>
      <c r="N20" s="10">
        <f>[1]!s_fa_debttoassets(N14,N13)/100</f>
        <v>0.60719299999999998</v>
      </c>
      <c r="O20" s="10">
        <f>[1]!s_fa_debttoassets(O14,O13)/100</f>
        <v>0.77889799999999998</v>
      </c>
      <c r="P20" s="10">
        <f>[1]!s_fa_debttoassets(P14,P13)/100</f>
        <v>0.38930199999999998</v>
      </c>
      <c r="Q20" s="10">
        <f>[1]!s_fa_debttoassets(Q14,Q13)/100</f>
        <v>0.80991800000000003</v>
      </c>
      <c r="R20" s="10">
        <f>[1]!s_fa_debttoassets(R14,R13)/100</f>
        <v>0.70853999999999995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0.3821</v>
      </c>
      <c r="K21" s="124"/>
      <c r="L21" s="68">
        <f>[1]!s_fa_current(L14,L13)</f>
        <v>0.71879999999999999</v>
      </c>
      <c r="M21" s="68">
        <f>[1]!s_fa_current(M14,M13)</f>
        <v>0.31190000000000001</v>
      </c>
      <c r="N21" s="68">
        <f>[1]!s_fa_current(N14,N13)</f>
        <v>0.60250000000000004</v>
      </c>
      <c r="O21" s="68">
        <f>[1]!s_fa_current(O14,O13)</f>
        <v>0.30380000000000001</v>
      </c>
      <c r="P21" s="68">
        <f>[1]!s_fa_current(P14,P13)</f>
        <v>0.55789999999999995</v>
      </c>
      <c r="Q21" s="68">
        <f>[1]!s_fa_current(Q14,Q13)</f>
        <v>0.27689999999999998</v>
      </c>
      <c r="R21" s="68">
        <f>[1]!s_fa_current(R14,R13)</f>
        <v>0.3604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3.2597997275299107</v>
      </c>
      <c r="K22" s="124"/>
      <c r="L22" s="66">
        <f>(公式页!L96+公式页!L97+公式页!L98+公式页!L99+公式页!L100+公式页!L101)/公式页!L103</f>
        <v>1.3089358544011322</v>
      </c>
      <c r="M22" s="66">
        <f t="shared" ref="M22:R22" si="0">(M96+M97+M98+M99+M100+M101)/M103</f>
        <v>2.1903224440380917</v>
      </c>
      <c r="N22" s="66">
        <f t="shared" si="0"/>
        <v>0.97557476074419625</v>
      </c>
      <c r="O22" s="66">
        <f t="shared" si="0"/>
        <v>2.5168158268470471</v>
      </c>
      <c r="P22" s="66">
        <f t="shared" si="0"/>
        <v>0.47445177829500246</v>
      </c>
      <c r="Q22" s="66">
        <f t="shared" si="0"/>
        <v>2.9255251790191719</v>
      </c>
      <c r="R22" s="66">
        <f t="shared" si="0"/>
        <v>2.1604818339291647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7.5800000000000006E-2</v>
      </c>
      <c r="K23" s="124"/>
      <c r="L23" s="68">
        <f>[1]!s_fa_ebitdatodebt(L14,L13)</f>
        <v>8.72E-2</v>
      </c>
      <c r="M23" s="68">
        <f>[1]!s_fa_ebitdatodebt(M14,M13)</f>
        <v>0.1017</v>
      </c>
      <c r="N23" s="68">
        <f>[1]!s_fa_ebitdatodebt(N14,N13)</f>
        <v>9.1399999999999995E-2</v>
      </c>
      <c r="O23" s="68">
        <f>[1]!s_fa_ebitdatodebt(O14,O13)</f>
        <v>0.1157</v>
      </c>
      <c r="P23" s="68">
        <f>[1]!s_fa_ebitdatodebt(P14,P13)</f>
        <v>0.17050000000000001</v>
      </c>
      <c r="Q23" s="68">
        <f>[1]!s_fa_ebitdatodebt(Q14,Q13)</f>
        <v>9.1499999999999998E-2</v>
      </c>
      <c r="R23" s="68">
        <f>[1]!s_fa_ebitdatodebt(R14,R13)</f>
        <v>0.12839999999999999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2009.0958866592002</v>
      </c>
      <c r="K24" s="124"/>
      <c r="L24" s="68">
        <f>[1]!b_stm07_is(L14,9,L13,1)/100000000</f>
        <v>155.45854866049999</v>
      </c>
      <c r="M24" s="68">
        <f>[1]!b_stm07_is(M14,9,M13,1)/100000000</f>
        <v>790.06835999999998</v>
      </c>
      <c r="N24" s="68">
        <f>[1]!b_stm07_is(N14,9,N13,1)/100000000</f>
        <v>630.33002905319995</v>
      </c>
      <c r="O24" s="68">
        <f>[1]!b_stm07_is(O14,9,O13,1)/100000000</f>
        <v>169.0343906871</v>
      </c>
      <c r="P24" s="68">
        <f>[1]!b_stm07_is(P14,9,P13,1)/100000000</f>
        <v>154.43106338129999</v>
      </c>
      <c r="Q24" s="68">
        <f>[1]!b_stm07_is(Q14,9,Q13,1)/100000000</f>
        <v>1885.9272772039001</v>
      </c>
      <c r="R24" s="68">
        <f>[1]!b_stm07_is(R14,9,R13,1)/100000000</f>
        <v>316.4528423571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1.0337000000000001</v>
      </c>
      <c r="K25" s="124"/>
      <c r="L25" s="11">
        <f>[1]!s_fa_salescashintoor(L14,L13)%</f>
        <v>1.0448999999999999</v>
      </c>
      <c r="M25" s="11">
        <f>[1]!s_fa_salescashintoor(M14,M13)%</f>
        <v>1.0773999999999999</v>
      </c>
      <c r="N25" s="11">
        <f>[1]!s_fa_salescashintoor(N14,N13)%</f>
        <v>1.0555000000000001</v>
      </c>
      <c r="O25" s="11">
        <f>[1]!s_fa_salescashintoor(O14,O13)%</f>
        <v>1.1717</v>
      </c>
      <c r="P25" s="11">
        <f>[1]!s_fa_salescashintoor(P14,P13)%</f>
        <v>1.1372</v>
      </c>
      <c r="Q25" s="11">
        <f>[1]!s_fa_salescashintoor(Q14,Q13)%</f>
        <v>1.077</v>
      </c>
      <c r="R25" s="11">
        <f>[1]!s_fa_salescashintoor(R14,R13)%</f>
        <v>1.1343000000000001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0.17346499999999998</v>
      </c>
      <c r="K26" s="124"/>
      <c r="L26" s="11">
        <f>[1]!s_fa_grossprofitmargin(L14,L13)%</f>
        <v>0.27477799999999997</v>
      </c>
      <c r="M26" s="11">
        <f>[1]!s_fa_grossprofitmargin(M14,M13)%</f>
        <v>0.105434</v>
      </c>
      <c r="N26" s="11">
        <f>[1]!s_fa_grossprofitmargin(N14,N13)%</f>
        <v>0.11801199999999999</v>
      </c>
      <c r="O26" s="11">
        <f>[1]!s_fa_grossprofitmargin(O14,O13)%</f>
        <v>7.4167999999999998E-2</v>
      </c>
      <c r="P26" s="11">
        <f>[1]!s_fa_grossprofitmargin(P14,P13)%</f>
        <v>5.0011E-2</v>
      </c>
      <c r="Q26" s="11">
        <f>[1]!s_fa_grossprofitmargin(Q14,Q13)%</f>
        <v>0.155447</v>
      </c>
      <c r="R26" s="11">
        <f>[1]!s_fa_grossprofitmargin(R14,R13)%</f>
        <v>0.40582600000000002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54.380499694199997</v>
      </c>
      <c r="K27" s="124"/>
      <c r="L27" s="69">
        <f>[1]!b_stm07_is(L14,60,L13,1)/100000000</f>
        <v>8.4505935782000012</v>
      </c>
      <c r="M27" s="69">
        <f>[1]!b_stm07_is(M14,60,M13,1)/100000000</f>
        <v>7.7591299999999999</v>
      </c>
      <c r="N27" s="69">
        <f>[1]!b_stm07_is(N14,60,N13,1)/100000000</f>
        <v>17.462358157499999</v>
      </c>
      <c r="O27" s="69">
        <f>[1]!b_stm07_is(O14,60,O13,1)/100000000</f>
        <v>7.2077384946</v>
      </c>
      <c r="P27" s="69">
        <f>[1]!b_stm07_is(P14,60,P13,1)/100000000</f>
        <v>11.005004966900001</v>
      </c>
      <c r="Q27" s="69">
        <f>[1]!b_stm07_is(Q14,60,Q13,1)/100000000</f>
        <v>8.2811185392999995</v>
      </c>
      <c r="R27" s="69">
        <f>[1]!b_stm07_is(R14,60,R13,1)/100000000</f>
        <v>65.594906913999992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2.2179000000000001E-2</v>
      </c>
      <c r="K28" s="124"/>
      <c r="L28" s="10">
        <f>[1]!s_fa_roe(L14,L13)%</f>
        <v>3.4894000000000001E-2</v>
      </c>
      <c r="M28" s="10">
        <f>[1]!s_fa_roe(M14,M13)%</f>
        <v>1.0195000000000001E-2</v>
      </c>
      <c r="N28" s="10">
        <f>[1]!s_fa_roe(N14,N13)%</f>
        <v>8.5070000000000007E-3</v>
      </c>
      <c r="O28" s="10">
        <f>[1]!s_fa_roe(O14,O13)%</f>
        <v>0.13064799999999999</v>
      </c>
      <c r="P28" s="10">
        <f>[1]!s_fa_roe(P14,P13)%</f>
        <v>6.0003000000000001E-2</v>
      </c>
      <c r="Q28" s="10">
        <f>[1]!s_fa_roe(Q14,Q13)%</f>
        <v>-5.7621000000000006E-2</v>
      </c>
      <c r="R28" s="10">
        <f>[1]!s_fa_roe(R14,R13)%</f>
        <v>0.10913399999999999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400.5326576571</v>
      </c>
      <c r="K29" s="124"/>
      <c r="L29" s="69">
        <f>[1]!b_stm07_cs(L14,39,L13,1)/100000000</f>
        <v>28.268644403400003</v>
      </c>
      <c r="M29" s="69">
        <f>[1]!b_stm07_cs(M14,39,M13,1)/100000000</f>
        <v>127.89154000000001</v>
      </c>
      <c r="N29" s="69">
        <f>[1]!b_stm07_cs(N14,39,N13,1)/100000000</f>
        <v>123.6022597834</v>
      </c>
      <c r="O29" s="69">
        <f>[1]!b_stm07_cs(O14,39,O13,1)/100000000</f>
        <v>31.4889974146</v>
      </c>
      <c r="P29" s="69">
        <f>[1]!b_stm07_cs(P14,39,P13,1)/100000000</f>
        <v>12.887446905099999</v>
      </c>
      <c r="Q29" s="69">
        <f>[1]!b_stm07_cs(Q14,39,Q13,1)/100000000</f>
        <v>405.9909286239</v>
      </c>
      <c r="R29" s="69">
        <f>[1]!b_stm07_cs(R14,39,R13,1)/100000000</f>
        <v>181.41039798419999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165123282236.82001</v>
      </c>
      <c r="K96" s="71"/>
      <c r="L96" s="71">
        <f>[1]!b_stm07_bs(L14,75,L13,1)</f>
        <v>4321688877.3599997</v>
      </c>
      <c r="M96" s="71">
        <f>[1]!b_stm07_bs(M14,75,M13,1)</f>
        <v>31697106000</v>
      </c>
      <c r="N96" s="71">
        <f>[1]!b_stm07_bs(N14,75,N13,1)</f>
        <v>33922199583.970001</v>
      </c>
      <c r="O96" s="71">
        <f>[1]!b_stm07_bs(O14,75,O13,1)</f>
        <v>8428300000</v>
      </c>
      <c r="P96" s="71">
        <f>[1]!b_stm07_bs(P14,75,P13,1)</f>
        <v>4052746708.3600001</v>
      </c>
      <c r="Q96" s="71">
        <f>[1]!b_stm07_bs(Q14,75,Q13,1)</f>
        <v>188638530443.82001</v>
      </c>
      <c r="R96" s="71">
        <f>[1]!b_stm07_bs(R14,75,R13,1)</f>
        <v>4741270178.0799999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4634482589.1899996</v>
      </c>
      <c r="K97" s="71"/>
      <c r="L97" s="71">
        <f>[1]!b_stm07_bs(L14,82,L13,1)</f>
        <v>288282833.94</v>
      </c>
      <c r="M97" s="71">
        <f>[1]!b_stm07_bs(M14,82,M13,1)</f>
        <v>709807000</v>
      </c>
      <c r="N97" s="71">
        <f>[1]!b_stm07_bs(N14,82,N13,1)</f>
        <v>702987689.15999997</v>
      </c>
      <c r="O97" s="71">
        <f>[1]!b_stm07_bs(O14,82,O13,1)</f>
        <v>44666562.219999999</v>
      </c>
      <c r="P97" s="71">
        <f>[1]!b_stm07_bs(P14,82,P13,1)</f>
        <v>54222728.049999997</v>
      </c>
      <c r="Q97" s="71">
        <f>[1]!b_stm07_bs(Q14,82,Q13,1)</f>
        <v>2547601261.0300002</v>
      </c>
      <c r="R97" s="71">
        <f>[1]!b_stm07_bs(R14,82,R13,1)</f>
        <v>547193421.73000002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71222757542.059998</v>
      </c>
      <c r="K98" s="71"/>
      <c r="L98" s="71">
        <f>[1]!b_stm07_bs(L14,88,L13,1)</f>
        <v>2234806591.8800001</v>
      </c>
      <c r="M98" s="71">
        <f>[1]!b_stm07_bs(M14,88,M13,1)</f>
        <v>16716752000</v>
      </c>
      <c r="N98" s="71">
        <f>[1]!b_stm07_bs(N14,88,N13,1)</f>
        <v>14118689525.799999</v>
      </c>
      <c r="O98" s="71">
        <f>[1]!b_stm07_bs(O14,88,O13,1)</f>
        <v>416397797.98000002</v>
      </c>
      <c r="P98" s="71">
        <f>[1]!b_stm07_bs(P14,88,P13,1)</f>
        <v>1173699403.49</v>
      </c>
      <c r="Q98" s="71">
        <f>[1]!b_stm07_bs(Q14,88,Q13,1)</f>
        <v>21118692803.470001</v>
      </c>
      <c r="R98" s="71">
        <f>[1]!b_stm07_bs(R14,88,R13,1)</f>
        <v>13982335372.85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277044384374.46997</v>
      </c>
      <c r="K100" s="71"/>
      <c r="L100" s="71">
        <f>[1]!b_stm07_bs(L14,94,L13,1)</f>
        <v>16524265270.73</v>
      </c>
      <c r="M100" s="71">
        <f>[1]!b_stm07_bs(M14,94,M13,1)</f>
        <v>62209160000</v>
      </c>
      <c r="N100" s="71">
        <f>[1]!b_stm07_bs(N14,94,N13,1)</f>
        <v>41222183588.220001</v>
      </c>
      <c r="O100" s="71">
        <f>[1]!b_stm07_bs(O14,94,O13,1)</f>
        <v>9273197330.9599991</v>
      </c>
      <c r="P100" s="71">
        <f>[1]!b_stm07_bs(P14,94,P13,1)</f>
        <v>6600078732</v>
      </c>
      <c r="Q100" s="71">
        <f>[1]!b_stm07_bs(Q14,94,Q13,1)</f>
        <v>191933606432.69</v>
      </c>
      <c r="R100" s="71">
        <f>[1]!b_stm07_bs(R14,94,R13,1)</f>
        <v>108886781273.88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91999349342.089996</v>
      </c>
      <c r="K101" s="71"/>
      <c r="L101" s="71">
        <f>[1]!b_stm07_bs(L14,95,L13,1)</f>
        <v>8991250000</v>
      </c>
      <c r="M101" s="71">
        <f>[1]!b_stm07_bs(M14,95,M13,1)</f>
        <v>10058115000</v>
      </c>
      <c r="N101" s="71">
        <f>[1]!b_stm07_bs(N14,95,N13,1)</f>
        <v>10841496634.84</v>
      </c>
      <c r="O101" s="71">
        <f>[1]!b_stm07_bs(O14,95,O13,1)</f>
        <v>0</v>
      </c>
      <c r="P101" s="71">
        <f>[1]!b_stm07_bs(P14,95,P13,1)</f>
        <v>1200000000</v>
      </c>
      <c r="Q101" s="71">
        <f>[1]!b_stm07_bs(Q14,95,Q13,1)</f>
        <v>43421050039.629997</v>
      </c>
      <c r="R101" s="71">
        <f>[1]!b_stm07_bs(R14,95,R13,1)</f>
        <v>3000000000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187135501280.28</v>
      </c>
      <c r="K103" s="71"/>
      <c r="L103" s="71">
        <f>[1]!b_stm07_bs(L14,141,L13,1)</f>
        <v>24722596959.279999</v>
      </c>
      <c r="M103" s="71">
        <f>[1]!b_stm07_bs(M14,141,M13,1)</f>
        <v>55421493000</v>
      </c>
      <c r="N103" s="71">
        <f>[1]!b_stm07_bs(N14,141,N13,1)</f>
        <v>103331452471.25</v>
      </c>
      <c r="O103" s="71">
        <f>[1]!b_stm07_bs(O14,141,O13,1)</f>
        <v>7216484216.8500004</v>
      </c>
      <c r="P103" s="71">
        <f>[1]!b_stm07_bs(P14,141,P13,1)</f>
        <v>27570236155.310001</v>
      </c>
      <c r="Q103" s="71">
        <f>[1]!b_stm07_bs(Q14,141,Q13,1)</f>
        <v>153018502179.06</v>
      </c>
      <c r="R103" s="71">
        <f>[1]!b_stm07_bs(R14,141,R13,1)</f>
        <v>60707559853.910004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q19041004.IB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0.81382900000000002</v>
      </c>
      <c r="C109" s="54" t="s">
        <v>36</v>
      </c>
      <c r="D109" s="72">
        <f>[1]!s_fa_current(A2,B2)</f>
        <v>0.3821</v>
      </c>
      <c r="E109" s="54" t="s">
        <v>41</v>
      </c>
      <c r="F109" s="73">
        <f>[1]!s_fa_salescashintoor(A2,B2)/100</f>
        <v>1.0337000000000001</v>
      </c>
      <c r="G109" s="54" t="s">
        <v>42</v>
      </c>
      <c r="H109" s="12">
        <f>S109/100</f>
        <v>0.17346499999999998</v>
      </c>
      <c r="I109" s="54"/>
      <c r="J109" s="16"/>
      <c r="K109" s="25"/>
      <c r="L109" s="34" t="s">
        <v>61</v>
      </c>
      <c r="M109" s="74">
        <f>[1]!s_fa_debttoassets(A2,B2)</f>
        <v>81.382900000000006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17.346499999999999</v>
      </c>
    </row>
    <row r="110" spans="1:19" ht="15.75" customHeight="1" x14ac:dyDescent="0.25">
      <c r="A110" s="54" t="s">
        <v>62</v>
      </c>
      <c r="B110" s="12">
        <f>M110/100</f>
        <v>0.15215299999999998</v>
      </c>
      <c r="C110" s="54" t="s">
        <v>63</v>
      </c>
      <c r="D110" s="73">
        <f>[1]!s_fa_quick(A2,B2)</f>
        <v>0.33429999999999999</v>
      </c>
      <c r="E110" s="54" t="s">
        <v>64</v>
      </c>
      <c r="F110" s="72">
        <f>[1]!s_fa_arturn(A2,B2)</f>
        <v>5.4629000000000003</v>
      </c>
      <c r="G110" s="54" t="s">
        <v>65</v>
      </c>
      <c r="H110" s="12">
        <f>S110/100</f>
        <v>3.8786000000000001E-2</v>
      </c>
      <c r="I110" s="54"/>
      <c r="J110" s="16"/>
      <c r="L110" s="54" t="s">
        <v>62</v>
      </c>
      <c r="M110" s="74">
        <f>[1]!s_fa_catoassets(A2,B2)</f>
        <v>15.215299999999999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3.8786</v>
      </c>
    </row>
    <row r="111" spans="1:19" ht="15" customHeight="1" x14ac:dyDescent="0.25">
      <c r="A111" s="54" t="s">
        <v>66</v>
      </c>
      <c r="B111" s="12">
        <f>M111/100</f>
        <v>0.48923699999999998</v>
      </c>
      <c r="C111" s="54" t="s">
        <v>39</v>
      </c>
      <c r="D111" s="73">
        <f>[1]!s_fa_ebitdatodebt(A2,B2)</f>
        <v>7.5800000000000006E-2</v>
      </c>
      <c r="E111" s="54" t="s">
        <v>67</v>
      </c>
      <c r="F111" s="72">
        <f>[1]!s_fa_invturn(A2,B2)</f>
        <v>8.2600999999999996</v>
      </c>
      <c r="G111" s="54" t="s">
        <v>45</v>
      </c>
      <c r="H111" s="12">
        <f>S111/100</f>
        <v>2.2179000000000001E-2</v>
      </c>
      <c r="I111" s="54"/>
      <c r="J111" s="16"/>
      <c r="L111" s="54" t="s">
        <v>66</v>
      </c>
      <c r="M111" s="74">
        <f>[1]!s_fa_currentdebttodebt(A2,B2)</f>
        <v>48.923699999999997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2.2179000000000002</v>
      </c>
    </row>
    <row r="112" spans="1:19" ht="14.25" customHeight="1" x14ac:dyDescent="0.25">
      <c r="A112" s="54" t="s">
        <v>38</v>
      </c>
      <c r="B112" s="76">
        <f>(M116+M117+M118+M119+M120+M121)/M123</f>
        <v>3.2597997275299107</v>
      </c>
      <c r="C112" s="54" t="s">
        <v>68</v>
      </c>
      <c r="D112" s="73">
        <f>[1]!s_fa_ebittointerest(A2,B2)</f>
        <v>1.452</v>
      </c>
      <c r="E112" s="54" t="s">
        <v>69</v>
      </c>
      <c r="F112" s="72">
        <f>[1]!s_fa_caturn(A2,B2)</f>
        <v>1.4336</v>
      </c>
      <c r="G112" s="54" t="s">
        <v>70</v>
      </c>
      <c r="H112" s="12">
        <f>S112/100</f>
        <v>3.1941999999999998E-2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3.1941999999999999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0.21360000000000001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165123282236.82001</v>
      </c>
    </row>
    <row r="117" spans="1:21" ht="14.25" customHeight="1" x14ac:dyDescent="0.25">
      <c r="A117" s="54" t="s">
        <v>77</v>
      </c>
      <c r="B117" s="73">
        <f t="shared" ref="B117:B131" si="1">M127/100000000</f>
        <v>251.99012654480001</v>
      </c>
      <c r="C117" s="54" t="s">
        <v>78</v>
      </c>
      <c r="D117" s="76">
        <f t="shared" ref="D117:D125" si="2">O127/100000000</f>
        <v>2009.0958866592002</v>
      </c>
      <c r="E117" s="131" t="s">
        <v>79</v>
      </c>
      <c r="F117" s="124"/>
      <c r="G117" s="124"/>
      <c r="H117" s="132">
        <f t="shared" ref="H117:H131" si="3">S127/100000000</f>
        <v>2076.7886861765001</v>
      </c>
      <c r="I117" s="124"/>
      <c r="J117" s="124"/>
      <c r="L117" s="17" t="s">
        <v>48</v>
      </c>
      <c r="M117" s="71">
        <f>[1]!b_stm07_bs(K107,82,L107,1)</f>
        <v>4634482589.1899996</v>
      </c>
    </row>
    <row r="118" spans="1:21" ht="14.25" customHeight="1" x14ac:dyDescent="0.25">
      <c r="A118" s="54" t="s">
        <v>80</v>
      </c>
      <c r="B118" s="73">
        <f t="shared" si="1"/>
        <v>361.70551579080001</v>
      </c>
      <c r="C118" s="54" t="s">
        <v>81</v>
      </c>
      <c r="D118" s="76">
        <f t="shared" si="2"/>
        <v>1983.3479974964002</v>
      </c>
      <c r="E118" s="131" t="s">
        <v>82</v>
      </c>
      <c r="F118" s="124"/>
      <c r="G118" s="124"/>
      <c r="H118" s="132">
        <f t="shared" si="3"/>
        <v>239.38233747009997</v>
      </c>
      <c r="I118" s="124"/>
      <c r="J118" s="124"/>
      <c r="L118" s="17" t="s">
        <v>49</v>
      </c>
      <c r="M118" s="71">
        <f>[1]!b_stm07_bs(K107,88,L107,1)</f>
        <v>71222757542.059998</v>
      </c>
    </row>
    <row r="119" spans="1:21" ht="14.25" customHeight="1" x14ac:dyDescent="0.25">
      <c r="A119" s="54" t="s">
        <v>83</v>
      </c>
      <c r="B119" s="73">
        <f t="shared" si="1"/>
        <v>111.4939009127</v>
      </c>
      <c r="C119" s="54" t="s">
        <v>84</v>
      </c>
      <c r="D119" s="76">
        <f t="shared" si="2"/>
        <v>1660.5875089373999</v>
      </c>
      <c r="E119" s="131" t="s">
        <v>85</v>
      </c>
      <c r="F119" s="124"/>
      <c r="G119" s="124"/>
      <c r="H119" s="133">
        <f t="shared" si="3"/>
        <v>2360.7826615921999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4951.6418315286001</v>
      </c>
      <c r="C120" s="54" t="s">
        <v>87</v>
      </c>
      <c r="D120" s="76">
        <f t="shared" si="2"/>
        <v>12.5676670393</v>
      </c>
      <c r="E120" s="131" t="s">
        <v>88</v>
      </c>
      <c r="F120" s="124"/>
      <c r="G120" s="124"/>
      <c r="H120" s="132">
        <f t="shared" si="3"/>
        <v>1348.4279283513001</v>
      </c>
      <c r="I120" s="124"/>
      <c r="J120" s="124"/>
      <c r="L120" s="17" t="s">
        <v>51</v>
      </c>
      <c r="M120" s="71">
        <f>[1]!b_stm07_bs(K107,94,L107,1)</f>
        <v>277044384374.46997</v>
      </c>
    </row>
    <row r="121" spans="1:21" ht="14.25" customHeight="1" x14ac:dyDescent="0.25">
      <c r="A121" s="54" t="s">
        <v>89</v>
      </c>
      <c r="B121" s="73">
        <f t="shared" si="1"/>
        <v>1620.0098013021</v>
      </c>
      <c r="C121" s="54" t="s">
        <v>90</v>
      </c>
      <c r="D121" s="76">
        <f t="shared" si="2"/>
        <v>58.683426463500005</v>
      </c>
      <c r="E121" s="131" t="s">
        <v>91</v>
      </c>
      <c r="F121" s="124"/>
      <c r="G121" s="124"/>
      <c r="H121" s="132">
        <f t="shared" si="3"/>
        <v>178.8512115705</v>
      </c>
      <c r="I121" s="124"/>
      <c r="J121" s="124"/>
      <c r="L121" s="17" t="s">
        <v>52</v>
      </c>
      <c r="M121" s="71">
        <f>[1]!b_stm07_bs(K107,95,L107,1)</f>
        <v>91999349342.089996</v>
      </c>
    </row>
    <row r="122" spans="1:21" ht="14.25" customHeight="1" x14ac:dyDescent="0.25">
      <c r="A122" s="54" t="s">
        <v>92</v>
      </c>
      <c r="B122" s="73">
        <f t="shared" si="1"/>
        <v>364.87435014779999</v>
      </c>
      <c r="C122" s="54" t="s">
        <v>93</v>
      </c>
      <c r="D122" s="76">
        <f t="shared" si="2"/>
        <v>208.6377645426</v>
      </c>
      <c r="E122" s="131" t="s">
        <v>94</v>
      </c>
      <c r="F122" s="124"/>
      <c r="G122" s="124"/>
      <c r="H122" s="133">
        <f t="shared" si="3"/>
        <v>1960.2500039351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10051.8146711677</v>
      </c>
      <c r="C123" s="54" t="s">
        <v>96</v>
      </c>
      <c r="D123" s="76">
        <f t="shared" si="2"/>
        <v>77.925102766600006</v>
      </c>
      <c r="E123" s="131" t="s">
        <v>97</v>
      </c>
      <c r="F123" s="124"/>
      <c r="G123" s="124"/>
      <c r="H123" s="133">
        <f t="shared" si="3"/>
        <v>400.5326576571</v>
      </c>
      <c r="I123" s="124"/>
      <c r="J123" s="124"/>
      <c r="L123" s="17" t="s">
        <v>53</v>
      </c>
      <c r="M123" s="71">
        <f>[1]!b_stm07_bs(K107,141,L107,1)</f>
        <v>187135501280.28</v>
      </c>
    </row>
    <row r="124" spans="1:21" ht="14.25" customHeight="1" x14ac:dyDescent="0.25">
      <c r="A124" s="54" t="s">
        <v>98</v>
      </c>
      <c r="B124" s="73">
        <f t="shared" si="1"/>
        <v>1651.2328223682</v>
      </c>
      <c r="C124" s="54" t="s">
        <v>99</v>
      </c>
      <c r="D124" s="76">
        <f t="shared" si="2"/>
        <v>93.529290079899994</v>
      </c>
      <c r="E124" s="131" t="s">
        <v>100</v>
      </c>
      <c r="F124" s="124"/>
      <c r="G124" s="124"/>
      <c r="H124" s="133">
        <f t="shared" si="3"/>
        <v>-1038.0865667558999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712.22757542059992</v>
      </c>
      <c r="C125" s="54" t="s">
        <v>43</v>
      </c>
      <c r="D125" s="76">
        <f t="shared" si="2"/>
        <v>54.380499694199997</v>
      </c>
      <c r="E125" s="131" t="s">
        <v>102</v>
      </c>
      <c r="F125" s="124"/>
      <c r="G125" s="124"/>
      <c r="H125" s="132">
        <f t="shared" si="3"/>
        <v>285.26428876029996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5132.9461843213003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2770.4438437446997</v>
      </c>
      <c r="C127" s="54"/>
      <c r="D127" s="80"/>
      <c r="E127" s="131" t="s">
        <v>106</v>
      </c>
      <c r="F127" s="124"/>
      <c r="G127" s="124"/>
      <c r="H127" s="132">
        <f t="shared" si="3"/>
        <v>0</v>
      </c>
      <c r="I127" s="124"/>
      <c r="J127" s="124"/>
      <c r="L127" s="54" t="s">
        <v>77</v>
      </c>
      <c r="M127" s="75">
        <f>[1]!b_stm07_bs(K107,9,L107,1)</f>
        <v>25199012654.48</v>
      </c>
      <c r="N127" s="54" t="s">
        <v>78</v>
      </c>
      <c r="O127" s="75">
        <f>[1]!b_stm07_is(K107,83,L107,1)</f>
        <v>200909588665.92001</v>
      </c>
      <c r="P127" s="131" t="s">
        <v>79</v>
      </c>
      <c r="Q127" s="124"/>
      <c r="R127" s="124"/>
      <c r="S127" s="136">
        <f>[1]!b_stm07_cs(K107,9,L107,1)</f>
        <v>207678868617.64999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919.99349342089999</v>
      </c>
      <c r="C128" s="54"/>
      <c r="D128" s="80"/>
      <c r="E128" s="131" t="s">
        <v>108</v>
      </c>
      <c r="F128" s="124"/>
      <c r="G128" s="124"/>
      <c r="H128" s="133">
        <f t="shared" si="3"/>
        <v>5765.0460366179004</v>
      </c>
      <c r="I128" s="124"/>
      <c r="J128" s="124"/>
      <c r="L128" s="54" t="s">
        <v>80</v>
      </c>
      <c r="M128" s="75">
        <f>[1]!b_stm07_bs(K107,12,L107,1)</f>
        <v>36170551579.080002</v>
      </c>
      <c r="N128" s="54" t="s">
        <v>81</v>
      </c>
      <c r="O128" s="75">
        <f>[1]!b_stm07_is(K107,84,L107,1)</f>
        <v>198334799749.64001</v>
      </c>
      <c r="P128" s="131" t="s">
        <v>82</v>
      </c>
      <c r="Q128" s="124"/>
      <c r="R128" s="124"/>
      <c r="S128" s="136">
        <f>[1]!b_stm07_cs(K107,11,L107,1)</f>
        <v>23938233747.009998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8180.4596583649</v>
      </c>
      <c r="C129" s="14"/>
      <c r="D129" s="13"/>
      <c r="E129" s="131" t="s">
        <v>110</v>
      </c>
      <c r="F129" s="124"/>
      <c r="G129" s="124"/>
      <c r="H129" s="132">
        <f t="shared" si="3"/>
        <v>4597.2406901491995</v>
      </c>
      <c r="I129" s="124"/>
      <c r="J129" s="124"/>
      <c r="L129" s="54" t="s">
        <v>83</v>
      </c>
      <c r="M129" s="75">
        <f>[1]!b_stm07_bs(K107,13,L107,1)</f>
        <v>11149390091.27</v>
      </c>
      <c r="N129" s="54" t="s">
        <v>84</v>
      </c>
      <c r="O129" s="75">
        <f>[1]!b_stm07_is(K107,10,L107,1)</f>
        <v>166058750893.73999</v>
      </c>
      <c r="P129" s="131" t="s">
        <v>85</v>
      </c>
      <c r="Q129" s="124"/>
      <c r="R129" s="124"/>
      <c r="S129" s="137">
        <f>[1]!b_stm07_cs(K107,25,L107,1)</f>
        <v>236078266159.22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1871.3550128028</v>
      </c>
      <c r="C130" s="14"/>
      <c r="D130" s="13"/>
      <c r="E130" s="131" t="s">
        <v>112</v>
      </c>
      <c r="F130" s="124"/>
      <c r="G130" s="124"/>
      <c r="H130" s="132">
        <f t="shared" si="3"/>
        <v>5057.0014218801998</v>
      </c>
      <c r="I130" s="124"/>
      <c r="J130" s="124"/>
      <c r="L130" s="54" t="s">
        <v>86</v>
      </c>
      <c r="M130" s="75">
        <f>[1]!b_stm07_bs(K107,31,L107,1)</f>
        <v>495164183152.85999</v>
      </c>
      <c r="N130" s="54" t="s">
        <v>87</v>
      </c>
      <c r="O130" s="75">
        <f>[1]!b_stm07_is(K107,12,L107,1)</f>
        <v>1256766703.9300001</v>
      </c>
      <c r="P130" s="131" t="s">
        <v>88</v>
      </c>
      <c r="Q130" s="124"/>
      <c r="R130" s="124"/>
      <c r="S130" s="136">
        <f>[1]!b_stm07_cs(K107,26,L107,1)</f>
        <v>134842792835.13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10051.8146711677</v>
      </c>
      <c r="C131" s="14"/>
      <c r="D131" s="13"/>
      <c r="E131" s="131" t="s">
        <v>114</v>
      </c>
      <c r="F131" s="124"/>
      <c r="G131" s="124"/>
      <c r="H131" s="133">
        <f t="shared" si="3"/>
        <v>708.04461473770004</v>
      </c>
      <c r="I131" s="124"/>
      <c r="J131" s="124"/>
      <c r="L131" s="54" t="s">
        <v>89</v>
      </c>
      <c r="M131" s="75">
        <f>[1]!b_stm07_bs(K107,33,L107,1)</f>
        <v>162000980130.20999</v>
      </c>
      <c r="N131" s="54" t="s">
        <v>90</v>
      </c>
      <c r="O131" s="75">
        <f>[1]!b_stm07_is(K107,13,L107,1)</f>
        <v>5868342646.3500004</v>
      </c>
      <c r="P131" s="131" t="s">
        <v>91</v>
      </c>
      <c r="Q131" s="124"/>
      <c r="R131" s="124"/>
      <c r="S131" s="136">
        <f>[1]!b_stm07_cs(K107,29,L107,1)</f>
        <v>17885121157.049999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36487435014.779999</v>
      </c>
      <c r="N132" s="54" t="s">
        <v>93</v>
      </c>
      <c r="O132" s="75">
        <f>[1]!b_stm07_is(K107,14,L107,1)</f>
        <v>20863776454.259998</v>
      </c>
      <c r="P132" s="131" t="s">
        <v>94</v>
      </c>
      <c r="Q132" s="124"/>
      <c r="R132" s="124"/>
      <c r="S132" s="137">
        <f>[1]!b_stm07_cs(K107,37,L107,1)</f>
        <v>196025000393.51001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1005181467116.77</v>
      </c>
      <c r="N133" s="54" t="s">
        <v>96</v>
      </c>
      <c r="O133" s="75">
        <f>[1]!b_stm07_is(K107,48,L107,1)</f>
        <v>7792510276.6599998</v>
      </c>
      <c r="P133" s="131" t="s">
        <v>97</v>
      </c>
      <c r="Q133" s="124"/>
      <c r="R133" s="124"/>
      <c r="S133" s="137">
        <f>[1]!b_stm07_cs(K107,39,L107,1)</f>
        <v>40053265765.709999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165123282236.82001</v>
      </c>
      <c r="N134" s="54" t="s">
        <v>99</v>
      </c>
      <c r="O134" s="75">
        <f>[1]!b_stm07_is(K107,55,L107,1)</f>
        <v>9352929007.9899998</v>
      </c>
      <c r="P134" s="131" t="s">
        <v>100</v>
      </c>
      <c r="Q134" s="124"/>
      <c r="R134" s="124"/>
      <c r="S134" s="137">
        <f>[1]!b_stm07_cs(K107,59,L107,1)</f>
        <v>-103808656675.59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71222757542.059998</v>
      </c>
      <c r="N135" s="54" t="s">
        <v>43</v>
      </c>
      <c r="O135" s="75">
        <f>[1]!b_stm07_is(K107,60,L107,1)</f>
        <v>5438049969.4200001</v>
      </c>
      <c r="P135" s="131" t="s">
        <v>102</v>
      </c>
      <c r="Q135" s="124"/>
      <c r="R135" s="124"/>
      <c r="S135" s="136">
        <f>[1]!b_stm07_cs(K107,60,L107,1)</f>
        <v>28526428876.029999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513294618432.13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277044384374.46997</v>
      </c>
      <c r="N137" s="54"/>
      <c r="O137" s="80"/>
      <c r="P137" s="131" t="s">
        <v>106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91999349342.089996</v>
      </c>
      <c r="N138" s="54"/>
      <c r="O138" s="80"/>
      <c r="P138" s="131" t="s">
        <v>108</v>
      </c>
      <c r="Q138" s="124"/>
      <c r="R138" s="124"/>
      <c r="S138" s="137">
        <f>[1]!b_stm07_cs(K107,68,L107,1)</f>
        <v>576504603661.79004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818045965836.48999</v>
      </c>
      <c r="N139" s="14"/>
      <c r="O139" s="13"/>
      <c r="P139" s="131" t="s">
        <v>110</v>
      </c>
      <c r="Q139" s="124"/>
      <c r="R139" s="124"/>
      <c r="S139" s="136">
        <f>[1]!b_stm07_cs(K107,69,L107,1)</f>
        <v>459724069014.91998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187135501280.28</v>
      </c>
      <c r="N140" s="14"/>
      <c r="O140" s="13"/>
      <c r="P140" s="131" t="s">
        <v>112</v>
      </c>
      <c r="Q140" s="124"/>
      <c r="R140" s="124"/>
      <c r="S140" s="136">
        <f>[1]!b_stm07_cs(K107,75,L107,1)</f>
        <v>505700142188.02002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1005181467116.77</v>
      </c>
      <c r="N141" s="14"/>
      <c r="O141" s="13"/>
      <c r="P141" s="131" t="s">
        <v>114</v>
      </c>
      <c r="Q141" s="124"/>
      <c r="R141" s="124"/>
      <c r="S141" s="137">
        <f>[1]!b_stm07_cs(K107,77,L107,1)</f>
        <v>70804461473.770004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994</v>
      </c>
      <c r="C2" s="120"/>
      <c r="D2" s="57" t="s">
        <v>3</v>
      </c>
      <c r="E2" s="119" t="s">
        <v>995</v>
      </c>
      <c r="F2" s="120"/>
      <c r="G2" s="120"/>
    </row>
    <row r="3" spans="1:12" ht="14.25" customHeight="1" x14ac:dyDescent="0.25">
      <c r="A3" s="57" t="s">
        <v>4</v>
      </c>
      <c r="B3" s="119" t="s">
        <v>996</v>
      </c>
      <c r="C3" s="120"/>
      <c r="D3" s="57" t="s">
        <v>5</v>
      </c>
      <c r="E3" s="119" t="s">
        <v>997</v>
      </c>
      <c r="F3" s="120"/>
      <c r="G3" s="120"/>
    </row>
    <row r="4" spans="1:12" ht="113.25" customHeight="1" x14ac:dyDescent="0.25">
      <c r="A4" s="57" t="s">
        <v>6</v>
      </c>
      <c r="B4" s="121" t="s">
        <v>998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999</v>
      </c>
      <c r="C5" s="120"/>
      <c r="D5" s="120"/>
      <c r="E5" s="120"/>
      <c r="F5" s="141">
        <v>1</v>
      </c>
      <c r="G5" s="120"/>
    </row>
    <row r="6" spans="1:12" ht="11.25" customHeight="1" x14ac:dyDescent="0.25">
      <c r="A6" s="82" t="s">
        <v>116</v>
      </c>
      <c r="B6" s="140" t="s">
        <v>1000</v>
      </c>
      <c r="C6" s="120"/>
      <c r="D6" s="120"/>
      <c r="E6" s="120"/>
      <c r="F6" s="141" t="s">
        <v>1000</v>
      </c>
      <c r="G6" s="120"/>
    </row>
    <row r="7" spans="1:12" ht="11.25" customHeight="1" x14ac:dyDescent="0.25">
      <c r="A7" s="82" t="s">
        <v>117</v>
      </c>
      <c r="B7" s="140" t="s">
        <v>1000</v>
      </c>
      <c r="C7" s="120"/>
      <c r="D7" s="120"/>
      <c r="E7" s="120"/>
      <c r="F7" s="141" t="s">
        <v>1000</v>
      </c>
      <c r="G7" s="120"/>
    </row>
    <row r="8" spans="1:12" ht="11.25" customHeight="1" x14ac:dyDescent="0.25">
      <c r="A8" s="82" t="s">
        <v>118</v>
      </c>
      <c r="B8" s="140" t="s">
        <v>1000</v>
      </c>
      <c r="C8" s="120"/>
      <c r="D8" s="120"/>
      <c r="E8" s="120"/>
      <c r="F8" s="141" t="s">
        <v>1000</v>
      </c>
      <c r="G8" s="120"/>
    </row>
    <row r="9" spans="1:12" ht="11.25" customHeight="1" x14ac:dyDescent="0.25">
      <c r="A9" s="82" t="s">
        <v>119</v>
      </c>
      <c r="B9" s="140" t="s">
        <v>1000</v>
      </c>
      <c r="C9" s="120"/>
      <c r="D9" s="120"/>
      <c r="E9" s="120"/>
      <c r="F9" s="141" t="s">
        <v>1000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2.5</v>
      </c>
      <c r="E13" s="64">
        <v>0.41917808219178082</v>
      </c>
      <c r="F13" s="65">
        <v>0</v>
      </c>
      <c r="G13" s="64">
        <v>24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4">
        <v>4.79</v>
      </c>
      <c r="E14" s="83">
        <v>4.9972677595628419</v>
      </c>
      <c r="F14" t="s">
        <v>25</v>
      </c>
      <c r="G14" s="64">
        <v>6</v>
      </c>
    </row>
    <row r="15" spans="1:12" ht="14.4" customHeight="1" x14ac:dyDescent="0.25">
      <c r="A15" t="s">
        <v>127</v>
      </c>
      <c r="B15" t="s">
        <v>125</v>
      </c>
      <c r="C15" t="s">
        <v>128</v>
      </c>
      <c r="D15" s="64">
        <v>4.38</v>
      </c>
      <c r="E15" s="83">
        <v>2.9972677595628414</v>
      </c>
      <c r="F15" t="s">
        <v>25</v>
      </c>
      <c r="G15" s="64">
        <v>14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4">
        <v>2.58</v>
      </c>
      <c r="E16" s="83">
        <v>0.36712328767123287</v>
      </c>
      <c r="F16">
        <v>0</v>
      </c>
      <c r="G16" s="64">
        <v>10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4">
        <v>2.2000000000000002</v>
      </c>
      <c r="E17" s="83">
        <v>3.8356164383561646E-2</v>
      </c>
      <c r="F17">
        <v>0</v>
      </c>
      <c r="G17" s="64">
        <v>20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4">
        <v>2.58</v>
      </c>
      <c r="E18" s="83">
        <v>0.40273972602739727</v>
      </c>
      <c r="F18">
        <v>0</v>
      </c>
      <c r="G18" s="64">
        <v>25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4">
        <v>3.99</v>
      </c>
      <c r="E19" s="83">
        <v>4.9207650273224042</v>
      </c>
      <c r="F19" t="s">
        <v>25</v>
      </c>
      <c r="G19" s="64">
        <v>5</v>
      </c>
    </row>
    <row r="20" spans="1:7" ht="14.4" customHeight="1" x14ac:dyDescent="0.25">
      <c r="A20" t="s">
        <v>141</v>
      </c>
      <c r="B20" t="s">
        <v>139</v>
      </c>
      <c r="C20" t="s">
        <v>142</v>
      </c>
      <c r="D20" s="64">
        <v>3.65</v>
      </c>
      <c r="E20" s="83">
        <v>2.9207650273224042</v>
      </c>
      <c r="F20" t="s">
        <v>25</v>
      </c>
      <c r="G20" s="64">
        <v>12</v>
      </c>
    </row>
    <row r="21" spans="1:7" ht="14.4" customHeight="1" x14ac:dyDescent="0.25">
      <c r="A21" t="s">
        <v>143</v>
      </c>
      <c r="B21" t="s">
        <v>144</v>
      </c>
      <c r="C21" t="s">
        <v>145</v>
      </c>
      <c r="D21" s="64">
        <v>2.4</v>
      </c>
      <c r="E21" s="83">
        <v>0.18904109589041096</v>
      </c>
      <c r="F21">
        <v>0</v>
      </c>
      <c r="G21" s="64">
        <v>26</v>
      </c>
    </row>
    <row r="22" spans="1:7" ht="14.4" customHeight="1" x14ac:dyDescent="0.25">
      <c r="A22" t="s">
        <v>146</v>
      </c>
      <c r="B22" t="s">
        <v>144</v>
      </c>
      <c r="C22" t="s">
        <v>147</v>
      </c>
      <c r="D22" s="64">
        <v>2.65</v>
      </c>
      <c r="E22" s="83">
        <v>7.1232876712328766E-2</v>
      </c>
      <c r="F22">
        <v>0</v>
      </c>
      <c r="G22" s="64">
        <v>50</v>
      </c>
    </row>
    <row r="23" spans="1:7" ht="14.4" customHeight="1" x14ac:dyDescent="0.25">
      <c r="A23" t="s">
        <v>148</v>
      </c>
      <c r="B23" t="s">
        <v>149</v>
      </c>
      <c r="C23" t="s">
        <v>150</v>
      </c>
      <c r="D23" s="64">
        <v>2.59</v>
      </c>
      <c r="E23" s="83">
        <v>0.34794520547945207</v>
      </c>
      <c r="F23">
        <v>0</v>
      </c>
      <c r="G23" s="64">
        <v>20</v>
      </c>
    </row>
    <row r="24" spans="1:7" ht="14.4" customHeight="1" x14ac:dyDescent="0.25">
      <c r="A24" t="s">
        <v>151</v>
      </c>
      <c r="B24" t="s">
        <v>152</v>
      </c>
      <c r="C24" t="s">
        <v>153</v>
      </c>
      <c r="D24" s="64">
        <v>3.7</v>
      </c>
      <c r="E24" s="83">
        <v>4.8575342465753426</v>
      </c>
      <c r="F24" t="s">
        <v>25</v>
      </c>
      <c r="G24" s="64">
        <v>7</v>
      </c>
    </row>
    <row r="25" spans="1:7" ht="14.4" customHeight="1" x14ac:dyDescent="0.25">
      <c r="A25" t="s">
        <v>154</v>
      </c>
      <c r="B25" t="s">
        <v>152</v>
      </c>
      <c r="C25" t="s">
        <v>155</v>
      </c>
      <c r="D25" s="64">
        <v>3.39</v>
      </c>
      <c r="E25" s="83">
        <v>2.8575342465753426</v>
      </c>
      <c r="F25" t="s">
        <v>25</v>
      </c>
      <c r="G25" s="64">
        <v>16</v>
      </c>
    </row>
    <row r="26" spans="1:7" ht="14.4" customHeight="1" x14ac:dyDescent="0.25">
      <c r="A26" t="s">
        <v>156</v>
      </c>
      <c r="B26" t="s">
        <v>157</v>
      </c>
      <c r="C26" t="s">
        <v>158</v>
      </c>
      <c r="D26" s="64">
        <v>2.9</v>
      </c>
      <c r="E26" s="83">
        <v>0.19178082191780821</v>
      </c>
      <c r="F26">
        <v>0</v>
      </c>
      <c r="G26" s="64">
        <v>13</v>
      </c>
    </row>
    <row r="27" spans="1:7" ht="14.4" customHeight="1" x14ac:dyDescent="0.25">
      <c r="A27" t="s">
        <v>159</v>
      </c>
      <c r="B27" t="s">
        <v>160</v>
      </c>
      <c r="C27" t="s">
        <v>161</v>
      </c>
      <c r="D27" s="64">
        <v>2.7</v>
      </c>
      <c r="E27" s="83">
        <v>0</v>
      </c>
      <c r="F27">
        <v>0</v>
      </c>
      <c r="G27" s="64">
        <v>30</v>
      </c>
    </row>
    <row r="28" spans="1:7" ht="14.4" customHeight="1" x14ac:dyDescent="0.25">
      <c r="A28" t="s">
        <v>162</v>
      </c>
      <c r="B28" t="s">
        <v>160</v>
      </c>
      <c r="C28" t="s">
        <v>163</v>
      </c>
      <c r="D28" s="64">
        <v>4.2</v>
      </c>
      <c r="E28" s="83">
        <v>2.7671232876712328</v>
      </c>
      <c r="F28" t="s">
        <v>25</v>
      </c>
      <c r="G28" s="64">
        <v>11</v>
      </c>
    </row>
    <row r="29" spans="1:7" ht="14.4" customHeight="1" x14ac:dyDescent="0.25">
      <c r="A29" t="s">
        <v>164</v>
      </c>
      <c r="B29" t="s">
        <v>160</v>
      </c>
      <c r="C29" t="s">
        <v>165</v>
      </c>
      <c r="D29" s="64">
        <v>4.47</v>
      </c>
      <c r="E29" s="83">
        <v>4.7671232876712324</v>
      </c>
      <c r="F29" t="s">
        <v>25</v>
      </c>
      <c r="G29" s="64">
        <v>9</v>
      </c>
    </row>
    <row r="30" spans="1:7" ht="14.4" customHeight="1" x14ac:dyDescent="0.25">
      <c r="A30" t="s">
        <v>166</v>
      </c>
      <c r="B30" t="s">
        <v>167</v>
      </c>
      <c r="C30" t="s">
        <v>168</v>
      </c>
      <c r="D30" s="64">
        <v>2.9</v>
      </c>
      <c r="E30" s="83">
        <v>4.1095890410958902E-2</v>
      </c>
      <c r="F30">
        <v>0</v>
      </c>
      <c r="G30" s="64">
        <v>24</v>
      </c>
    </row>
    <row r="31" spans="1:7" ht="14.4" customHeight="1" x14ac:dyDescent="0.25">
      <c r="A31" t="s">
        <v>169</v>
      </c>
      <c r="B31" t="s">
        <v>170</v>
      </c>
      <c r="C31" t="s">
        <v>171</v>
      </c>
      <c r="D31" s="64">
        <v>2.9</v>
      </c>
      <c r="E31" s="83">
        <v>7.9452054794520555E-2</v>
      </c>
      <c r="F31">
        <v>0</v>
      </c>
      <c r="G31" s="64">
        <v>24</v>
      </c>
    </row>
    <row r="32" spans="1:7" ht="14.4" customHeight="1" x14ac:dyDescent="0.25">
      <c r="A32" t="s">
        <v>172</v>
      </c>
      <c r="B32" t="s">
        <v>173</v>
      </c>
      <c r="C32" t="s">
        <v>174</v>
      </c>
      <c r="D32" s="64">
        <v>2.9</v>
      </c>
      <c r="E32" s="83">
        <v>0.17534246575342466</v>
      </c>
      <c r="F32">
        <v>0</v>
      </c>
      <c r="G32" s="64">
        <v>23</v>
      </c>
    </row>
    <row r="33" spans="1:7" ht="14.4" customHeight="1" x14ac:dyDescent="0.25">
      <c r="A33" t="s">
        <v>175</v>
      </c>
      <c r="B33" t="s">
        <v>176</v>
      </c>
      <c r="C33" t="s">
        <v>177</v>
      </c>
      <c r="D33" s="64">
        <v>3.8</v>
      </c>
      <c r="E33" s="83">
        <v>0</v>
      </c>
      <c r="F33">
        <v>0</v>
      </c>
      <c r="G33" s="64">
        <v>20</v>
      </c>
    </row>
    <row r="34" spans="1:7" ht="14.4" customHeight="1" x14ac:dyDescent="0.25">
      <c r="A34" t="s">
        <v>178</v>
      </c>
      <c r="B34" t="s">
        <v>179</v>
      </c>
      <c r="C34" t="s">
        <v>180</v>
      </c>
      <c r="D34" s="64">
        <v>4.75</v>
      </c>
      <c r="E34" s="83">
        <v>2.4712328767123286</v>
      </c>
      <c r="F34" t="s">
        <v>25</v>
      </c>
      <c r="G34" s="64">
        <v>8.3132999999999999</v>
      </c>
    </row>
    <row r="35" spans="1:7" ht="14.4" customHeight="1" x14ac:dyDescent="0.25">
      <c r="A35" t="s">
        <v>181</v>
      </c>
      <c r="B35" t="s">
        <v>179</v>
      </c>
      <c r="C35" t="s">
        <v>182</v>
      </c>
      <c r="D35" s="64"/>
      <c r="E35" s="83">
        <v>2.4712328767123286</v>
      </c>
      <c r="F35">
        <v>0</v>
      </c>
      <c r="G35" s="64">
        <v>0.4375</v>
      </c>
    </row>
    <row r="36" spans="1:7" ht="14.4" customHeight="1" x14ac:dyDescent="0.25">
      <c r="A36" t="s">
        <v>183</v>
      </c>
      <c r="B36" t="s">
        <v>184</v>
      </c>
      <c r="C36" t="s">
        <v>185</v>
      </c>
      <c r="D36" s="64">
        <v>2.5499999999999998</v>
      </c>
      <c r="E36" s="83">
        <v>0</v>
      </c>
      <c r="F36">
        <v>0</v>
      </c>
      <c r="G36" s="64">
        <v>45</v>
      </c>
    </row>
    <row r="37" spans="1:7" ht="14.4" customHeight="1" x14ac:dyDescent="0.25">
      <c r="A37" t="s">
        <v>186</v>
      </c>
      <c r="B37" t="s">
        <v>187</v>
      </c>
      <c r="C37" t="s">
        <v>188</v>
      </c>
      <c r="D37" s="64">
        <v>4.49</v>
      </c>
      <c r="E37" s="83">
        <v>2.6657534246575345</v>
      </c>
      <c r="F37" t="s">
        <v>25</v>
      </c>
      <c r="G37" s="64">
        <v>20</v>
      </c>
    </row>
    <row r="38" spans="1:7" ht="14.4" customHeight="1" x14ac:dyDescent="0.25">
      <c r="A38" t="s">
        <v>189</v>
      </c>
      <c r="B38" t="s">
        <v>187</v>
      </c>
      <c r="C38" t="s">
        <v>190</v>
      </c>
      <c r="D38" s="64">
        <v>4.6500000000000004</v>
      </c>
      <c r="E38" s="83">
        <v>4.6657534246575345</v>
      </c>
      <c r="F38" t="s">
        <v>25</v>
      </c>
      <c r="G38" s="64">
        <v>10</v>
      </c>
    </row>
    <row r="39" spans="1:7" ht="14.4" customHeight="1" x14ac:dyDescent="0.25">
      <c r="A39" t="s">
        <v>191</v>
      </c>
      <c r="B39" t="s">
        <v>192</v>
      </c>
      <c r="C39" t="s">
        <v>193</v>
      </c>
      <c r="D39" s="64">
        <v>2.6</v>
      </c>
      <c r="E39" s="83">
        <v>0</v>
      </c>
      <c r="F39">
        <v>0</v>
      </c>
      <c r="G39" s="64">
        <v>30</v>
      </c>
    </row>
    <row r="40" spans="1:7" ht="14.4" customHeight="1" x14ac:dyDescent="0.25">
      <c r="A40" t="s">
        <v>194</v>
      </c>
      <c r="B40" t="s">
        <v>195</v>
      </c>
      <c r="C40" t="s">
        <v>196</v>
      </c>
      <c r="D40" s="64">
        <v>3.08</v>
      </c>
      <c r="E40" s="83">
        <v>0</v>
      </c>
      <c r="F40">
        <v>0</v>
      </c>
      <c r="G40" s="64">
        <v>30</v>
      </c>
    </row>
    <row r="41" spans="1:7" ht="14.4" customHeight="1" x14ac:dyDescent="0.25">
      <c r="A41" t="s">
        <v>197</v>
      </c>
      <c r="B41" t="s">
        <v>198</v>
      </c>
      <c r="C41" t="s">
        <v>199</v>
      </c>
      <c r="D41" s="64">
        <v>2.5</v>
      </c>
      <c r="E41" s="83">
        <v>0</v>
      </c>
      <c r="F41">
        <v>0</v>
      </c>
      <c r="G41" s="64">
        <v>21</v>
      </c>
    </row>
    <row r="42" spans="1:7" ht="14.4" customHeight="1" x14ac:dyDescent="0.25">
      <c r="A42" t="s">
        <v>200</v>
      </c>
      <c r="B42" t="s">
        <v>201</v>
      </c>
      <c r="C42" t="s">
        <v>202</v>
      </c>
      <c r="D42" s="64">
        <v>4.74</v>
      </c>
      <c r="E42" s="83">
        <v>4.6082191780821917</v>
      </c>
      <c r="F42" t="s">
        <v>25</v>
      </c>
      <c r="G42" s="64">
        <v>8</v>
      </c>
    </row>
    <row r="43" spans="1:7" ht="14.4" customHeight="1" x14ac:dyDescent="0.25">
      <c r="A43" t="s">
        <v>203</v>
      </c>
      <c r="B43" t="s">
        <v>201</v>
      </c>
      <c r="C43" t="s">
        <v>204</v>
      </c>
      <c r="D43" s="64">
        <v>4.57</v>
      </c>
      <c r="E43" s="83">
        <v>2.6082191780821917</v>
      </c>
      <c r="F43" t="s">
        <v>25</v>
      </c>
      <c r="G43" s="64">
        <v>22</v>
      </c>
    </row>
    <row r="44" spans="1:7" ht="14.4" customHeight="1" x14ac:dyDescent="0.25">
      <c r="A44" t="s">
        <v>205</v>
      </c>
      <c r="B44" t="s">
        <v>201</v>
      </c>
      <c r="C44" t="s">
        <v>206</v>
      </c>
      <c r="D44" s="64">
        <v>3.97</v>
      </c>
      <c r="E44" s="83">
        <v>2.6109589041095891</v>
      </c>
      <c r="F44" t="s">
        <v>25</v>
      </c>
      <c r="G44" s="64">
        <v>15</v>
      </c>
    </row>
    <row r="45" spans="1:7" ht="14.4" customHeight="1" x14ac:dyDescent="0.25">
      <c r="A45" t="s">
        <v>207</v>
      </c>
      <c r="B45" t="s">
        <v>201</v>
      </c>
      <c r="C45" t="s">
        <v>208</v>
      </c>
      <c r="D45" s="64">
        <v>4.2</v>
      </c>
      <c r="E45" s="83">
        <v>4.6109589041095891</v>
      </c>
      <c r="F45" t="s">
        <v>25</v>
      </c>
      <c r="G45" s="64">
        <v>25</v>
      </c>
    </row>
    <row r="46" spans="1:7" ht="14.4" customHeight="1" x14ac:dyDescent="0.25">
      <c r="A46" t="s">
        <v>209</v>
      </c>
      <c r="B46" t="s">
        <v>210</v>
      </c>
      <c r="C46" t="s">
        <v>211</v>
      </c>
      <c r="D46" s="64">
        <v>5.09</v>
      </c>
      <c r="E46" s="83">
        <v>2.4712328767123286</v>
      </c>
      <c r="F46" t="s">
        <v>25</v>
      </c>
      <c r="G46" s="64">
        <v>17.105823000000001</v>
      </c>
    </row>
    <row r="47" spans="1:7" ht="14.4" customHeight="1" x14ac:dyDescent="0.25">
      <c r="A47" t="s">
        <v>212</v>
      </c>
      <c r="B47" t="s">
        <v>210</v>
      </c>
      <c r="C47" t="s">
        <v>213</v>
      </c>
      <c r="D47" s="64"/>
      <c r="E47" s="83">
        <v>2.4712328767123286</v>
      </c>
      <c r="F47">
        <v>0</v>
      </c>
      <c r="G47" s="64">
        <v>0.90030600000000005</v>
      </c>
    </row>
    <row r="48" spans="1:7" ht="14.4" customHeight="1" x14ac:dyDescent="0.25">
      <c r="A48" t="s">
        <v>214</v>
      </c>
      <c r="B48" t="s">
        <v>215</v>
      </c>
      <c r="C48" t="s">
        <v>216</v>
      </c>
      <c r="D48" s="64">
        <v>4.03</v>
      </c>
      <c r="E48" s="83">
        <v>2.5890410958904111</v>
      </c>
      <c r="F48" t="s">
        <v>25</v>
      </c>
      <c r="G48" s="64">
        <v>22</v>
      </c>
    </row>
    <row r="49" spans="1:7" ht="14.4" customHeight="1" x14ac:dyDescent="0.25">
      <c r="A49" t="s">
        <v>217</v>
      </c>
      <c r="B49" t="s">
        <v>215</v>
      </c>
      <c r="C49" t="s">
        <v>218</v>
      </c>
      <c r="D49" s="64">
        <v>4.34</v>
      </c>
      <c r="E49" s="83">
        <v>4.5890410958904111</v>
      </c>
      <c r="F49" t="s">
        <v>25</v>
      </c>
      <c r="G49" s="64">
        <v>15</v>
      </c>
    </row>
    <row r="50" spans="1:7" ht="14.4" customHeight="1" x14ac:dyDescent="0.25">
      <c r="A50" t="s">
        <v>219</v>
      </c>
      <c r="B50" t="s">
        <v>220</v>
      </c>
      <c r="C50" t="s">
        <v>221</v>
      </c>
      <c r="D50" s="64">
        <v>2.65</v>
      </c>
      <c r="E50" s="83">
        <v>0</v>
      </c>
      <c r="F50">
        <v>0</v>
      </c>
      <c r="G50" s="64">
        <v>40</v>
      </c>
    </row>
    <row r="51" spans="1:7" ht="14.4" customHeight="1" x14ac:dyDescent="0.25">
      <c r="A51" t="s">
        <v>222</v>
      </c>
      <c r="B51" t="s">
        <v>223</v>
      </c>
      <c r="C51" t="s">
        <v>224</v>
      </c>
      <c r="D51" s="64">
        <v>2.65</v>
      </c>
      <c r="E51" s="83">
        <v>0</v>
      </c>
      <c r="F51">
        <v>0</v>
      </c>
      <c r="G51" s="64">
        <v>30</v>
      </c>
    </row>
    <row r="52" spans="1:7" ht="14.4" customHeight="1" x14ac:dyDescent="0.25">
      <c r="A52" t="s">
        <v>225</v>
      </c>
      <c r="B52" t="s">
        <v>226</v>
      </c>
      <c r="C52" t="s">
        <v>227</v>
      </c>
      <c r="D52" s="64">
        <v>4.0999999999999996</v>
      </c>
      <c r="E52" s="83">
        <v>2.5315068493150683</v>
      </c>
      <c r="F52" t="s">
        <v>25</v>
      </c>
      <c r="G52" s="64">
        <v>24</v>
      </c>
    </row>
    <row r="53" spans="1:7" ht="14.4" customHeight="1" x14ac:dyDescent="0.25">
      <c r="A53" t="s">
        <v>228</v>
      </c>
      <c r="B53" t="s">
        <v>226</v>
      </c>
      <c r="C53" t="s">
        <v>229</v>
      </c>
      <c r="D53" s="64">
        <v>4.45</v>
      </c>
      <c r="E53" s="83">
        <v>4.5315068493150683</v>
      </c>
      <c r="F53" t="s">
        <v>25</v>
      </c>
      <c r="G53" s="64">
        <v>14</v>
      </c>
    </row>
    <row r="54" spans="1:7" ht="14.4" customHeight="1" x14ac:dyDescent="0.25">
      <c r="A54" t="s">
        <v>230</v>
      </c>
      <c r="B54" t="s">
        <v>231</v>
      </c>
      <c r="C54" t="s">
        <v>232</v>
      </c>
      <c r="D54" s="64">
        <v>2.64</v>
      </c>
      <c r="E54" s="83">
        <v>0</v>
      </c>
      <c r="F54">
        <v>0</v>
      </c>
      <c r="G54" s="64">
        <v>23</v>
      </c>
    </row>
    <row r="55" spans="1:7" ht="14.4" customHeight="1" x14ac:dyDescent="0.25">
      <c r="A55" t="s">
        <v>233</v>
      </c>
      <c r="B55" t="s">
        <v>231</v>
      </c>
      <c r="C55" t="s">
        <v>234</v>
      </c>
      <c r="D55" s="64">
        <v>2.72</v>
      </c>
      <c r="E55" s="83">
        <v>0</v>
      </c>
      <c r="F55">
        <v>0</v>
      </c>
      <c r="G55" s="64">
        <v>30</v>
      </c>
    </row>
    <row r="56" spans="1:7" ht="14.4" customHeight="1" x14ac:dyDescent="0.25">
      <c r="A56" t="s">
        <v>235</v>
      </c>
      <c r="B56" t="s">
        <v>236</v>
      </c>
      <c r="C56" t="s">
        <v>237</v>
      </c>
      <c r="D56" s="64">
        <v>2.7</v>
      </c>
      <c r="E56" s="83">
        <v>0</v>
      </c>
      <c r="F56">
        <v>0</v>
      </c>
      <c r="G56" s="64">
        <v>20</v>
      </c>
    </row>
    <row r="57" spans="1:7" ht="14.4" customHeight="1" x14ac:dyDescent="0.25">
      <c r="A57" t="s">
        <v>238</v>
      </c>
      <c r="B57" t="s">
        <v>239</v>
      </c>
      <c r="C57" t="s">
        <v>240</v>
      </c>
      <c r="D57" s="64">
        <v>3.09</v>
      </c>
      <c r="E57" s="83">
        <v>0</v>
      </c>
      <c r="F57">
        <v>0</v>
      </c>
      <c r="G57" s="64">
        <v>37</v>
      </c>
    </row>
    <row r="58" spans="1:7" ht="14.4" customHeight="1" x14ac:dyDescent="0.25">
      <c r="A58" t="s">
        <v>241</v>
      </c>
      <c r="B58" t="s">
        <v>242</v>
      </c>
      <c r="C58" t="s">
        <v>243</v>
      </c>
      <c r="D58" s="64">
        <v>3.35</v>
      </c>
      <c r="E58" s="83">
        <v>0</v>
      </c>
      <c r="F58">
        <v>0</v>
      </c>
      <c r="G58" s="64">
        <v>30</v>
      </c>
    </row>
    <row r="59" spans="1:7" ht="14.4" customHeight="1" x14ac:dyDescent="0.25">
      <c r="A59" t="s">
        <v>244</v>
      </c>
      <c r="B59" t="s">
        <v>245</v>
      </c>
      <c r="C59" t="s">
        <v>246</v>
      </c>
      <c r="D59" s="64">
        <v>4.34</v>
      </c>
      <c r="E59" s="83">
        <v>2.441095890410959</v>
      </c>
      <c r="F59" t="s">
        <v>25</v>
      </c>
      <c r="G59" s="64">
        <v>35</v>
      </c>
    </row>
    <row r="60" spans="1:7" ht="14.4" customHeight="1" x14ac:dyDescent="0.25">
      <c r="A60" t="s">
        <v>247</v>
      </c>
      <c r="B60" t="s">
        <v>248</v>
      </c>
      <c r="C60" t="s">
        <v>249</v>
      </c>
      <c r="D60" s="64">
        <v>2.9</v>
      </c>
      <c r="E60" s="83">
        <v>0</v>
      </c>
      <c r="F60">
        <v>0</v>
      </c>
      <c r="G60" s="64">
        <v>30</v>
      </c>
    </row>
    <row r="61" spans="1:7" ht="14.4" customHeight="1" x14ac:dyDescent="0.25">
      <c r="A61" t="s">
        <v>250</v>
      </c>
      <c r="B61" t="s">
        <v>251</v>
      </c>
      <c r="C61" t="s">
        <v>252</v>
      </c>
      <c r="D61" s="64">
        <v>2.86</v>
      </c>
      <c r="E61" s="83">
        <v>0</v>
      </c>
      <c r="F61">
        <v>0</v>
      </c>
      <c r="G61" s="64">
        <v>33</v>
      </c>
    </row>
    <row r="62" spans="1:7" ht="14.4" customHeight="1" x14ac:dyDescent="0.25">
      <c r="A62" t="s">
        <v>253</v>
      </c>
      <c r="B62" t="s">
        <v>254</v>
      </c>
      <c r="C62" t="s">
        <v>255</v>
      </c>
      <c r="D62" s="64">
        <v>4.29</v>
      </c>
      <c r="E62" s="83">
        <v>2.4082191780821915</v>
      </c>
      <c r="F62" t="s">
        <v>25</v>
      </c>
      <c r="G62" s="64">
        <v>35</v>
      </c>
    </row>
    <row r="63" spans="1:7" ht="14.4" customHeight="1" x14ac:dyDescent="0.25">
      <c r="A63" t="s">
        <v>256</v>
      </c>
      <c r="B63" t="s">
        <v>257</v>
      </c>
      <c r="C63" t="s">
        <v>258</v>
      </c>
      <c r="D63" s="64">
        <v>3.5</v>
      </c>
      <c r="E63" s="83">
        <v>0</v>
      </c>
      <c r="F63">
        <v>0</v>
      </c>
      <c r="G63" s="64">
        <v>30</v>
      </c>
    </row>
    <row r="64" spans="1:7" ht="14.4" customHeight="1" x14ac:dyDescent="0.25">
      <c r="A64" t="s">
        <v>259</v>
      </c>
      <c r="B64" t="s">
        <v>257</v>
      </c>
      <c r="C64" t="s">
        <v>260</v>
      </c>
      <c r="D64" s="64">
        <v>2.5499999999999998</v>
      </c>
      <c r="E64" s="83">
        <v>0</v>
      </c>
      <c r="F64">
        <v>0</v>
      </c>
      <c r="G64" s="64">
        <v>30</v>
      </c>
    </row>
    <row r="65" spans="1:7" ht="14.4" customHeight="1" x14ac:dyDescent="0.25">
      <c r="A65" t="s">
        <v>261</v>
      </c>
      <c r="B65" t="s">
        <v>262</v>
      </c>
      <c r="C65" t="s">
        <v>263</v>
      </c>
      <c r="D65" s="64">
        <v>4.34</v>
      </c>
      <c r="E65" s="83">
        <v>2.3863013698630136</v>
      </c>
      <c r="F65" t="s">
        <v>25</v>
      </c>
      <c r="G65" s="64">
        <v>35</v>
      </c>
    </row>
    <row r="66" spans="1:7" ht="14.4" customHeight="1" x14ac:dyDescent="0.25">
      <c r="A66" t="s">
        <v>264</v>
      </c>
      <c r="B66" t="s">
        <v>265</v>
      </c>
      <c r="C66" t="s">
        <v>266</v>
      </c>
      <c r="D66" s="64">
        <v>4.38</v>
      </c>
      <c r="E66" s="83">
        <v>2.3643835616438356</v>
      </c>
      <c r="F66" t="s">
        <v>25</v>
      </c>
      <c r="G66" s="64">
        <v>40</v>
      </c>
    </row>
    <row r="67" spans="1:7" ht="14.4" customHeight="1" x14ac:dyDescent="0.25">
      <c r="A67" t="s">
        <v>267</v>
      </c>
      <c r="B67" t="s">
        <v>268</v>
      </c>
      <c r="C67" t="s">
        <v>269</v>
      </c>
      <c r="D67" s="64">
        <v>2.6</v>
      </c>
      <c r="E67" s="83">
        <v>0</v>
      </c>
      <c r="F67">
        <v>0</v>
      </c>
      <c r="G67" s="64">
        <v>20</v>
      </c>
    </row>
    <row r="68" spans="1:7" ht="14.4" customHeight="1" x14ac:dyDescent="0.25">
      <c r="A68" t="s">
        <v>270</v>
      </c>
      <c r="B68" t="s">
        <v>271</v>
      </c>
      <c r="C68" t="s">
        <v>272</v>
      </c>
      <c r="D68" s="64">
        <v>3.3</v>
      </c>
      <c r="E68" s="83">
        <v>0</v>
      </c>
      <c r="F68">
        <v>0</v>
      </c>
      <c r="G68" s="64">
        <v>10</v>
      </c>
    </row>
    <row r="69" spans="1:7" ht="14.4" customHeight="1" x14ac:dyDescent="0.25">
      <c r="A69" t="s">
        <v>273</v>
      </c>
      <c r="B69" t="s">
        <v>274</v>
      </c>
      <c r="C69" t="s">
        <v>275</v>
      </c>
      <c r="D69" s="64">
        <v>2.46</v>
      </c>
      <c r="E69" s="83">
        <v>0</v>
      </c>
      <c r="F69">
        <v>0</v>
      </c>
      <c r="G69" s="64">
        <v>35</v>
      </c>
    </row>
    <row r="70" spans="1:7" ht="14.4" customHeight="1" x14ac:dyDescent="0.25">
      <c r="A70" t="s">
        <v>276</v>
      </c>
      <c r="B70" t="s">
        <v>277</v>
      </c>
      <c r="C70" t="s">
        <v>278</v>
      </c>
      <c r="D70" s="64">
        <v>2.48</v>
      </c>
      <c r="E70" s="83">
        <v>0</v>
      </c>
      <c r="F70">
        <v>0</v>
      </c>
      <c r="G70" s="64">
        <v>30</v>
      </c>
    </row>
    <row r="71" spans="1:7" ht="14.4" customHeight="1" x14ac:dyDescent="0.25">
      <c r="A71" t="s">
        <v>279</v>
      </c>
      <c r="B71" t="s">
        <v>280</v>
      </c>
      <c r="C71" t="s">
        <v>281</v>
      </c>
      <c r="D71" s="64">
        <v>4.07</v>
      </c>
      <c r="E71" s="83">
        <v>2.7397260273972603E-3</v>
      </c>
      <c r="F71">
        <v>0</v>
      </c>
      <c r="G71" s="64">
        <v>18</v>
      </c>
    </row>
    <row r="72" spans="1:7" ht="14.4" customHeight="1" x14ac:dyDescent="0.25">
      <c r="A72" t="s">
        <v>282</v>
      </c>
      <c r="B72" t="s">
        <v>283</v>
      </c>
      <c r="C72" t="s">
        <v>284</v>
      </c>
      <c r="D72" s="64">
        <v>4.0999999999999996</v>
      </c>
      <c r="E72" s="83">
        <v>8.21917808219178E-3</v>
      </c>
      <c r="F72">
        <v>0</v>
      </c>
      <c r="G72" s="64">
        <v>18</v>
      </c>
    </row>
    <row r="73" spans="1:7" ht="14.4" customHeight="1" x14ac:dyDescent="0.25">
      <c r="A73" t="s">
        <v>285</v>
      </c>
      <c r="B73" t="s">
        <v>286</v>
      </c>
      <c r="C73" t="s">
        <v>287</v>
      </c>
      <c r="D73" s="64">
        <v>3.94</v>
      </c>
      <c r="E73" s="83">
        <v>0</v>
      </c>
      <c r="F73">
        <v>0</v>
      </c>
      <c r="G73" s="64">
        <v>15</v>
      </c>
    </row>
    <row r="74" spans="1:7" ht="14.4" customHeight="1" x14ac:dyDescent="0.25">
      <c r="A74" t="s">
        <v>288</v>
      </c>
      <c r="B74" t="s">
        <v>289</v>
      </c>
      <c r="C74" t="s">
        <v>290</v>
      </c>
      <c r="D74" s="64">
        <v>4.05</v>
      </c>
      <c r="E74" s="83">
        <v>0</v>
      </c>
      <c r="F74">
        <v>0</v>
      </c>
      <c r="G74" s="64">
        <v>35</v>
      </c>
    </row>
    <row r="75" spans="1:7" ht="14.4" customHeight="1" x14ac:dyDescent="0.25">
      <c r="A75" t="s">
        <v>291</v>
      </c>
      <c r="B75" t="s">
        <v>292</v>
      </c>
      <c r="C75" t="s">
        <v>293</v>
      </c>
      <c r="D75" s="64">
        <v>4.25</v>
      </c>
      <c r="E75" s="83">
        <v>0</v>
      </c>
      <c r="F75">
        <v>0</v>
      </c>
      <c r="G75" s="64">
        <v>16</v>
      </c>
    </row>
    <row r="76" spans="1:7" ht="14.4" customHeight="1" x14ac:dyDescent="0.25">
      <c r="A76" t="s">
        <v>294</v>
      </c>
      <c r="B76" t="s">
        <v>295</v>
      </c>
      <c r="C76" t="s">
        <v>296</v>
      </c>
      <c r="D76" s="64">
        <v>4.1500000000000004</v>
      </c>
      <c r="E76" s="83">
        <v>0</v>
      </c>
      <c r="F76">
        <v>0</v>
      </c>
      <c r="G76" s="64">
        <v>10</v>
      </c>
    </row>
    <row r="77" spans="1:7" ht="14.4" customHeight="1" x14ac:dyDescent="0.25">
      <c r="A77" t="s">
        <v>297</v>
      </c>
      <c r="B77" t="s">
        <v>298</v>
      </c>
      <c r="C77" t="s">
        <v>299</v>
      </c>
      <c r="D77" s="64">
        <v>5.57</v>
      </c>
      <c r="E77" s="83">
        <v>4.1698630136986301</v>
      </c>
      <c r="F77" t="s">
        <v>25</v>
      </c>
      <c r="G77" s="64">
        <v>15</v>
      </c>
    </row>
    <row r="78" spans="1:7" ht="14.4" customHeight="1" x14ac:dyDescent="0.25">
      <c r="A78" t="s">
        <v>300</v>
      </c>
      <c r="B78" t="s">
        <v>301</v>
      </c>
      <c r="C78" t="s">
        <v>302</v>
      </c>
      <c r="D78" s="64">
        <v>5.5</v>
      </c>
      <c r="E78" s="83">
        <v>4.1534246575342468</v>
      </c>
      <c r="F78" t="s">
        <v>25</v>
      </c>
      <c r="G78" s="64">
        <v>25</v>
      </c>
    </row>
    <row r="79" spans="1:7" ht="14.4" customHeight="1" x14ac:dyDescent="0.25">
      <c r="A79" t="s">
        <v>303</v>
      </c>
      <c r="B79" t="s">
        <v>304</v>
      </c>
      <c r="C79" t="s">
        <v>305</v>
      </c>
      <c r="D79" s="64">
        <v>4.66</v>
      </c>
      <c r="E79" s="83">
        <v>0</v>
      </c>
      <c r="F79">
        <v>0</v>
      </c>
      <c r="G79" s="64">
        <v>30</v>
      </c>
    </row>
    <row r="80" spans="1:7" ht="14.4" customHeight="1" x14ac:dyDescent="0.25">
      <c r="A80" t="s">
        <v>306</v>
      </c>
      <c r="B80" t="s">
        <v>304</v>
      </c>
      <c r="C80" t="s">
        <v>307</v>
      </c>
      <c r="D80" s="64">
        <v>3.75</v>
      </c>
      <c r="E80" s="83">
        <v>0</v>
      </c>
      <c r="F80">
        <v>0</v>
      </c>
      <c r="G80" s="64">
        <v>30</v>
      </c>
    </row>
    <row r="81" spans="1:7" ht="14.4" customHeight="1" x14ac:dyDescent="0.25">
      <c r="A81" t="s">
        <v>308</v>
      </c>
      <c r="B81" t="s">
        <v>309</v>
      </c>
      <c r="C81" t="s">
        <v>310</v>
      </c>
      <c r="D81" s="64">
        <v>5.2</v>
      </c>
      <c r="E81" s="83">
        <v>1.7232876712328768</v>
      </c>
      <c r="F81" t="s">
        <v>25</v>
      </c>
      <c r="G81" s="64">
        <v>7.3730000000000002</v>
      </c>
    </row>
    <row r="82" spans="1:7" ht="14.4" customHeight="1" x14ac:dyDescent="0.25">
      <c r="A82" t="s">
        <v>311</v>
      </c>
      <c r="B82" t="s">
        <v>309</v>
      </c>
      <c r="C82" t="s">
        <v>312</v>
      </c>
      <c r="D82" s="64"/>
      <c r="E82" s="83">
        <v>1.7232876712328768</v>
      </c>
      <c r="F82">
        <v>0</v>
      </c>
      <c r="G82" s="64">
        <v>0.38800000000000001</v>
      </c>
    </row>
    <row r="83" spans="1:7" ht="14.4" customHeight="1" x14ac:dyDescent="0.25">
      <c r="A83" t="s">
        <v>313</v>
      </c>
      <c r="B83" t="s">
        <v>314</v>
      </c>
      <c r="C83" t="s">
        <v>315</v>
      </c>
      <c r="D83" s="64">
        <v>4.83</v>
      </c>
      <c r="E83" s="83">
        <v>2.1095890410958904</v>
      </c>
      <c r="F83" t="s">
        <v>25</v>
      </c>
      <c r="G83" s="64">
        <v>30</v>
      </c>
    </row>
    <row r="84" spans="1:7" ht="14.4" customHeight="1" x14ac:dyDescent="0.25">
      <c r="A84" t="s">
        <v>316</v>
      </c>
      <c r="B84" t="s">
        <v>314</v>
      </c>
      <c r="C84" t="s">
        <v>317</v>
      </c>
      <c r="D84" s="64">
        <v>3.98</v>
      </c>
      <c r="E84" s="83">
        <v>0</v>
      </c>
      <c r="F84">
        <v>0</v>
      </c>
      <c r="G84" s="64">
        <v>24</v>
      </c>
    </row>
    <row r="85" spans="1:7" ht="14.4" customHeight="1" x14ac:dyDescent="0.25">
      <c r="A85" t="s">
        <v>318</v>
      </c>
      <c r="B85" t="s">
        <v>319</v>
      </c>
      <c r="C85" t="s">
        <v>320</v>
      </c>
      <c r="D85" s="64">
        <v>4.84</v>
      </c>
      <c r="E85" s="83">
        <v>2.1013698630136988</v>
      </c>
      <c r="F85" t="s">
        <v>25</v>
      </c>
      <c r="G85" s="64">
        <v>30</v>
      </c>
    </row>
    <row r="86" spans="1:7" ht="14.4" customHeight="1" x14ac:dyDescent="0.25">
      <c r="A86" t="s">
        <v>321</v>
      </c>
      <c r="B86" t="s">
        <v>322</v>
      </c>
      <c r="C86" t="s">
        <v>323</v>
      </c>
      <c r="D86" s="64">
        <v>4.3499999999999996</v>
      </c>
      <c r="E86" s="83">
        <v>0</v>
      </c>
      <c r="F86">
        <v>0</v>
      </c>
      <c r="G86" s="64">
        <v>20</v>
      </c>
    </row>
    <row r="87" spans="1:7" ht="14.4" customHeight="1" x14ac:dyDescent="0.25">
      <c r="A87" t="s">
        <v>324</v>
      </c>
      <c r="B87" t="s">
        <v>325</v>
      </c>
      <c r="C87" t="s">
        <v>326</v>
      </c>
      <c r="D87" s="64">
        <v>4.29</v>
      </c>
      <c r="E87" s="83">
        <v>0</v>
      </c>
      <c r="F87">
        <v>0</v>
      </c>
      <c r="G87" s="64">
        <v>24</v>
      </c>
    </row>
    <row r="88" spans="1:7" ht="14.4" customHeight="1" x14ac:dyDescent="0.25">
      <c r="A88" t="s">
        <v>327</v>
      </c>
      <c r="B88" t="s">
        <v>328</v>
      </c>
      <c r="C88" t="s">
        <v>329</v>
      </c>
      <c r="D88" s="64">
        <v>4.5</v>
      </c>
      <c r="E88" s="83">
        <v>2.032876712328767</v>
      </c>
      <c r="F88" t="s">
        <v>25</v>
      </c>
      <c r="G88" s="64">
        <v>30</v>
      </c>
    </row>
    <row r="89" spans="1:7" ht="14.4" customHeight="1" x14ac:dyDescent="0.25">
      <c r="A89" t="s">
        <v>330</v>
      </c>
      <c r="B89" t="s">
        <v>331</v>
      </c>
      <c r="C89" t="s">
        <v>332</v>
      </c>
      <c r="D89" s="64">
        <v>4.3</v>
      </c>
      <c r="E89" s="83">
        <v>0</v>
      </c>
      <c r="F89">
        <v>0</v>
      </c>
      <c r="G89" s="64">
        <v>20</v>
      </c>
    </row>
    <row r="90" spans="1:7" ht="14.4" customHeight="1" x14ac:dyDescent="0.25">
      <c r="A90" t="s">
        <v>333</v>
      </c>
      <c r="B90" t="s">
        <v>334</v>
      </c>
      <c r="C90" t="s">
        <v>335</v>
      </c>
      <c r="D90" s="64">
        <v>4.28</v>
      </c>
      <c r="E90" s="83">
        <v>0</v>
      </c>
      <c r="F90">
        <v>0</v>
      </c>
      <c r="G90" s="64">
        <v>35</v>
      </c>
    </row>
    <row r="91" spans="1:7" ht="14.4" customHeight="1" x14ac:dyDescent="0.25">
      <c r="A91" t="s">
        <v>336</v>
      </c>
      <c r="B91" t="s">
        <v>337</v>
      </c>
      <c r="C91" t="s">
        <v>338</v>
      </c>
      <c r="D91" s="64">
        <v>4.5199999999999996</v>
      </c>
      <c r="E91" s="83">
        <v>0</v>
      </c>
      <c r="F91">
        <v>0</v>
      </c>
      <c r="G91" s="64">
        <v>30</v>
      </c>
    </row>
    <row r="92" spans="1:7" ht="14.4" customHeight="1" x14ac:dyDescent="0.25">
      <c r="A92" t="s">
        <v>339</v>
      </c>
      <c r="B92" t="s">
        <v>340</v>
      </c>
      <c r="C92" t="s">
        <v>341</v>
      </c>
      <c r="D92" s="64">
        <v>4.9000000000000004</v>
      </c>
      <c r="E92" s="83">
        <v>0</v>
      </c>
      <c r="F92">
        <v>0</v>
      </c>
      <c r="G92" s="64">
        <v>36</v>
      </c>
    </row>
    <row r="93" spans="1:7" ht="14.4" customHeight="1" x14ac:dyDescent="0.25">
      <c r="A93" t="s">
        <v>342</v>
      </c>
      <c r="B93" t="s">
        <v>343</v>
      </c>
      <c r="C93" t="s">
        <v>344</v>
      </c>
      <c r="D93" s="64">
        <v>4.5</v>
      </c>
      <c r="E93" s="83">
        <v>0</v>
      </c>
      <c r="F93">
        <v>0</v>
      </c>
      <c r="G93" s="64">
        <v>35</v>
      </c>
    </row>
    <row r="94" spans="1:7" ht="14.4" customHeight="1" x14ac:dyDescent="0.25">
      <c r="A94" t="s">
        <v>345</v>
      </c>
      <c r="B94" t="s">
        <v>346</v>
      </c>
      <c r="C94" t="s">
        <v>347</v>
      </c>
      <c r="D94" s="64">
        <v>4.68</v>
      </c>
      <c r="E94" s="83">
        <v>0</v>
      </c>
      <c r="F94">
        <v>0</v>
      </c>
      <c r="G94" s="64">
        <v>35</v>
      </c>
    </row>
    <row r="95" spans="1:7" ht="14.4" customHeight="1" x14ac:dyDescent="0.25">
      <c r="A95" t="s">
        <v>348</v>
      </c>
      <c r="B95" t="s">
        <v>346</v>
      </c>
      <c r="C95" t="s">
        <v>349</v>
      </c>
      <c r="D95" s="64">
        <v>4.5</v>
      </c>
      <c r="E95" s="83">
        <v>0</v>
      </c>
      <c r="F95">
        <v>0</v>
      </c>
      <c r="G95" s="64">
        <v>25</v>
      </c>
    </row>
    <row r="96" spans="1:7" ht="14.4" customHeight="1" x14ac:dyDescent="0.25">
      <c r="A96" t="s">
        <v>350</v>
      </c>
      <c r="B96" t="s">
        <v>351</v>
      </c>
      <c r="C96" t="s">
        <v>352</v>
      </c>
      <c r="D96" s="64">
        <v>4.5</v>
      </c>
      <c r="E96" s="83">
        <v>0</v>
      </c>
      <c r="F96">
        <v>0</v>
      </c>
      <c r="G96" s="64">
        <v>30</v>
      </c>
    </row>
    <row r="97" spans="1:7" ht="14.4" customHeight="1" x14ac:dyDescent="0.25">
      <c r="A97" t="s">
        <v>353</v>
      </c>
      <c r="B97" t="s">
        <v>354</v>
      </c>
      <c r="C97" t="s">
        <v>355</v>
      </c>
      <c r="D97" s="64">
        <v>4.3499999999999996</v>
      </c>
      <c r="E97" s="83">
        <v>0</v>
      </c>
      <c r="F97">
        <v>0</v>
      </c>
      <c r="G97" s="64">
        <v>34</v>
      </c>
    </row>
    <row r="98" spans="1:7" ht="14.4" customHeight="1" x14ac:dyDescent="0.25">
      <c r="A98" t="s">
        <v>356</v>
      </c>
      <c r="B98" t="s">
        <v>357</v>
      </c>
      <c r="C98" t="s">
        <v>358</v>
      </c>
      <c r="D98" s="64">
        <v>4.3499999999999996</v>
      </c>
      <c r="E98" s="83">
        <v>0</v>
      </c>
      <c r="F98">
        <v>0</v>
      </c>
      <c r="G98" s="64">
        <v>10</v>
      </c>
    </row>
    <row r="99" spans="1:7" ht="14.4" customHeight="1" x14ac:dyDescent="0.25">
      <c r="A99" t="s">
        <v>359</v>
      </c>
      <c r="B99" t="s">
        <v>360</v>
      </c>
      <c r="C99" t="s">
        <v>361</v>
      </c>
      <c r="D99" s="64">
        <v>4.17</v>
      </c>
      <c r="E99" s="83">
        <v>0</v>
      </c>
      <c r="F99">
        <v>0</v>
      </c>
      <c r="G99" s="64">
        <v>30</v>
      </c>
    </row>
    <row r="100" spans="1:7" ht="14.4" customHeight="1" x14ac:dyDescent="0.25">
      <c r="A100" t="s">
        <v>362</v>
      </c>
      <c r="B100" t="s">
        <v>363</v>
      </c>
      <c r="C100" t="s">
        <v>364</v>
      </c>
      <c r="D100" s="64">
        <v>4.5999999999999996</v>
      </c>
      <c r="E100" s="83">
        <v>0</v>
      </c>
      <c r="F100">
        <v>0</v>
      </c>
      <c r="G100" s="64">
        <v>15</v>
      </c>
    </row>
    <row r="101" spans="1:7" ht="14.4" customHeight="1" x14ac:dyDescent="0.25">
      <c r="A101" t="s">
        <v>365</v>
      </c>
      <c r="B101" t="s">
        <v>366</v>
      </c>
      <c r="C101" t="s">
        <v>367</v>
      </c>
      <c r="D101" s="64">
        <v>4.7</v>
      </c>
      <c r="E101" s="83">
        <v>0</v>
      </c>
      <c r="F101">
        <v>0</v>
      </c>
      <c r="G101" s="64">
        <v>25</v>
      </c>
    </row>
    <row r="102" spans="1:7" ht="14.4" customHeight="1" x14ac:dyDescent="0.25">
      <c r="A102" t="s">
        <v>368</v>
      </c>
      <c r="B102" t="s">
        <v>369</v>
      </c>
      <c r="C102" t="s">
        <v>370</v>
      </c>
      <c r="D102" s="64">
        <v>4.17</v>
      </c>
      <c r="E102" s="83">
        <v>0</v>
      </c>
      <c r="F102">
        <v>0</v>
      </c>
      <c r="G102" s="64">
        <v>20</v>
      </c>
    </row>
    <row r="103" spans="1:7" ht="14.4" customHeight="1" x14ac:dyDescent="0.25">
      <c r="A103" t="s">
        <v>371</v>
      </c>
      <c r="B103" t="s">
        <v>372</v>
      </c>
      <c r="C103" t="s">
        <v>373</v>
      </c>
      <c r="D103" s="64">
        <v>5.15</v>
      </c>
      <c r="E103" s="83">
        <v>1.5972602739726027</v>
      </c>
      <c r="F103" t="s">
        <v>25</v>
      </c>
      <c r="G103" s="64">
        <v>25</v>
      </c>
    </row>
    <row r="104" spans="1:7" ht="14.4" customHeight="1" x14ac:dyDescent="0.25">
      <c r="A104" t="s">
        <v>374</v>
      </c>
      <c r="B104" t="s">
        <v>375</v>
      </c>
      <c r="C104" t="s">
        <v>376</v>
      </c>
      <c r="D104" s="64">
        <v>4.25</v>
      </c>
      <c r="E104" s="83">
        <v>0</v>
      </c>
      <c r="F104">
        <v>0</v>
      </c>
      <c r="G104" s="64">
        <v>25</v>
      </c>
    </row>
    <row r="105" spans="1:7" ht="14.4" customHeight="1" x14ac:dyDescent="0.25">
      <c r="A105" t="s">
        <v>377</v>
      </c>
      <c r="B105" t="s">
        <v>378</v>
      </c>
      <c r="C105" t="s">
        <v>379</v>
      </c>
      <c r="D105" s="64">
        <v>4.49</v>
      </c>
      <c r="E105" s="83">
        <v>0</v>
      </c>
      <c r="F105">
        <v>0</v>
      </c>
      <c r="G105" s="64">
        <v>15</v>
      </c>
    </row>
    <row r="106" spans="1:7" ht="14.4" customHeight="1" x14ac:dyDescent="0.25">
      <c r="A106" t="s">
        <v>380</v>
      </c>
      <c r="B106" t="s">
        <v>378</v>
      </c>
      <c r="C106" t="s">
        <v>381</v>
      </c>
      <c r="D106" s="64">
        <v>5.13</v>
      </c>
      <c r="E106" s="83">
        <v>3.5205479452054793</v>
      </c>
      <c r="F106" t="s">
        <v>25</v>
      </c>
      <c r="G106" s="64">
        <v>15</v>
      </c>
    </row>
    <row r="107" spans="1:7" ht="14.4" customHeight="1" x14ac:dyDescent="0.25">
      <c r="A107" t="s">
        <v>382</v>
      </c>
      <c r="B107" t="s">
        <v>383</v>
      </c>
      <c r="C107" t="s">
        <v>384</v>
      </c>
      <c r="D107" s="64">
        <v>4.45</v>
      </c>
      <c r="E107" s="83">
        <v>0</v>
      </c>
      <c r="F107">
        <v>0</v>
      </c>
      <c r="G107" s="64">
        <v>15</v>
      </c>
    </row>
    <row r="108" spans="1:7" ht="14.4" customHeight="1" x14ac:dyDescent="0.25">
      <c r="A108" t="s">
        <v>385</v>
      </c>
      <c r="B108" t="s">
        <v>383</v>
      </c>
      <c r="C108" t="s">
        <v>386</v>
      </c>
      <c r="D108" s="64">
        <v>4.75</v>
      </c>
      <c r="E108" s="83">
        <v>1.2246575342465753</v>
      </c>
      <c r="F108" t="s">
        <v>25</v>
      </c>
      <c r="G108" s="64">
        <v>6.8361999999999998</v>
      </c>
    </row>
    <row r="109" spans="1:7" ht="14.4" customHeight="1" x14ac:dyDescent="0.25">
      <c r="A109" t="s">
        <v>387</v>
      </c>
      <c r="B109" t="s">
        <v>383</v>
      </c>
      <c r="C109" t="s">
        <v>388</v>
      </c>
      <c r="D109" s="64"/>
      <c r="E109" s="83">
        <v>1.2246575342465753</v>
      </c>
      <c r="F109">
        <v>0</v>
      </c>
      <c r="G109" s="64">
        <v>0.35980000000000001</v>
      </c>
    </row>
    <row r="110" spans="1:7" ht="14.4" customHeight="1" x14ac:dyDescent="0.25">
      <c r="A110" t="s">
        <v>389</v>
      </c>
      <c r="B110" t="s">
        <v>390</v>
      </c>
      <c r="C110" t="s">
        <v>391</v>
      </c>
      <c r="D110" s="64">
        <v>5.14</v>
      </c>
      <c r="E110" s="83">
        <v>3.515068493150685</v>
      </c>
      <c r="F110" t="s">
        <v>25</v>
      </c>
      <c r="G110" s="64">
        <v>15</v>
      </c>
    </row>
    <row r="111" spans="1:7" ht="14.4" customHeight="1" x14ac:dyDescent="0.25">
      <c r="A111" t="s">
        <v>392</v>
      </c>
      <c r="B111" t="s">
        <v>393</v>
      </c>
      <c r="C111" t="s">
        <v>394</v>
      </c>
      <c r="D111" s="64">
        <v>4.05</v>
      </c>
      <c r="E111" s="83">
        <v>0</v>
      </c>
      <c r="F111">
        <v>0</v>
      </c>
      <c r="G111" s="64">
        <v>35</v>
      </c>
    </row>
    <row r="112" spans="1:7" ht="14.4" customHeight="1" x14ac:dyDescent="0.25">
      <c r="A112" t="s">
        <v>395</v>
      </c>
      <c r="B112" t="s">
        <v>396</v>
      </c>
      <c r="C112" t="s">
        <v>397</v>
      </c>
      <c r="D112" s="64">
        <v>4.1500000000000004</v>
      </c>
      <c r="E112" s="83">
        <v>0</v>
      </c>
      <c r="F112">
        <v>0</v>
      </c>
      <c r="G112" s="64">
        <v>30</v>
      </c>
    </row>
    <row r="113" spans="1:7" ht="14.4" customHeight="1" x14ac:dyDescent="0.25">
      <c r="A113" t="s">
        <v>398</v>
      </c>
      <c r="B113" t="s">
        <v>399</v>
      </c>
      <c r="C113" t="s">
        <v>400</v>
      </c>
      <c r="D113" s="64">
        <v>4.05</v>
      </c>
      <c r="E113" s="83">
        <v>0</v>
      </c>
      <c r="F113">
        <v>0</v>
      </c>
      <c r="G113" s="64">
        <v>10</v>
      </c>
    </row>
    <row r="114" spans="1:7" ht="14.4" customHeight="1" x14ac:dyDescent="0.25">
      <c r="A114" t="s">
        <v>401</v>
      </c>
      <c r="B114" t="s">
        <v>402</v>
      </c>
      <c r="C114" t="s">
        <v>403</v>
      </c>
      <c r="D114" s="64">
        <v>4.46</v>
      </c>
      <c r="E114" s="83">
        <v>0</v>
      </c>
      <c r="F114">
        <v>0</v>
      </c>
      <c r="G114" s="64">
        <v>8</v>
      </c>
    </row>
    <row r="115" spans="1:7" ht="14.4" customHeight="1" x14ac:dyDescent="0.25">
      <c r="A115" t="s">
        <v>404</v>
      </c>
      <c r="B115" t="s">
        <v>405</v>
      </c>
      <c r="C115" t="s">
        <v>406</v>
      </c>
      <c r="D115" s="64">
        <v>3.95</v>
      </c>
      <c r="E115" s="83">
        <v>0</v>
      </c>
      <c r="F115">
        <v>0</v>
      </c>
      <c r="G115" s="64">
        <v>35</v>
      </c>
    </row>
    <row r="116" spans="1:7" ht="14.4" customHeight="1" x14ac:dyDescent="0.25">
      <c r="A116" t="s">
        <v>407</v>
      </c>
      <c r="B116" t="s">
        <v>408</v>
      </c>
      <c r="C116" t="s">
        <v>409</v>
      </c>
      <c r="D116" s="64">
        <v>4.41</v>
      </c>
      <c r="E116" s="83">
        <v>0</v>
      </c>
      <c r="F116">
        <v>0</v>
      </c>
      <c r="G116" s="64">
        <v>25</v>
      </c>
    </row>
    <row r="117" spans="1:7" ht="14.4" customHeight="1" x14ac:dyDescent="0.25">
      <c r="A117" t="s">
        <v>410</v>
      </c>
      <c r="B117" t="s">
        <v>411</v>
      </c>
      <c r="C117" t="s">
        <v>412</v>
      </c>
      <c r="D117" s="64">
        <v>4.05</v>
      </c>
      <c r="E117" s="83">
        <v>0</v>
      </c>
      <c r="F117">
        <v>0</v>
      </c>
      <c r="G117" s="64">
        <v>25</v>
      </c>
    </row>
    <row r="118" spans="1:7" ht="14.4" customHeight="1" x14ac:dyDescent="0.25">
      <c r="A118" t="s">
        <v>413</v>
      </c>
      <c r="B118" t="s">
        <v>414</v>
      </c>
      <c r="C118" t="s">
        <v>415</v>
      </c>
      <c r="D118" s="64">
        <v>4.05</v>
      </c>
      <c r="E118" s="83">
        <v>0</v>
      </c>
      <c r="F118">
        <v>0</v>
      </c>
      <c r="G118" s="64">
        <v>25</v>
      </c>
    </row>
    <row r="119" spans="1:7" ht="14.4" customHeight="1" x14ac:dyDescent="0.25">
      <c r="A119" t="s">
        <v>416</v>
      </c>
      <c r="B119" t="s">
        <v>417</v>
      </c>
      <c r="C119" t="s">
        <v>418</v>
      </c>
      <c r="D119" s="64">
        <v>4.1500000000000004</v>
      </c>
      <c r="E119" s="83">
        <v>0</v>
      </c>
      <c r="F119">
        <v>0</v>
      </c>
      <c r="G119" s="64">
        <v>5</v>
      </c>
    </row>
    <row r="120" spans="1:7" ht="14.4" customHeight="1" x14ac:dyDescent="0.25">
      <c r="A120" t="s">
        <v>419</v>
      </c>
      <c r="B120" t="s">
        <v>420</v>
      </c>
      <c r="C120" t="s">
        <v>421</v>
      </c>
      <c r="D120" s="64">
        <v>5.0999999999999996</v>
      </c>
      <c r="E120" s="83">
        <v>3.3479452054794523</v>
      </c>
      <c r="F120" t="s">
        <v>25</v>
      </c>
      <c r="G120" s="64">
        <v>15</v>
      </c>
    </row>
    <row r="121" spans="1:7" ht="14.4" customHeight="1" x14ac:dyDescent="0.25">
      <c r="A121" t="s">
        <v>422</v>
      </c>
      <c r="B121" t="s">
        <v>423</v>
      </c>
      <c r="C121" t="s">
        <v>424</v>
      </c>
      <c r="D121" s="64">
        <v>4.58</v>
      </c>
      <c r="E121" s="83">
        <v>1.3342465753424657</v>
      </c>
      <c r="F121" t="s">
        <v>25</v>
      </c>
      <c r="G121" s="64">
        <v>9.4</v>
      </c>
    </row>
    <row r="122" spans="1:7" ht="14.4" customHeight="1" x14ac:dyDescent="0.25">
      <c r="A122" t="s">
        <v>425</v>
      </c>
      <c r="B122" t="s">
        <v>423</v>
      </c>
      <c r="C122" t="s">
        <v>426</v>
      </c>
      <c r="D122" s="64">
        <v>4.6399999999999997</v>
      </c>
      <c r="E122" s="83">
        <v>3.3342465753424659</v>
      </c>
      <c r="F122" t="s">
        <v>25</v>
      </c>
      <c r="G122" s="64">
        <v>5.6</v>
      </c>
    </row>
    <row r="123" spans="1:7" ht="14.4" customHeight="1" x14ac:dyDescent="0.25">
      <c r="A123" t="s">
        <v>427</v>
      </c>
      <c r="B123" t="s">
        <v>428</v>
      </c>
      <c r="C123" t="s">
        <v>429</v>
      </c>
      <c r="D123" s="64">
        <v>4.45</v>
      </c>
      <c r="E123" s="83">
        <v>1.3287671232876712</v>
      </c>
      <c r="F123" t="s">
        <v>25</v>
      </c>
      <c r="G123" s="64">
        <v>10.7</v>
      </c>
    </row>
    <row r="124" spans="1:7" ht="14.4" customHeight="1" x14ac:dyDescent="0.25">
      <c r="A124" t="s">
        <v>430</v>
      </c>
      <c r="B124" t="s">
        <v>428</v>
      </c>
      <c r="C124" t="s">
        <v>431</v>
      </c>
      <c r="D124" s="64">
        <v>4.5</v>
      </c>
      <c r="E124" s="83">
        <v>3.3287671232876712</v>
      </c>
      <c r="F124" t="s">
        <v>25</v>
      </c>
      <c r="G124" s="64">
        <v>4.3</v>
      </c>
    </row>
    <row r="125" spans="1:7" ht="14.4" customHeight="1" x14ac:dyDescent="0.25">
      <c r="A125" t="s">
        <v>432</v>
      </c>
      <c r="B125" t="s">
        <v>433</v>
      </c>
      <c r="C125" t="s">
        <v>434</v>
      </c>
      <c r="D125" s="64">
        <v>4.4000000000000004</v>
      </c>
      <c r="E125" s="83">
        <v>1.284931506849315</v>
      </c>
      <c r="F125" t="s">
        <v>25</v>
      </c>
      <c r="G125" s="64">
        <v>13</v>
      </c>
    </row>
    <row r="126" spans="1:7" ht="14.4" customHeight="1" x14ac:dyDescent="0.25">
      <c r="A126" t="s">
        <v>435</v>
      </c>
      <c r="B126" t="s">
        <v>433</v>
      </c>
      <c r="C126" t="s">
        <v>436</v>
      </c>
      <c r="D126" s="64">
        <v>4.45</v>
      </c>
      <c r="E126" s="83">
        <v>3.2849315068493152</v>
      </c>
      <c r="F126" t="s">
        <v>25</v>
      </c>
      <c r="G126" s="64">
        <v>7</v>
      </c>
    </row>
    <row r="127" spans="1:7" ht="14.4" customHeight="1" x14ac:dyDescent="0.25">
      <c r="A127" t="s">
        <v>437</v>
      </c>
      <c r="B127" t="s">
        <v>438</v>
      </c>
      <c r="C127" t="s">
        <v>439</v>
      </c>
      <c r="D127" s="64">
        <v>4.05</v>
      </c>
      <c r="E127" s="83">
        <v>0</v>
      </c>
      <c r="F127">
        <v>0</v>
      </c>
      <c r="G127" s="64">
        <v>20</v>
      </c>
    </row>
    <row r="128" spans="1:7" ht="14.4" customHeight="1" x14ac:dyDescent="0.25">
      <c r="A128" t="s">
        <v>440</v>
      </c>
      <c r="B128" t="s">
        <v>441</v>
      </c>
      <c r="C128" t="s">
        <v>442</v>
      </c>
      <c r="D128" s="64">
        <v>4.49</v>
      </c>
      <c r="E128" s="83">
        <v>1.252054794520548</v>
      </c>
      <c r="F128" t="s">
        <v>25</v>
      </c>
      <c r="G128" s="64">
        <v>15</v>
      </c>
    </row>
    <row r="129" spans="1:7" ht="14.4" customHeight="1" x14ac:dyDescent="0.25">
      <c r="A129" t="s">
        <v>443</v>
      </c>
      <c r="B129" t="s">
        <v>441</v>
      </c>
      <c r="C129" t="s">
        <v>444</v>
      </c>
      <c r="D129" s="64">
        <v>4.53</v>
      </c>
      <c r="E129" s="83">
        <v>3.2520547945205478</v>
      </c>
      <c r="F129" t="s">
        <v>25</v>
      </c>
      <c r="G129" s="64">
        <v>5</v>
      </c>
    </row>
    <row r="130" spans="1:7" ht="14.4" customHeight="1" x14ac:dyDescent="0.25">
      <c r="A130" t="s">
        <v>445</v>
      </c>
      <c r="B130" t="s">
        <v>446</v>
      </c>
      <c r="C130" t="s">
        <v>447</v>
      </c>
      <c r="D130" s="64">
        <v>4.5999999999999996</v>
      </c>
      <c r="E130" s="83">
        <v>3.2465753424657535</v>
      </c>
      <c r="F130" t="s">
        <v>25</v>
      </c>
      <c r="G130" s="64">
        <v>9</v>
      </c>
    </row>
    <row r="131" spans="1:7" ht="14.4" customHeight="1" x14ac:dyDescent="0.25">
      <c r="A131" t="s">
        <v>448</v>
      </c>
      <c r="B131" t="s">
        <v>446</v>
      </c>
      <c r="C131" t="s">
        <v>449</v>
      </c>
      <c r="D131" s="64">
        <v>4.5</v>
      </c>
      <c r="E131" s="83">
        <v>1.2465753424657535</v>
      </c>
      <c r="F131" t="s">
        <v>25</v>
      </c>
      <c r="G131" s="64">
        <v>11</v>
      </c>
    </row>
    <row r="132" spans="1:7" ht="14.4" customHeight="1" x14ac:dyDescent="0.25">
      <c r="A132" t="s">
        <v>450</v>
      </c>
      <c r="B132" t="s">
        <v>451</v>
      </c>
      <c r="C132" t="s">
        <v>452</v>
      </c>
      <c r="D132" s="64">
        <v>4.4000000000000004</v>
      </c>
      <c r="E132" s="83">
        <v>0</v>
      </c>
      <c r="F132">
        <v>0</v>
      </c>
      <c r="G132" s="64">
        <v>10</v>
      </c>
    </row>
    <row r="133" spans="1:7" ht="14.4" customHeight="1" x14ac:dyDescent="0.25">
      <c r="A133" t="s">
        <v>453</v>
      </c>
      <c r="B133" t="s">
        <v>454</v>
      </c>
      <c r="C133" t="s">
        <v>455</v>
      </c>
      <c r="D133" s="64">
        <v>4</v>
      </c>
      <c r="E133" s="83">
        <v>0</v>
      </c>
      <c r="F133">
        <v>0</v>
      </c>
      <c r="G133" s="64">
        <v>35</v>
      </c>
    </row>
    <row r="134" spans="1:7" ht="14.4" customHeight="1" x14ac:dyDescent="0.25">
      <c r="A134" t="s">
        <v>456</v>
      </c>
      <c r="B134" t="s">
        <v>457</v>
      </c>
      <c r="C134" t="s">
        <v>458</v>
      </c>
      <c r="D134" s="64">
        <v>4.8</v>
      </c>
      <c r="E134" s="83">
        <v>0</v>
      </c>
      <c r="F134">
        <v>0</v>
      </c>
      <c r="G134" s="64">
        <v>35</v>
      </c>
    </row>
    <row r="135" spans="1:7" ht="14.4" customHeight="1" x14ac:dyDescent="0.25">
      <c r="A135" t="s">
        <v>459</v>
      </c>
      <c r="B135" t="s">
        <v>460</v>
      </c>
      <c r="C135" t="s">
        <v>461</v>
      </c>
      <c r="D135" s="64">
        <v>4.3</v>
      </c>
      <c r="E135" s="83">
        <v>0</v>
      </c>
      <c r="F135">
        <v>0</v>
      </c>
      <c r="G135" s="64">
        <v>30</v>
      </c>
    </row>
    <row r="136" spans="1:7" ht="14.4" customHeight="1" x14ac:dyDescent="0.25">
      <c r="A136" t="s">
        <v>462</v>
      </c>
      <c r="B136" t="s">
        <v>463</v>
      </c>
      <c r="C136" t="s">
        <v>464</v>
      </c>
      <c r="D136" s="64">
        <v>4.25</v>
      </c>
      <c r="E136" s="83">
        <v>0</v>
      </c>
      <c r="F136">
        <v>0</v>
      </c>
      <c r="G136" s="64">
        <v>30</v>
      </c>
    </row>
    <row r="137" spans="1:7" ht="14.4" customHeight="1" x14ac:dyDescent="0.25">
      <c r="A137" t="s">
        <v>465</v>
      </c>
      <c r="B137" t="s">
        <v>466</v>
      </c>
      <c r="C137" t="s">
        <v>467</v>
      </c>
      <c r="D137" s="64">
        <v>4.05</v>
      </c>
      <c r="E137" s="83">
        <v>0</v>
      </c>
      <c r="F137">
        <v>0</v>
      </c>
      <c r="G137" s="64">
        <v>30</v>
      </c>
    </row>
    <row r="138" spans="1:7" ht="14.4" customHeight="1" x14ac:dyDescent="0.25">
      <c r="A138" t="s">
        <v>468</v>
      </c>
      <c r="B138" t="s">
        <v>469</v>
      </c>
      <c r="C138" t="s">
        <v>470</v>
      </c>
      <c r="D138" s="64">
        <v>4.2</v>
      </c>
      <c r="E138" s="83">
        <v>0</v>
      </c>
      <c r="F138">
        <v>0</v>
      </c>
      <c r="G138" s="64">
        <v>17</v>
      </c>
    </row>
    <row r="139" spans="1:7" ht="14.4" customHeight="1" x14ac:dyDescent="0.25">
      <c r="A139" t="s">
        <v>471</v>
      </c>
      <c r="B139" t="s">
        <v>472</v>
      </c>
      <c r="C139" t="s">
        <v>473</v>
      </c>
      <c r="D139" s="64">
        <v>4.8</v>
      </c>
      <c r="E139" s="83">
        <v>3.1123287671232878</v>
      </c>
      <c r="F139" t="s">
        <v>25</v>
      </c>
      <c r="G139" s="64">
        <v>5</v>
      </c>
    </row>
    <row r="140" spans="1:7" ht="14.4" customHeight="1" x14ac:dyDescent="0.25">
      <c r="A140" t="s">
        <v>474</v>
      </c>
      <c r="B140" t="s">
        <v>472</v>
      </c>
      <c r="C140" t="s">
        <v>475</v>
      </c>
      <c r="D140" s="64">
        <v>4.79</v>
      </c>
      <c r="E140" s="83">
        <v>1.1123287671232878</v>
      </c>
      <c r="F140" t="s">
        <v>25</v>
      </c>
      <c r="G140" s="64">
        <v>20</v>
      </c>
    </row>
    <row r="141" spans="1:7" ht="14.4" customHeight="1" x14ac:dyDescent="0.25">
      <c r="A141" t="s">
        <v>476</v>
      </c>
      <c r="B141" t="s">
        <v>477</v>
      </c>
      <c r="C141" t="s">
        <v>478</v>
      </c>
      <c r="D141" s="64">
        <v>4.8</v>
      </c>
      <c r="E141" s="83">
        <v>1.0986301369863014</v>
      </c>
      <c r="F141" t="s">
        <v>25</v>
      </c>
      <c r="G141" s="64">
        <v>26.7</v>
      </c>
    </row>
    <row r="142" spans="1:7" ht="14.4" customHeight="1" x14ac:dyDescent="0.25">
      <c r="A142" t="s">
        <v>479</v>
      </c>
      <c r="B142" t="s">
        <v>477</v>
      </c>
      <c r="C142" t="s">
        <v>480</v>
      </c>
      <c r="D142" s="64">
        <v>4.8499999999999996</v>
      </c>
      <c r="E142" s="83">
        <v>3.0986301369863014</v>
      </c>
      <c r="F142" t="s">
        <v>25</v>
      </c>
      <c r="G142" s="64">
        <v>8.3000000000000007</v>
      </c>
    </row>
    <row r="143" spans="1:7" ht="14.4" customHeight="1" x14ac:dyDescent="0.25">
      <c r="A143" t="s">
        <v>481</v>
      </c>
      <c r="B143" t="s">
        <v>482</v>
      </c>
      <c r="C143" t="s">
        <v>483</v>
      </c>
      <c r="D143" s="64">
        <v>4.17</v>
      </c>
      <c r="E143" s="83">
        <v>0</v>
      </c>
      <c r="F143">
        <v>0</v>
      </c>
      <c r="G143" s="64">
        <v>50</v>
      </c>
    </row>
    <row r="144" spans="1:7" ht="14.4" customHeight="1" x14ac:dyDescent="0.25">
      <c r="A144" t="s">
        <v>484</v>
      </c>
      <c r="B144" t="s">
        <v>485</v>
      </c>
      <c r="C144" t="s">
        <v>486</v>
      </c>
      <c r="D144" s="64">
        <v>4.21</v>
      </c>
      <c r="E144" s="83">
        <v>0</v>
      </c>
      <c r="F144">
        <v>0</v>
      </c>
      <c r="G144" s="64">
        <v>35</v>
      </c>
    </row>
    <row r="145" spans="1:7" ht="14.4" customHeight="1" x14ac:dyDescent="0.25">
      <c r="A145" t="s">
        <v>487</v>
      </c>
      <c r="B145" t="s">
        <v>488</v>
      </c>
      <c r="C145" t="s">
        <v>489</v>
      </c>
      <c r="D145" s="64">
        <v>3.85</v>
      </c>
      <c r="E145" s="83">
        <v>0</v>
      </c>
      <c r="F145">
        <v>0</v>
      </c>
      <c r="G145" s="64">
        <v>40</v>
      </c>
    </row>
    <row r="146" spans="1:7" ht="14.4" customHeight="1" x14ac:dyDescent="0.25">
      <c r="A146" t="s">
        <v>490</v>
      </c>
      <c r="B146" t="s">
        <v>491</v>
      </c>
      <c r="C146" t="s">
        <v>492</v>
      </c>
      <c r="D146" s="64">
        <v>4.0199999999999996</v>
      </c>
      <c r="E146" s="83">
        <v>0</v>
      </c>
      <c r="F146">
        <v>0</v>
      </c>
      <c r="G146" s="64">
        <v>34</v>
      </c>
    </row>
    <row r="147" spans="1:7" ht="14.4" customHeight="1" x14ac:dyDescent="0.25">
      <c r="A147" t="s">
        <v>493</v>
      </c>
      <c r="B147" t="s">
        <v>494</v>
      </c>
      <c r="C147" t="s">
        <v>495</v>
      </c>
      <c r="D147" s="64">
        <v>3.6</v>
      </c>
      <c r="E147" s="83">
        <v>0</v>
      </c>
      <c r="F147">
        <v>0</v>
      </c>
      <c r="G147" s="64">
        <v>40</v>
      </c>
    </row>
    <row r="148" spans="1:7" ht="14.4" customHeight="1" x14ac:dyDescent="0.25">
      <c r="A148" t="s">
        <v>496</v>
      </c>
      <c r="B148" t="s">
        <v>497</v>
      </c>
      <c r="C148" t="s">
        <v>498</v>
      </c>
      <c r="D148" s="64">
        <v>4.0999999999999996</v>
      </c>
      <c r="E148" s="83">
        <v>0</v>
      </c>
      <c r="F148">
        <v>0</v>
      </c>
      <c r="G148" s="64">
        <v>37</v>
      </c>
    </row>
    <row r="149" spans="1:7" ht="14.4" customHeight="1" x14ac:dyDescent="0.25">
      <c r="A149" t="s">
        <v>499</v>
      </c>
      <c r="B149" t="s">
        <v>500</v>
      </c>
      <c r="C149" t="s">
        <v>501</v>
      </c>
      <c r="D149" s="64">
        <v>3.75</v>
      </c>
      <c r="E149" s="83">
        <v>0</v>
      </c>
      <c r="F149">
        <v>0</v>
      </c>
      <c r="G149" s="64">
        <v>45</v>
      </c>
    </row>
    <row r="150" spans="1:7" ht="14.4" customHeight="1" x14ac:dyDescent="0.25">
      <c r="A150" t="s">
        <v>502</v>
      </c>
      <c r="B150" t="s">
        <v>503</v>
      </c>
      <c r="C150" t="s">
        <v>504</v>
      </c>
      <c r="D150" s="64">
        <v>3.67</v>
      </c>
      <c r="E150" s="83">
        <v>0</v>
      </c>
      <c r="F150">
        <v>0</v>
      </c>
      <c r="G150" s="64">
        <v>44</v>
      </c>
    </row>
    <row r="151" spans="1:7" ht="14.4" customHeight="1" x14ac:dyDescent="0.25">
      <c r="A151" t="s">
        <v>505</v>
      </c>
      <c r="B151" t="s">
        <v>506</v>
      </c>
      <c r="C151" t="s">
        <v>507</v>
      </c>
      <c r="D151" s="64">
        <v>3.7</v>
      </c>
      <c r="E151" s="83">
        <v>0</v>
      </c>
      <c r="F151">
        <v>0</v>
      </c>
      <c r="G151" s="64">
        <v>25</v>
      </c>
    </row>
    <row r="152" spans="1:7" ht="14.4" customHeight="1" x14ac:dyDescent="0.25">
      <c r="A152" t="s">
        <v>508</v>
      </c>
      <c r="B152" t="s">
        <v>509</v>
      </c>
      <c r="C152" t="s">
        <v>510</v>
      </c>
      <c r="D152" s="64">
        <v>3.67</v>
      </c>
      <c r="E152" s="83">
        <v>0</v>
      </c>
      <c r="F152">
        <v>0</v>
      </c>
      <c r="G152" s="64">
        <v>40</v>
      </c>
    </row>
    <row r="153" spans="1:7" ht="14.4" customHeight="1" x14ac:dyDescent="0.25">
      <c r="A153" t="s">
        <v>511</v>
      </c>
      <c r="B153" t="s">
        <v>512</v>
      </c>
      <c r="C153" t="s">
        <v>513</v>
      </c>
      <c r="D153" s="64">
        <v>2.99</v>
      </c>
      <c r="E153" s="83">
        <v>0</v>
      </c>
      <c r="F153">
        <v>0</v>
      </c>
      <c r="G153" s="64">
        <v>55</v>
      </c>
    </row>
    <row r="154" spans="1:7" ht="14.4" customHeight="1" x14ac:dyDescent="0.25">
      <c r="A154" t="s">
        <v>514</v>
      </c>
      <c r="B154" t="s">
        <v>515</v>
      </c>
      <c r="C154" t="s">
        <v>516</v>
      </c>
      <c r="D154" s="64">
        <v>2.99</v>
      </c>
      <c r="E154" s="83">
        <v>0</v>
      </c>
      <c r="F154">
        <v>0</v>
      </c>
      <c r="G154" s="64">
        <v>45</v>
      </c>
    </row>
    <row r="155" spans="1:7" ht="14.4" customHeight="1" x14ac:dyDescent="0.25">
      <c r="A155" t="s">
        <v>517</v>
      </c>
      <c r="B155" t="s">
        <v>518</v>
      </c>
      <c r="C155" t="s">
        <v>519</v>
      </c>
      <c r="D155" s="64">
        <v>2.81</v>
      </c>
      <c r="E155" s="83">
        <v>0</v>
      </c>
      <c r="F155">
        <v>0</v>
      </c>
      <c r="G155" s="64">
        <v>35</v>
      </c>
    </row>
    <row r="156" spans="1:7" ht="14.4" customHeight="1" x14ac:dyDescent="0.25">
      <c r="A156" t="s">
        <v>520</v>
      </c>
      <c r="B156" t="s">
        <v>521</v>
      </c>
      <c r="C156" t="s">
        <v>522</v>
      </c>
      <c r="D156" s="64">
        <v>2.78</v>
      </c>
      <c r="E156" s="83">
        <v>0</v>
      </c>
      <c r="F156">
        <v>0</v>
      </c>
      <c r="G156" s="64">
        <v>35</v>
      </c>
    </row>
    <row r="157" spans="1:7" ht="14.4" customHeight="1" x14ac:dyDescent="0.25">
      <c r="A157" t="s">
        <v>523</v>
      </c>
      <c r="B157" t="s">
        <v>524</v>
      </c>
      <c r="C157" t="s">
        <v>525</v>
      </c>
      <c r="D157" s="64">
        <v>2.72</v>
      </c>
      <c r="E157" s="83">
        <v>0</v>
      </c>
      <c r="F157">
        <v>0</v>
      </c>
      <c r="G157" s="64">
        <v>35</v>
      </c>
    </row>
    <row r="158" spans="1:7" ht="14.4" customHeight="1" x14ac:dyDescent="0.25">
      <c r="A158" t="s">
        <v>526</v>
      </c>
      <c r="B158" t="s">
        <v>527</v>
      </c>
      <c r="C158" t="s">
        <v>528</v>
      </c>
      <c r="D158" s="64">
        <v>2.57</v>
      </c>
      <c r="E158" s="83">
        <v>0</v>
      </c>
      <c r="F158">
        <v>0</v>
      </c>
      <c r="G158" s="64">
        <v>40</v>
      </c>
    </row>
    <row r="159" spans="1:7" ht="14.4" customHeight="1" x14ac:dyDescent="0.25">
      <c r="A159" t="s">
        <v>529</v>
      </c>
      <c r="B159" t="s">
        <v>530</v>
      </c>
      <c r="C159" t="s">
        <v>531</v>
      </c>
      <c r="D159" s="64">
        <v>2.5299999999999998</v>
      </c>
      <c r="E159" s="83">
        <v>0</v>
      </c>
      <c r="F159">
        <v>0</v>
      </c>
      <c r="G159" s="64">
        <v>50</v>
      </c>
    </row>
    <row r="160" spans="1:7" ht="14.4" customHeight="1" x14ac:dyDescent="0.25">
      <c r="A160" t="s">
        <v>532</v>
      </c>
      <c r="B160" t="s">
        <v>533</v>
      </c>
      <c r="C160" t="s">
        <v>534</v>
      </c>
      <c r="D160" s="64">
        <v>2.94</v>
      </c>
      <c r="E160" s="83">
        <v>2.3342465753424659</v>
      </c>
      <c r="F160" t="s">
        <v>25</v>
      </c>
      <c r="G160" s="64">
        <v>40</v>
      </c>
    </row>
    <row r="161" spans="1:7" ht="14.4" customHeight="1" x14ac:dyDescent="0.25">
      <c r="A161" t="s">
        <v>535</v>
      </c>
      <c r="B161" t="s">
        <v>536</v>
      </c>
      <c r="C161" t="s">
        <v>537</v>
      </c>
      <c r="D161" s="64">
        <v>2.5</v>
      </c>
      <c r="E161" s="83">
        <v>0</v>
      </c>
      <c r="F161">
        <v>0</v>
      </c>
      <c r="G161" s="64">
        <v>25</v>
      </c>
    </row>
    <row r="162" spans="1:7" ht="14.4" customHeight="1" x14ac:dyDescent="0.25">
      <c r="A162" t="s">
        <v>538</v>
      </c>
      <c r="B162" t="s">
        <v>539</v>
      </c>
      <c r="C162" t="s">
        <v>540</v>
      </c>
      <c r="D162" s="64">
        <v>2.88</v>
      </c>
      <c r="E162" s="83">
        <v>0.23561643835616439</v>
      </c>
      <c r="F162" t="s">
        <v>25</v>
      </c>
      <c r="G162" s="64">
        <v>50</v>
      </c>
    </row>
    <row r="163" spans="1:7" ht="14.4" customHeight="1" x14ac:dyDescent="0.25">
      <c r="A163" t="s">
        <v>541</v>
      </c>
      <c r="B163" t="s">
        <v>542</v>
      </c>
      <c r="C163" t="s">
        <v>543</v>
      </c>
      <c r="D163" s="64">
        <v>2.78</v>
      </c>
      <c r="E163" s="83">
        <v>0</v>
      </c>
      <c r="F163">
        <v>0</v>
      </c>
      <c r="G163" s="64">
        <v>35</v>
      </c>
    </row>
    <row r="164" spans="1:7" ht="14.4" customHeight="1" x14ac:dyDescent="0.25">
      <c r="A164" t="s">
        <v>544</v>
      </c>
      <c r="B164" t="s">
        <v>545</v>
      </c>
      <c r="C164" t="s">
        <v>546</v>
      </c>
      <c r="D164" s="64">
        <v>3.65</v>
      </c>
      <c r="E164" s="83">
        <v>2.2164383561643834</v>
      </c>
      <c r="F164" t="s">
        <v>25</v>
      </c>
      <c r="G164" s="64">
        <v>40</v>
      </c>
    </row>
    <row r="165" spans="1:7" ht="14.4" customHeight="1" x14ac:dyDescent="0.25">
      <c r="A165" t="s">
        <v>547</v>
      </c>
      <c r="B165" t="s">
        <v>548</v>
      </c>
      <c r="C165" t="s">
        <v>549</v>
      </c>
      <c r="D165" s="64">
        <v>2.81</v>
      </c>
      <c r="E165" s="83">
        <v>0</v>
      </c>
      <c r="F165">
        <v>0</v>
      </c>
      <c r="G165" s="64">
        <v>45</v>
      </c>
    </row>
    <row r="166" spans="1:7" ht="14.4" customHeight="1" x14ac:dyDescent="0.25">
      <c r="A166" t="s">
        <v>550</v>
      </c>
      <c r="B166" t="s">
        <v>551</v>
      </c>
      <c r="C166" t="s">
        <v>552</v>
      </c>
      <c r="D166" s="64">
        <v>2.74</v>
      </c>
      <c r="E166" s="83">
        <v>0</v>
      </c>
      <c r="F166">
        <v>0</v>
      </c>
      <c r="G166" s="64">
        <v>45</v>
      </c>
    </row>
    <row r="167" spans="1:7" ht="14.4" customHeight="1" x14ac:dyDescent="0.25">
      <c r="A167" t="s">
        <v>553</v>
      </c>
      <c r="B167" t="s">
        <v>554</v>
      </c>
      <c r="C167" t="s">
        <v>555</v>
      </c>
      <c r="D167" s="64">
        <v>2.75</v>
      </c>
      <c r="E167" s="83">
        <v>0</v>
      </c>
      <c r="F167">
        <v>0</v>
      </c>
      <c r="G167" s="64">
        <v>45</v>
      </c>
    </row>
    <row r="168" spans="1:7" ht="14.4" customHeight="1" x14ac:dyDescent="0.25">
      <c r="A168" t="s">
        <v>556</v>
      </c>
      <c r="B168" t="s">
        <v>557</v>
      </c>
      <c r="C168" t="s">
        <v>558</v>
      </c>
      <c r="D168" s="64">
        <v>3.03</v>
      </c>
      <c r="E168" s="83">
        <v>0.12328767123287671</v>
      </c>
      <c r="F168" t="s">
        <v>25</v>
      </c>
      <c r="G168" s="64">
        <v>60</v>
      </c>
    </row>
    <row r="169" spans="1:7" ht="14.4" customHeight="1" x14ac:dyDescent="0.25">
      <c r="A169" t="s">
        <v>559</v>
      </c>
      <c r="B169" t="s">
        <v>560</v>
      </c>
      <c r="C169" t="s">
        <v>561</v>
      </c>
      <c r="D169" s="64">
        <v>2.75</v>
      </c>
      <c r="E169" s="83">
        <v>0</v>
      </c>
      <c r="F169">
        <v>0</v>
      </c>
      <c r="G169" s="64">
        <v>35</v>
      </c>
    </row>
    <row r="170" spans="1:7" ht="14.4" customHeight="1" x14ac:dyDescent="0.25">
      <c r="A170" t="s">
        <v>562</v>
      </c>
      <c r="B170" t="s">
        <v>560</v>
      </c>
      <c r="C170" t="s">
        <v>563</v>
      </c>
      <c r="D170" s="64">
        <v>3.1</v>
      </c>
      <c r="E170" s="83">
        <v>6.3013698630136991E-2</v>
      </c>
      <c r="F170" t="s">
        <v>25</v>
      </c>
      <c r="G170" s="64">
        <v>60</v>
      </c>
    </row>
    <row r="171" spans="1:7" ht="14.4" customHeight="1" x14ac:dyDescent="0.25">
      <c r="A171" t="s">
        <v>564</v>
      </c>
      <c r="B171" t="s">
        <v>565</v>
      </c>
      <c r="C171" t="s">
        <v>566</v>
      </c>
      <c r="D171" s="64">
        <v>2.8</v>
      </c>
      <c r="E171" s="83">
        <v>0</v>
      </c>
      <c r="F171">
        <v>0</v>
      </c>
      <c r="G171" s="64">
        <v>68</v>
      </c>
    </row>
    <row r="172" spans="1:7" ht="14.4" customHeight="1" x14ac:dyDescent="0.25">
      <c r="A172" t="s">
        <v>567</v>
      </c>
      <c r="B172" t="s">
        <v>568</v>
      </c>
      <c r="C172" t="s">
        <v>569</v>
      </c>
      <c r="D172" s="64">
        <v>2.4500000000000002</v>
      </c>
      <c r="E172" s="83">
        <v>0</v>
      </c>
      <c r="F172">
        <v>0</v>
      </c>
      <c r="G172" s="64">
        <v>30</v>
      </c>
    </row>
    <row r="173" spans="1:7" ht="14.4" customHeight="1" x14ac:dyDescent="0.25">
      <c r="A173" t="s">
        <v>570</v>
      </c>
      <c r="B173" t="s">
        <v>571</v>
      </c>
      <c r="C173" t="s">
        <v>572</v>
      </c>
      <c r="D173" s="64">
        <v>2.4900000000000002</v>
      </c>
      <c r="E173" s="83">
        <v>0</v>
      </c>
      <c r="F173">
        <v>0</v>
      </c>
      <c r="G173" s="64">
        <v>55</v>
      </c>
    </row>
    <row r="174" spans="1:7" ht="14.4" customHeight="1" x14ac:dyDescent="0.25">
      <c r="A174" t="s">
        <v>573</v>
      </c>
      <c r="B174" t="s">
        <v>574</v>
      </c>
      <c r="C174" t="s">
        <v>575</v>
      </c>
      <c r="D174" s="64">
        <v>3.1</v>
      </c>
      <c r="E174" s="83">
        <v>0</v>
      </c>
      <c r="F174">
        <v>0</v>
      </c>
      <c r="G174" s="64">
        <v>55</v>
      </c>
    </row>
    <row r="175" spans="1:7" ht="14.4" customHeight="1" x14ac:dyDescent="0.25">
      <c r="A175" t="s">
        <v>576</v>
      </c>
      <c r="B175" t="s">
        <v>577</v>
      </c>
      <c r="C175" t="s">
        <v>578</v>
      </c>
      <c r="D175" s="64">
        <v>3.1</v>
      </c>
      <c r="E175" s="83">
        <v>0</v>
      </c>
      <c r="F175">
        <v>0</v>
      </c>
      <c r="G175" s="64">
        <v>25</v>
      </c>
    </row>
    <row r="176" spans="1:7" ht="14.4" customHeight="1" x14ac:dyDescent="0.25">
      <c r="A176" t="s">
        <v>579</v>
      </c>
      <c r="B176" t="s">
        <v>580</v>
      </c>
      <c r="C176" t="s">
        <v>581</v>
      </c>
      <c r="D176" s="64">
        <v>3.22</v>
      </c>
      <c r="E176" s="83">
        <v>0</v>
      </c>
      <c r="F176">
        <v>0</v>
      </c>
      <c r="G176" s="64">
        <v>45</v>
      </c>
    </row>
    <row r="177" spans="1:7" ht="14.4" customHeight="1" x14ac:dyDescent="0.25">
      <c r="A177" t="s">
        <v>582</v>
      </c>
      <c r="B177" t="s">
        <v>583</v>
      </c>
      <c r="C177" t="s">
        <v>584</v>
      </c>
      <c r="D177" s="64">
        <v>4.3899999999999997</v>
      </c>
      <c r="E177" s="83">
        <v>3.4082191780821915</v>
      </c>
      <c r="F177" t="s">
        <v>25</v>
      </c>
      <c r="G177" s="64">
        <v>50</v>
      </c>
    </row>
    <row r="178" spans="1:7" ht="14.4" customHeight="1" x14ac:dyDescent="0.25">
      <c r="A178" t="s">
        <v>585</v>
      </c>
      <c r="B178" t="s">
        <v>586</v>
      </c>
      <c r="C178" t="s">
        <v>587</v>
      </c>
      <c r="D178" s="64">
        <v>3.29</v>
      </c>
      <c r="E178" s="83">
        <v>0</v>
      </c>
      <c r="F178">
        <v>0</v>
      </c>
      <c r="G178" s="64">
        <v>45</v>
      </c>
    </row>
    <row r="179" spans="1:7" ht="14.4" customHeight="1" x14ac:dyDescent="0.25">
      <c r="A179" t="s">
        <v>588</v>
      </c>
      <c r="B179" t="s">
        <v>589</v>
      </c>
      <c r="C179" t="s">
        <v>590</v>
      </c>
      <c r="D179" s="64">
        <v>2.85</v>
      </c>
      <c r="E179" s="83">
        <v>0</v>
      </c>
      <c r="F179">
        <v>0</v>
      </c>
      <c r="G179" s="64">
        <v>30</v>
      </c>
    </row>
    <row r="180" spans="1:7" ht="14.4" customHeight="1" x14ac:dyDescent="0.25">
      <c r="A180" t="s">
        <v>591</v>
      </c>
      <c r="B180" t="s">
        <v>589</v>
      </c>
      <c r="C180" t="s">
        <v>592</v>
      </c>
      <c r="D180" s="64">
        <v>3.03</v>
      </c>
      <c r="E180" s="83">
        <v>0</v>
      </c>
      <c r="F180">
        <v>0</v>
      </c>
      <c r="G180" s="64">
        <v>35</v>
      </c>
    </row>
    <row r="181" spans="1:7" ht="14.4" customHeight="1" x14ac:dyDescent="0.25">
      <c r="A181" t="s">
        <v>593</v>
      </c>
      <c r="B181" t="s">
        <v>594</v>
      </c>
      <c r="C181" t="s">
        <v>595</v>
      </c>
      <c r="D181" s="64">
        <v>3.15</v>
      </c>
      <c r="E181" s="83">
        <v>0</v>
      </c>
      <c r="F181">
        <v>0</v>
      </c>
      <c r="G181" s="64">
        <v>30</v>
      </c>
    </row>
    <row r="182" spans="1:7" ht="14.4" customHeight="1" x14ac:dyDescent="0.25">
      <c r="A182" t="s">
        <v>596</v>
      </c>
      <c r="B182" t="s">
        <v>597</v>
      </c>
      <c r="C182" t="s">
        <v>598</v>
      </c>
      <c r="D182" s="64">
        <v>5.0999999999999996</v>
      </c>
      <c r="E182" s="83">
        <v>1.2383561643835617</v>
      </c>
      <c r="F182" t="s">
        <v>25</v>
      </c>
      <c r="G182" s="64">
        <v>25</v>
      </c>
    </row>
    <row r="183" spans="1:7" ht="14.4" customHeight="1" x14ac:dyDescent="0.25">
      <c r="A183" t="s">
        <v>599</v>
      </c>
      <c r="B183" t="s">
        <v>600</v>
      </c>
      <c r="C183" t="s">
        <v>601</v>
      </c>
      <c r="D183" s="64">
        <v>3.42</v>
      </c>
      <c r="E183" s="83">
        <v>0</v>
      </c>
      <c r="F183" t="s">
        <v>1001</v>
      </c>
      <c r="G183" s="64">
        <v>40</v>
      </c>
    </row>
    <row r="184" spans="1:7" ht="14.4" customHeight="1" x14ac:dyDescent="0.25">
      <c r="A184" t="s">
        <v>602</v>
      </c>
      <c r="B184" t="s">
        <v>603</v>
      </c>
      <c r="C184" t="s">
        <v>604</v>
      </c>
      <c r="D184" s="64">
        <v>5.7</v>
      </c>
      <c r="E184" s="83">
        <v>2.1589041095890411</v>
      </c>
      <c r="F184" t="s">
        <v>25</v>
      </c>
      <c r="G184" s="64">
        <v>30</v>
      </c>
    </row>
    <row r="185" spans="1:7" ht="14.4" customHeight="1" x14ac:dyDescent="0.25">
      <c r="A185" t="s">
        <v>605</v>
      </c>
      <c r="B185" t="s">
        <v>603</v>
      </c>
      <c r="C185" t="s">
        <v>606</v>
      </c>
      <c r="D185" s="64">
        <v>5.7</v>
      </c>
      <c r="E185" s="83">
        <v>2.1589041095890411</v>
      </c>
      <c r="F185" t="s">
        <v>25</v>
      </c>
      <c r="G185" s="64">
        <v>30</v>
      </c>
    </row>
    <row r="186" spans="1:7" ht="14.4" customHeight="1" x14ac:dyDescent="0.25">
      <c r="A186" t="s">
        <v>607</v>
      </c>
      <c r="B186" t="s">
        <v>608</v>
      </c>
      <c r="C186" t="s">
        <v>609</v>
      </c>
      <c r="D186" s="64">
        <v>4.32</v>
      </c>
      <c r="E186" s="83">
        <v>3.106849315068493</v>
      </c>
      <c r="F186" t="s">
        <v>25</v>
      </c>
      <c r="G186" s="64">
        <v>40</v>
      </c>
    </row>
    <row r="187" spans="1:7" ht="14.4" customHeight="1" x14ac:dyDescent="0.25">
      <c r="A187" t="s">
        <v>610</v>
      </c>
      <c r="B187" t="s">
        <v>611</v>
      </c>
      <c r="C187" t="s">
        <v>612</v>
      </c>
      <c r="D187" s="64">
        <v>3.16</v>
      </c>
      <c r="E187" s="83">
        <v>0</v>
      </c>
      <c r="F187" t="s">
        <v>1001</v>
      </c>
      <c r="G187" s="64">
        <v>15</v>
      </c>
    </row>
    <row r="188" spans="1:7" ht="14.4" customHeight="1" x14ac:dyDescent="0.25">
      <c r="A188" t="s">
        <v>613</v>
      </c>
      <c r="B188" t="s">
        <v>614</v>
      </c>
      <c r="C188" t="s">
        <v>615</v>
      </c>
      <c r="D188" s="64">
        <v>3.05</v>
      </c>
      <c r="E188" s="83">
        <v>0</v>
      </c>
      <c r="F188">
        <v>0</v>
      </c>
      <c r="G188" s="64">
        <v>35</v>
      </c>
    </row>
    <row r="189" spans="1:7" ht="14.4" customHeight="1" x14ac:dyDescent="0.25">
      <c r="A189" t="s">
        <v>616</v>
      </c>
      <c r="B189" t="s">
        <v>617</v>
      </c>
      <c r="C189" t="s">
        <v>618</v>
      </c>
      <c r="D189" s="64">
        <v>3.87</v>
      </c>
      <c r="E189" s="83">
        <v>0</v>
      </c>
      <c r="F189">
        <v>0</v>
      </c>
      <c r="G189" s="64">
        <v>35</v>
      </c>
    </row>
    <row r="190" spans="1:7" ht="14.4" customHeight="1" x14ac:dyDescent="0.25">
      <c r="A190" t="s">
        <v>619</v>
      </c>
      <c r="B190" t="s">
        <v>620</v>
      </c>
      <c r="C190" t="s">
        <v>621</v>
      </c>
      <c r="D190" s="64">
        <v>5.75</v>
      </c>
      <c r="E190" s="83">
        <v>0.97267759562841527</v>
      </c>
      <c r="F190" t="s">
        <v>25</v>
      </c>
      <c r="G190" s="64">
        <v>40</v>
      </c>
    </row>
    <row r="191" spans="1:7" ht="14.4" customHeight="1" x14ac:dyDescent="0.25">
      <c r="A191" t="s">
        <v>622</v>
      </c>
      <c r="B191" t="s">
        <v>623</v>
      </c>
      <c r="C191" t="s">
        <v>624</v>
      </c>
      <c r="D191" s="64">
        <v>4.5999999999999996</v>
      </c>
      <c r="E191" s="83">
        <v>0</v>
      </c>
      <c r="F191">
        <v>0</v>
      </c>
      <c r="G191" s="64">
        <v>45</v>
      </c>
    </row>
    <row r="192" spans="1:7" ht="14.4" customHeight="1" x14ac:dyDescent="0.25">
      <c r="A192" t="s">
        <v>625</v>
      </c>
      <c r="B192" t="s">
        <v>626</v>
      </c>
      <c r="C192" t="s">
        <v>627</v>
      </c>
      <c r="D192" s="64">
        <v>4.6500000000000004</v>
      </c>
      <c r="E192" s="83">
        <v>0</v>
      </c>
      <c r="F192" t="s">
        <v>1001</v>
      </c>
      <c r="G192" s="64">
        <v>15</v>
      </c>
    </row>
    <row r="193" spans="1:7" ht="14.4" customHeight="1" x14ac:dyDescent="0.25">
      <c r="A193" t="s">
        <v>628</v>
      </c>
      <c r="B193" t="s">
        <v>629</v>
      </c>
      <c r="C193" t="s">
        <v>630</v>
      </c>
      <c r="D193" s="64">
        <v>4.55</v>
      </c>
      <c r="E193" s="83">
        <v>0</v>
      </c>
      <c r="F193">
        <v>0</v>
      </c>
      <c r="G193" s="64">
        <v>45</v>
      </c>
    </row>
    <row r="194" spans="1:7" ht="14.4" customHeight="1" x14ac:dyDescent="0.25">
      <c r="A194" t="s">
        <v>631</v>
      </c>
      <c r="B194" t="s">
        <v>632</v>
      </c>
      <c r="C194" t="s">
        <v>633</v>
      </c>
      <c r="D194" s="64">
        <v>4.5999999999999996</v>
      </c>
      <c r="E194" s="83">
        <v>0</v>
      </c>
      <c r="F194">
        <v>0</v>
      </c>
      <c r="G194" s="64">
        <v>45</v>
      </c>
    </row>
    <row r="195" spans="1:7" ht="14.4" customHeight="1" x14ac:dyDescent="0.25">
      <c r="A195" t="s">
        <v>634</v>
      </c>
      <c r="B195" t="s">
        <v>635</v>
      </c>
      <c r="C195" t="s">
        <v>636</v>
      </c>
      <c r="D195" s="64">
        <v>5.8</v>
      </c>
      <c r="E195" s="83">
        <v>0.70958904109589038</v>
      </c>
      <c r="F195">
        <v>0</v>
      </c>
      <c r="G195" s="64">
        <v>7.4</v>
      </c>
    </row>
    <row r="196" spans="1:7" ht="14.4" customHeight="1" x14ac:dyDescent="0.25">
      <c r="A196" t="s">
        <v>637</v>
      </c>
      <c r="B196" t="s">
        <v>638</v>
      </c>
      <c r="C196" t="s">
        <v>639</v>
      </c>
      <c r="D196" s="64">
        <v>4</v>
      </c>
      <c r="E196" s="83">
        <v>0</v>
      </c>
      <c r="F196">
        <v>0</v>
      </c>
      <c r="G196" s="64">
        <v>15</v>
      </c>
    </row>
    <row r="197" spans="1:7" ht="14.4" customHeight="1" x14ac:dyDescent="0.25">
      <c r="A197" t="s">
        <v>640</v>
      </c>
      <c r="B197" t="s">
        <v>641</v>
      </c>
      <c r="C197" t="s">
        <v>642</v>
      </c>
      <c r="D197" s="64">
        <v>4.3</v>
      </c>
      <c r="E197" s="83">
        <v>0</v>
      </c>
      <c r="F197">
        <v>0</v>
      </c>
      <c r="G197" s="64">
        <v>40</v>
      </c>
    </row>
    <row r="198" spans="1:7" ht="14.4" customHeight="1" x14ac:dyDescent="0.25">
      <c r="A198" t="s">
        <v>643</v>
      </c>
      <c r="B198" t="s">
        <v>644</v>
      </c>
      <c r="C198" t="s">
        <v>645</v>
      </c>
      <c r="D198" s="64">
        <v>4.5999999999999996</v>
      </c>
      <c r="E198" s="83">
        <v>0</v>
      </c>
      <c r="F198">
        <v>0</v>
      </c>
      <c r="G198" s="64">
        <v>35</v>
      </c>
    </row>
    <row r="199" spans="1:7" ht="14.4" customHeight="1" x14ac:dyDescent="0.25">
      <c r="A199" t="s">
        <v>646</v>
      </c>
      <c r="B199" t="s">
        <v>647</v>
      </c>
      <c r="C199" t="s">
        <v>648</v>
      </c>
      <c r="D199" s="64">
        <v>4.6399999999999997</v>
      </c>
      <c r="E199" s="83">
        <v>0</v>
      </c>
      <c r="F199">
        <v>0</v>
      </c>
      <c r="G199" s="64">
        <v>20</v>
      </c>
    </row>
    <row r="200" spans="1:7" ht="14.4" customHeight="1" x14ac:dyDescent="0.25">
      <c r="A200" t="s">
        <v>649</v>
      </c>
      <c r="B200" t="s">
        <v>650</v>
      </c>
      <c r="C200" t="s">
        <v>651</v>
      </c>
      <c r="D200" s="64">
        <v>5.74</v>
      </c>
      <c r="E200" s="83">
        <v>10.435616438356165</v>
      </c>
      <c r="F200" t="s">
        <v>25</v>
      </c>
      <c r="G200" s="64">
        <v>30</v>
      </c>
    </row>
    <row r="201" spans="1:7" ht="14.4" customHeight="1" x14ac:dyDescent="0.25">
      <c r="A201" t="s">
        <v>652</v>
      </c>
      <c r="B201" t="s">
        <v>650</v>
      </c>
      <c r="C201" t="s">
        <v>653</v>
      </c>
      <c r="D201" s="64">
        <v>5.74</v>
      </c>
      <c r="E201" s="83">
        <v>10.435616438356165</v>
      </c>
      <c r="F201" t="s">
        <v>25</v>
      </c>
      <c r="G201" s="64">
        <v>30</v>
      </c>
    </row>
    <row r="202" spans="1:7" ht="14.4" customHeight="1" x14ac:dyDescent="0.25">
      <c r="A202" t="s">
        <v>654</v>
      </c>
      <c r="B202" t="s">
        <v>655</v>
      </c>
      <c r="C202" t="s">
        <v>656</v>
      </c>
      <c r="D202" s="64">
        <v>4.84</v>
      </c>
      <c r="E202" s="83">
        <v>0</v>
      </c>
      <c r="F202" t="s">
        <v>1001</v>
      </c>
      <c r="G202" s="64">
        <v>50</v>
      </c>
    </row>
    <row r="203" spans="1:7" ht="14.4" customHeight="1" x14ac:dyDescent="0.25">
      <c r="A203" t="s">
        <v>657</v>
      </c>
      <c r="B203" t="s">
        <v>658</v>
      </c>
      <c r="C203" t="s">
        <v>659</v>
      </c>
      <c r="D203" s="64">
        <v>5.7</v>
      </c>
      <c r="E203" s="83">
        <v>0.39726027397260272</v>
      </c>
      <c r="F203">
        <v>0</v>
      </c>
      <c r="G203" s="64">
        <v>25</v>
      </c>
    </row>
    <row r="204" spans="1:7" ht="14.4" customHeight="1" x14ac:dyDescent="0.25">
      <c r="A204" t="s">
        <v>660</v>
      </c>
      <c r="B204" t="s">
        <v>661</v>
      </c>
      <c r="C204" t="s">
        <v>662</v>
      </c>
      <c r="D204" s="64">
        <v>5.0999999999999996</v>
      </c>
      <c r="E204" s="83">
        <v>0</v>
      </c>
      <c r="F204" t="s">
        <v>25</v>
      </c>
      <c r="G204" s="64">
        <v>15</v>
      </c>
    </row>
    <row r="205" spans="1:7" ht="14.4" customHeight="1" x14ac:dyDescent="0.25">
      <c r="A205" t="s">
        <v>663</v>
      </c>
      <c r="B205" t="s">
        <v>661</v>
      </c>
      <c r="C205" t="s">
        <v>664</v>
      </c>
      <c r="D205" s="64">
        <v>4.6500000000000004</v>
      </c>
      <c r="E205" s="83">
        <v>0</v>
      </c>
      <c r="F205">
        <v>0</v>
      </c>
      <c r="G205" s="64">
        <v>35</v>
      </c>
    </row>
    <row r="206" spans="1:7" ht="14.4" customHeight="1" x14ac:dyDescent="0.25">
      <c r="A206" t="s">
        <v>665</v>
      </c>
      <c r="B206" t="s">
        <v>666</v>
      </c>
      <c r="C206" t="s">
        <v>667</v>
      </c>
      <c r="D206" s="64">
        <v>5.4</v>
      </c>
      <c r="E206" s="83">
        <v>0</v>
      </c>
      <c r="F206">
        <v>0</v>
      </c>
      <c r="G206" s="64">
        <v>30</v>
      </c>
    </row>
    <row r="207" spans="1:7" ht="14.4" customHeight="1" x14ac:dyDescent="0.25">
      <c r="A207" t="s">
        <v>668</v>
      </c>
      <c r="B207" t="s">
        <v>669</v>
      </c>
      <c r="C207" t="s">
        <v>670</v>
      </c>
      <c r="D207" s="64">
        <v>4.68</v>
      </c>
      <c r="E207" s="83">
        <v>0</v>
      </c>
      <c r="F207">
        <v>0</v>
      </c>
      <c r="G207" s="64">
        <v>45</v>
      </c>
    </row>
    <row r="208" spans="1:7" ht="14.4" customHeight="1" x14ac:dyDescent="0.25">
      <c r="A208" t="s">
        <v>671</v>
      </c>
      <c r="B208" t="s">
        <v>672</v>
      </c>
      <c r="C208" t="s">
        <v>673</v>
      </c>
      <c r="D208" s="64">
        <v>4.55</v>
      </c>
      <c r="E208" s="83">
        <v>0</v>
      </c>
      <c r="F208">
        <v>0</v>
      </c>
      <c r="G208" s="64">
        <v>40</v>
      </c>
    </row>
    <row r="209" spans="1:7" ht="14.4" customHeight="1" x14ac:dyDescent="0.25">
      <c r="A209" t="s">
        <v>674</v>
      </c>
      <c r="B209" t="s">
        <v>675</v>
      </c>
      <c r="C209" t="s">
        <v>676</v>
      </c>
      <c r="D209" s="64">
        <v>4.83</v>
      </c>
      <c r="E209" s="83">
        <v>0</v>
      </c>
      <c r="F209" t="s">
        <v>1001</v>
      </c>
      <c r="G209" s="64">
        <v>35</v>
      </c>
    </row>
    <row r="210" spans="1:7" ht="14.4" customHeight="1" x14ac:dyDescent="0.25">
      <c r="A210" t="s">
        <v>677</v>
      </c>
      <c r="B210" t="s">
        <v>678</v>
      </c>
      <c r="C210" t="s">
        <v>679</v>
      </c>
      <c r="D210" s="64">
        <v>5.26</v>
      </c>
      <c r="E210" s="83">
        <v>0</v>
      </c>
      <c r="F210" t="s">
        <v>25</v>
      </c>
      <c r="G210" s="64">
        <v>50</v>
      </c>
    </row>
    <row r="211" spans="1:7" ht="14.4" customHeight="1" x14ac:dyDescent="0.25">
      <c r="A211" t="s">
        <v>680</v>
      </c>
      <c r="B211" t="s">
        <v>681</v>
      </c>
      <c r="C211" t="s">
        <v>682</v>
      </c>
      <c r="D211" s="64">
        <v>6.1</v>
      </c>
      <c r="E211" s="83">
        <v>10.035616438356165</v>
      </c>
      <c r="F211" t="s">
        <v>25</v>
      </c>
      <c r="G211" s="64">
        <v>20</v>
      </c>
    </row>
    <row r="212" spans="1:7" ht="14.4" customHeight="1" x14ac:dyDescent="0.25">
      <c r="A212" t="s">
        <v>683</v>
      </c>
      <c r="B212" t="s">
        <v>681</v>
      </c>
      <c r="C212" t="s">
        <v>684</v>
      </c>
      <c r="D212" s="64">
        <v>6.1</v>
      </c>
      <c r="E212" s="83">
        <v>10.035616438356165</v>
      </c>
      <c r="F212" t="s">
        <v>25</v>
      </c>
      <c r="G212" s="64">
        <v>20</v>
      </c>
    </row>
    <row r="213" spans="1:7" ht="14.4" customHeight="1" x14ac:dyDescent="0.25">
      <c r="A213" t="s">
        <v>685</v>
      </c>
      <c r="B213" t="s">
        <v>686</v>
      </c>
      <c r="C213" t="s">
        <v>687</v>
      </c>
      <c r="D213" s="64">
        <v>5</v>
      </c>
      <c r="E213" s="83">
        <v>0</v>
      </c>
      <c r="F213">
        <v>0</v>
      </c>
      <c r="G213" s="64">
        <v>40</v>
      </c>
    </row>
    <row r="214" spans="1:7" ht="14.4" customHeight="1" x14ac:dyDescent="0.25">
      <c r="A214" t="s">
        <v>688</v>
      </c>
      <c r="B214" t="s">
        <v>689</v>
      </c>
      <c r="C214" t="s">
        <v>690</v>
      </c>
      <c r="D214" s="64">
        <v>5</v>
      </c>
      <c r="E214" s="83">
        <v>0</v>
      </c>
      <c r="F214">
        <v>0</v>
      </c>
      <c r="G214" s="64">
        <v>35</v>
      </c>
    </row>
    <row r="215" spans="1:7" ht="14.4" customHeight="1" x14ac:dyDescent="0.25">
      <c r="A215" t="s">
        <v>691</v>
      </c>
      <c r="B215" t="s">
        <v>692</v>
      </c>
      <c r="C215" t="s">
        <v>693</v>
      </c>
      <c r="D215" s="64">
        <v>4.95</v>
      </c>
      <c r="E215" s="83">
        <v>0</v>
      </c>
      <c r="F215">
        <v>0</v>
      </c>
      <c r="G215" s="64">
        <v>70</v>
      </c>
    </row>
    <row r="216" spans="1:7" ht="14.4" customHeight="1" x14ac:dyDescent="0.25">
      <c r="A216" t="s">
        <v>694</v>
      </c>
      <c r="B216" t="s">
        <v>695</v>
      </c>
      <c r="C216" t="s">
        <v>696</v>
      </c>
      <c r="D216" s="64">
        <v>6.56</v>
      </c>
      <c r="E216" s="83">
        <v>0</v>
      </c>
      <c r="F216">
        <v>0</v>
      </c>
      <c r="G216" s="64">
        <v>40</v>
      </c>
    </row>
    <row r="217" spans="1:7" ht="14.4" customHeight="1" x14ac:dyDescent="0.25">
      <c r="A217" t="s">
        <v>697</v>
      </c>
      <c r="B217" t="s">
        <v>698</v>
      </c>
      <c r="C217" t="s">
        <v>699</v>
      </c>
      <c r="D217" s="64">
        <v>5.8</v>
      </c>
      <c r="E217" s="83">
        <v>0</v>
      </c>
      <c r="F217">
        <v>0</v>
      </c>
      <c r="G217" s="64">
        <v>35</v>
      </c>
    </row>
    <row r="218" spans="1:7" ht="14.4" customHeight="1" x14ac:dyDescent="0.25">
      <c r="A218" t="s">
        <v>700</v>
      </c>
      <c r="B218" t="s">
        <v>701</v>
      </c>
      <c r="C218" t="s">
        <v>702</v>
      </c>
      <c r="D218" s="64">
        <v>5.4</v>
      </c>
      <c r="E218" s="83">
        <v>0</v>
      </c>
      <c r="F218">
        <v>0</v>
      </c>
      <c r="G218" s="64">
        <v>35</v>
      </c>
    </row>
    <row r="219" spans="1:7" ht="14.4" customHeight="1" x14ac:dyDescent="0.25">
      <c r="A219" t="s">
        <v>703</v>
      </c>
      <c r="B219" t="s">
        <v>704</v>
      </c>
      <c r="C219" t="s">
        <v>705</v>
      </c>
      <c r="D219" s="64">
        <v>5.2</v>
      </c>
      <c r="E219" s="83">
        <v>0</v>
      </c>
      <c r="F219">
        <v>0</v>
      </c>
      <c r="G219" s="64">
        <v>45</v>
      </c>
    </row>
    <row r="220" spans="1:7" ht="14.4" customHeight="1" x14ac:dyDescent="0.25">
      <c r="A220" t="s">
        <v>706</v>
      </c>
      <c r="B220" t="s">
        <v>707</v>
      </c>
      <c r="C220" t="s">
        <v>708</v>
      </c>
      <c r="D220" s="64">
        <v>4.8499999999999996</v>
      </c>
      <c r="E220" s="83">
        <v>0</v>
      </c>
      <c r="F220" t="s">
        <v>1001</v>
      </c>
      <c r="G220" s="64">
        <v>15</v>
      </c>
    </row>
    <row r="221" spans="1:7" ht="14.4" customHeight="1" x14ac:dyDescent="0.25">
      <c r="A221" t="s">
        <v>709</v>
      </c>
      <c r="B221" t="s">
        <v>710</v>
      </c>
      <c r="C221" t="s">
        <v>711</v>
      </c>
      <c r="D221" s="64">
        <v>5.3</v>
      </c>
      <c r="E221" s="83">
        <v>0</v>
      </c>
      <c r="F221" t="s">
        <v>25</v>
      </c>
      <c r="G221" s="64">
        <v>15</v>
      </c>
    </row>
    <row r="222" spans="1:7" ht="14.4" customHeight="1" x14ac:dyDescent="0.25">
      <c r="A222" t="s">
        <v>712</v>
      </c>
      <c r="B222" t="s">
        <v>713</v>
      </c>
      <c r="C222" t="s">
        <v>714</v>
      </c>
      <c r="D222" s="64">
        <v>5.85</v>
      </c>
      <c r="E222" s="83">
        <v>0</v>
      </c>
      <c r="F222">
        <v>0</v>
      </c>
      <c r="G222" s="64">
        <v>20</v>
      </c>
    </row>
    <row r="223" spans="1:7" ht="14.4" customHeight="1" x14ac:dyDescent="0.25">
      <c r="A223" t="s">
        <v>715</v>
      </c>
      <c r="B223" t="s">
        <v>716</v>
      </c>
      <c r="C223" t="s">
        <v>717</v>
      </c>
      <c r="D223" s="64">
        <v>4.8</v>
      </c>
      <c r="E223" s="83">
        <v>0</v>
      </c>
      <c r="F223">
        <v>0</v>
      </c>
      <c r="G223" s="64">
        <v>35</v>
      </c>
    </row>
    <row r="224" spans="1:7" ht="14.4" customHeight="1" x14ac:dyDescent="0.25">
      <c r="A224" t="s">
        <v>718</v>
      </c>
      <c r="B224" t="s">
        <v>719</v>
      </c>
      <c r="C224" t="s">
        <v>720</v>
      </c>
      <c r="D224" s="64">
        <v>5.2</v>
      </c>
      <c r="E224" s="83">
        <v>4.279452054794521</v>
      </c>
      <c r="F224" t="s">
        <v>25</v>
      </c>
      <c r="G224" s="64">
        <v>20</v>
      </c>
    </row>
    <row r="225" spans="1:7" ht="14.4" customHeight="1" x14ac:dyDescent="0.25">
      <c r="A225" t="s">
        <v>721</v>
      </c>
      <c r="B225" t="s">
        <v>719</v>
      </c>
      <c r="C225" t="s">
        <v>722</v>
      </c>
      <c r="D225" s="64">
        <v>5.2</v>
      </c>
      <c r="E225" s="83">
        <v>4.279452054794521</v>
      </c>
      <c r="F225" t="s">
        <v>25</v>
      </c>
      <c r="G225" s="64">
        <v>20</v>
      </c>
    </row>
    <row r="226" spans="1:7" ht="14.4" customHeight="1" x14ac:dyDescent="0.25">
      <c r="A226" t="s">
        <v>723</v>
      </c>
      <c r="B226" t="s">
        <v>724</v>
      </c>
      <c r="C226" t="s">
        <v>725</v>
      </c>
      <c r="D226" s="64">
        <v>5.28</v>
      </c>
      <c r="E226" s="83">
        <v>0</v>
      </c>
      <c r="F226">
        <v>0</v>
      </c>
      <c r="G226" s="64">
        <v>52</v>
      </c>
    </row>
    <row r="227" spans="1:7" ht="14.4" customHeight="1" x14ac:dyDescent="0.25">
      <c r="A227" t="s">
        <v>726</v>
      </c>
      <c r="B227" t="s">
        <v>727</v>
      </c>
      <c r="C227" t="s">
        <v>728</v>
      </c>
      <c r="D227" s="64">
        <v>4.3</v>
      </c>
      <c r="E227" s="83">
        <v>0</v>
      </c>
      <c r="F227">
        <v>0</v>
      </c>
      <c r="G227" s="64">
        <v>45</v>
      </c>
    </row>
    <row r="228" spans="1:7" ht="14.4" customHeight="1" x14ac:dyDescent="0.25">
      <c r="A228" t="s">
        <v>729</v>
      </c>
      <c r="B228" t="s">
        <v>730</v>
      </c>
      <c r="C228" t="s">
        <v>731</v>
      </c>
      <c r="D228" s="64">
        <v>5.32</v>
      </c>
      <c r="E228" s="83">
        <v>0</v>
      </c>
      <c r="F228">
        <v>0</v>
      </c>
      <c r="G228" s="64">
        <v>35</v>
      </c>
    </row>
    <row r="229" spans="1:7" ht="14.4" customHeight="1" x14ac:dyDescent="0.25">
      <c r="A229" t="s">
        <v>732</v>
      </c>
      <c r="B229" t="s">
        <v>733</v>
      </c>
      <c r="C229" t="s">
        <v>734</v>
      </c>
      <c r="D229" s="64">
        <v>4.83</v>
      </c>
      <c r="E229" s="83">
        <v>0</v>
      </c>
      <c r="F229">
        <v>0</v>
      </c>
      <c r="G229" s="64">
        <v>30</v>
      </c>
    </row>
    <row r="230" spans="1:7" ht="14.4" customHeight="1" x14ac:dyDescent="0.25">
      <c r="A230" t="s">
        <v>735</v>
      </c>
      <c r="B230" t="s">
        <v>733</v>
      </c>
      <c r="C230" t="s">
        <v>736</v>
      </c>
      <c r="D230" s="64">
        <v>5.15</v>
      </c>
      <c r="E230" s="83">
        <v>0</v>
      </c>
      <c r="F230">
        <v>0</v>
      </c>
      <c r="G230" s="64">
        <v>40</v>
      </c>
    </row>
    <row r="231" spans="1:7" ht="14.4" customHeight="1" x14ac:dyDescent="0.25">
      <c r="A231" t="s">
        <v>737</v>
      </c>
      <c r="B231" t="s">
        <v>733</v>
      </c>
      <c r="C231" t="s">
        <v>738</v>
      </c>
      <c r="D231" s="64">
        <v>3.95</v>
      </c>
      <c r="E231" s="83">
        <v>0</v>
      </c>
      <c r="F231">
        <v>0</v>
      </c>
      <c r="G231" s="64">
        <v>39</v>
      </c>
    </row>
    <row r="232" spans="1:7" ht="14.4" customHeight="1" x14ac:dyDescent="0.25">
      <c r="A232" t="s">
        <v>739</v>
      </c>
      <c r="B232" t="s">
        <v>740</v>
      </c>
      <c r="C232" t="s">
        <v>741</v>
      </c>
      <c r="D232" s="64">
        <v>3.88</v>
      </c>
      <c r="E232" s="83">
        <v>0</v>
      </c>
      <c r="F232">
        <v>0</v>
      </c>
      <c r="G232" s="64">
        <v>58</v>
      </c>
    </row>
    <row r="233" spans="1:7" ht="14.4" customHeight="1" x14ac:dyDescent="0.25">
      <c r="A233" t="s">
        <v>742</v>
      </c>
      <c r="B233" t="s">
        <v>743</v>
      </c>
      <c r="C233" t="s">
        <v>744</v>
      </c>
      <c r="D233" s="64">
        <v>3.72</v>
      </c>
      <c r="E233" s="83">
        <v>0</v>
      </c>
      <c r="F233">
        <v>0</v>
      </c>
      <c r="G233" s="64">
        <v>40</v>
      </c>
    </row>
    <row r="234" spans="1:7" ht="14.4" customHeight="1" x14ac:dyDescent="0.25">
      <c r="A234" t="s">
        <v>745</v>
      </c>
      <c r="B234" t="s">
        <v>743</v>
      </c>
      <c r="C234" t="s">
        <v>746</v>
      </c>
      <c r="D234" s="64">
        <v>4</v>
      </c>
      <c r="E234" s="83">
        <v>0</v>
      </c>
      <c r="F234" t="s">
        <v>1001</v>
      </c>
      <c r="G234" s="64">
        <v>38</v>
      </c>
    </row>
    <row r="235" spans="1:7" ht="14.4" customHeight="1" x14ac:dyDescent="0.25">
      <c r="A235" t="s">
        <v>747</v>
      </c>
      <c r="B235" t="s">
        <v>748</v>
      </c>
      <c r="C235" t="s">
        <v>749</v>
      </c>
      <c r="D235" s="64">
        <v>4.03</v>
      </c>
      <c r="E235" s="83">
        <v>0</v>
      </c>
      <c r="F235" t="s">
        <v>1001</v>
      </c>
      <c r="G235" s="64">
        <v>65</v>
      </c>
    </row>
    <row r="236" spans="1:7" ht="14.4" customHeight="1" x14ac:dyDescent="0.25">
      <c r="A236" t="s">
        <v>750</v>
      </c>
      <c r="B236" t="s">
        <v>751</v>
      </c>
      <c r="C236" t="s">
        <v>752</v>
      </c>
      <c r="D236" s="64">
        <v>4.84</v>
      </c>
      <c r="E236" s="83">
        <v>0</v>
      </c>
      <c r="F236" t="s">
        <v>25</v>
      </c>
      <c r="G236" s="64">
        <v>35</v>
      </c>
    </row>
    <row r="237" spans="1:7" ht="14.4" customHeight="1" x14ac:dyDescent="0.25">
      <c r="A237" t="s">
        <v>753</v>
      </c>
      <c r="B237" t="s">
        <v>754</v>
      </c>
      <c r="C237" t="s">
        <v>755</v>
      </c>
      <c r="D237" s="64">
        <v>4.49</v>
      </c>
      <c r="E237" s="83">
        <v>0</v>
      </c>
      <c r="F237" t="s">
        <v>25</v>
      </c>
      <c r="G237" s="64">
        <v>10</v>
      </c>
    </row>
    <row r="238" spans="1:7" ht="14.4" customHeight="1" x14ac:dyDescent="0.25">
      <c r="A238" t="s">
        <v>756</v>
      </c>
      <c r="B238" t="s">
        <v>757</v>
      </c>
      <c r="C238" t="s">
        <v>758</v>
      </c>
      <c r="D238" s="64">
        <v>3.8</v>
      </c>
      <c r="E238" s="83">
        <v>0</v>
      </c>
      <c r="F238">
        <v>0</v>
      </c>
      <c r="G238" s="64">
        <v>30</v>
      </c>
    </row>
    <row r="239" spans="1:7" ht="14.4" customHeight="1" x14ac:dyDescent="0.25">
      <c r="A239" t="s">
        <v>759</v>
      </c>
      <c r="B239" t="s">
        <v>760</v>
      </c>
      <c r="C239" t="s">
        <v>761</v>
      </c>
      <c r="D239" s="64">
        <v>5.08</v>
      </c>
      <c r="E239" s="83">
        <v>0</v>
      </c>
      <c r="F239">
        <v>0</v>
      </c>
      <c r="G239" s="64">
        <v>15</v>
      </c>
    </row>
    <row r="240" spans="1:7" ht="14.4" customHeight="1" x14ac:dyDescent="0.25">
      <c r="A240" t="s">
        <v>762</v>
      </c>
      <c r="B240" t="s">
        <v>763</v>
      </c>
      <c r="C240" t="s">
        <v>764</v>
      </c>
      <c r="D240" s="64">
        <v>4.0999999999999996</v>
      </c>
      <c r="E240" s="83">
        <v>0</v>
      </c>
      <c r="F240">
        <v>0</v>
      </c>
      <c r="G240" s="64">
        <v>40</v>
      </c>
    </row>
    <row r="241" spans="1:7" ht="14.4" customHeight="1" x14ac:dyDescent="0.25">
      <c r="A241" t="s">
        <v>765</v>
      </c>
      <c r="B241" t="s">
        <v>766</v>
      </c>
      <c r="C241" t="s">
        <v>767</v>
      </c>
      <c r="D241" s="64">
        <v>4.05</v>
      </c>
      <c r="E241" s="83">
        <v>0</v>
      </c>
      <c r="F241">
        <v>0</v>
      </c>
      <c r="G241" s="64">
        <v>45</v>
      </c>
    </row>
    <row r="242" spans="1:7" ht="14.4" customHeight="1" x14ac:dyDescent="0.25">
      <c r="A242" t="s">
        <v>768</v>
      </c>
      <c r="B242" t="s">
        <v>769</v>
      </c>
      <c r="C242" t="s">
        <v>770</v>
      </c>
      <c r="D242" s="64">
        <v>3.99</v>
      </c>
      <c r="E242" s="83">
        <v>0</v>
      </c>
      <c r="F242">
        <v>0</v>
      </c>
      <c r="G242" s="64">
        <v>78</v>
      </c>
    </row>
    <row r="243" spans="1:7" ht="14.4" customHeight="1" x14ac:dyDescent="0.25">
      <c r="A243" t="s">
        <v>771</v>
      </c>
      <c r="B243" t="s">
        <v>772</v>
      </c>
      <c r="C243" t="s">
        <v>773</v>
      </c>
      <c r="D243" s="64">
        <v>3.9</v>
      </c>
      <c r="E243" s="83">
        <v>0</v>
      </c>
      <c r="F243">
        <v>0</v>
      </c>
      <c r="G243" s="64">
        <v>35</v>
      </c>
    </row>
    <row r="244" spans="1:7" ht="14.4" customHeight="1" x14ac:dyDescent="0.25">
      <c r="A244" t="s">
        <v>774</v>
      </c>
      <c r="B244" t="s">
        <v>775</v>
      </c>
      <c r="C244" t="s">
        <v>776</v>
      </c>
      <c r="D244" s="64">
        <v>4.8499999999999996</v>
      </c>
      <c r="E244" s="83">
        <v>0</v>
      </c>
      <c r="F244">
        <v>0</v>
      </c>
      <c r="G244" s="64">
        <v>65</v>
      </c>
    </row>
    <row r="245" spans="1:7" ht="14.4" customHeight="1" x14ac:dyDescent="0.25">
      <c r="A245" t="s">
        <v>777</v>
      </c>
      <c r="B245" t="s">
        <v>778</v>
      </c>
      <c r="C245" t="s">
        <v>779</v>
      </c>
      <c r="D245" s="64">
        <v>4.63</v>
      </c>
      <c r="E245" s="83">
        <v>0</v>
      </c>
      <c r="F245">
        <v>0</v>
      </c>
      <c r="G245" s="64">
        <v>50</v>
      </c>
    </row>
    <row r="246" spans="1:7" ht="14.4" customHeight="1" x14ac:dyDescent="0.25">
      <c r="A246" t="s">
        <v>780</v>
      </c>
      <c r="B246" t="s">
        <v>781</v>
      </c>
      <c r="C246" t="s">
        <v>782</v>
      </c>
      <c r="D246" s="64">
        <v>3.1</v>
      </c>
      <c r="E246" s="83">
        <v>0</v>
      </c>
      <c r="F246">
        <v>0</v>
      </c>
      <c r="G246" s="64">
        <v>60</v>
      </c>
    </row>
    <row r="247" spans="1:7" ht="14.4" customHeight="1" x14ac:dyDescent="0.25">
      <c r="A247" t="s">
        <v>783</v>
      </c>
      <c r="B247" t="s">
        <v>784</v>
      </c>
      <c r="C247" t="s">
        <v>785</v>
      </c>
      <c r="D247" s="64">
        <v>3.6</v>
      </c>
      <c r="E247" s="83">
        <v>0</v>
      </c>
      <c r="F247">
        <v>0</v>
      </c>
      <c r="G247" s="64">
        <v>60</v>
      </c>
    </row>
    <row r="248" spans="1:7" ht="14.4" customHeight="1" x14ac:dyDescent="0.25">
      <c r="A248" t="s">
        <v>786</v>
      </c>
      <c r="B248" t="s">
        <v>787</v>
      </c>
      <c r="C248" t="s">
        <v>788</v>
      </c>
      <c r="D248" s="64">
        <v>4.0999999999999996</v>
      </c>
      <c r="E248" s="83">
        <v>0</v>
      </c>
      <c r="F248">
        <v>0</v>
      </c>
      <c r="G248" s="64">
        <v>40</v>
      </c>
    </row>
    <row r="249" spans="1:7" ht="14.4" customHeight="1" x14ac:dyDescent="0.25">
      <c r="A249" t="s">
        <v>789</v>
      </c>
      <c r="B249" t="s">
        <v>790</v>
      </c>
      <c r="C249" t="s">
        <v>791</v>
      </c>
      <c r="D249" s="64">
        <v>5.0999999999999996</v>
      </c>
      <c r="E249" s="83">
        <v>0</v>
      </c>
      <c r="F249">
        <v>0</v>
      </c>
      <c r="G249" s="64">
        <v>20</v>
      </c>
    </row>
    <row r="250" spans="1:7" ht="14.4" customHeight="1" x14ac:dyDescent="0.25">
      <c r="A250" t="s">
        <v>792</v>
      </c>
      <c r="B250" t="s">
        <v>793</v>
      </c>
      <c r="C250" t="s">
        <v>794</v>
      </c>
      <c r="D250" s="64">
        <v>4.55</v>
      </c>
      <c r="E250" s="83">
        <v>0</v>
      </c>
      <c r="F250" t="s">
        <v>1001</v>
      </c>
      <c r="G250" s="64">
        <v>23</v>
      </c>
    </row>
    <row r="251" spans="1:7" ht="14.4" customHeight="1" x14ac:dyDescent="0.25">
      <c r="A251" t="s">
        <v>795</v>
      </c>
      <c r="B251" t="s">
        <v>796</v>
      </c>
      <c r="C251" t="s">
        <v>797</v>
      </c>
      <c r="D251" s="64">
        <v>5.29</v>
      </c>
      <c r="E251" s="83">
        <v>0</v>
      </c>
      <c r="F251">
        <v>0</v>
      </c>
      <c r="G251" s="64">
        <v>50</v>
      </c>
    </row>
    <row r="252" spans="1:7" ht="14.4" customHeight="1" x14ac:dyDescent="0.25">
      <c r="A252" t="s">
        <v>798</v>
      </c>
      <c r="B252" t="s">
        <v>799</v>
      </c>
      <c r="C252" t="s">
        <v>800</v>
      </c>
      <c r="D252" s="64">
        <v>5.98</v>
      </c>
      <c r="E252" s="83">
        <v>0</v>
      </c>
      <c r="F252" t="s">
        <v>1001</v>
      </c>
      <c r="G252" s="64">
        <v>45</v>
      </c>
    </row>
    <row r="253" spans="1:7" ht="14.4" customHeight="1" x14ac:dyDescent="0.25">
      <c r="A253" t="s">
        <v>801</v>
      </c>
      <c r="B253" t="s">
        <v>802</v>
      </c>
      <c r="C253" t="s">
        <v>803</v>
      </c>
      <c r="D253" s="64">
        <v>6.04</v>
      </c>
      <c r="E253" s="83">
        <v>0</v>
      </c>
      <c r="F253" t="s">
        <v>1001</v>
      </c>
      <c r="G253" s="64">
        <v>58</v>
      </c>
    </row>
    <row r="254" spans="1:7" ht="14.4" customHeight="1" x14ac:dyDescent="0.25">
      <c r="A254" t="s">
        <v>804</v>
      </c>
      <c r="B254" t="s">
        <v>805</v>
      </c>
      <c r="C254" t="s">
        <v>806</v>
      </c>
      <c r="D254" s="64">
        <v>5.08</v>
      </c>
      <c r="E254" s="83">
        <v>0</v>
      </c>
      <c r="F254" t="s">
        <v>25</v>
      </c>
      <c r="G254" s="64">
        <v>27</v>
      </c>
    </row>
    <row r="255" spans="1:7" ht="14.4" customHeight="1" x14ac:dyDescent="0.25">
      <c r="A255" t="s">
        <v>807</v>
      </c>
      <c r="B255" t="s">
        <v>805</v>
      </c>
      <c r="C255" t="s">
        <v>808</v>
      </c>
      <c r="D255" s="64">
        <v>4.96</v>
      </c>
      <c r="E255" s="83">
        <v>0</v>
      </c>
      <c r="F255" t="s">
        <v>1001</v>
      </c>
      <c r="G255" s="64">
        <v>35</v>
      </c>
    </row>
    <row r="256" spans="1:7" ht="14.4" customHeight="1" x14ac:dyDescent="0.25">
      <c r="A256" t="s">
        <v>809</v>
      </c>
      <c r="B256" t="s">
        <v>810</v>
      </c>
      <c r="C256" t="s">
        <v>811</v>
      </c>
      <c r="D256" s="64">
        <v>4.96</v>
      </c>
      <c r="E256" s="83">
        <v>0</v>
      </c>
      <c r="F256" t="s">
        <v>1001</v>
      </c>
      <c r="G256" s="64">
        <v>47</v>
      </c>
    </row>
    <row r="257" spans="1:7" ht="14.4" customHeight="1" x14ac:dyDescent="0.25">
      <c r="A257" t="s">
        <v>812</v>
      </c>
      <c r="B257" t="s">
        <v>813</v>
      </c>
      <c r="C257" t="s">
        <v>814</v>
      </c>
      <c r="D257" s="64">
        <v>3.8</v>
      </c>
      <c r="E257" s="83">
        <v>0</v>
      </c>
      <c r="F257" t="s">
        <v>1001</v>
      </c>
      <c r="G257" s="64">
        <v>58</v>
      </c>
    </row>
    <row r="258" spans="1:7" ht="14.4" customHeight="1" x14ac:dyDescent="0.25">
      <c r="A258" t="s">
        <v>815</v>
      </c>
      <c r="B258" t="s">
        <v>816</v>
      </c>
      <c r="C258" t="s">
        <v>817</v>
      </c>
      <c r="D258" s="64">
        <v>3.49</v>
      </c>
      <c r="E258" s="83">
        <v>0</v>
      </c>
      <c r="F258" t="s">
        <v>1001</v>
      </c>
      <c r="G258" s="64">
        <v>40</v>
      </c>
    </row>
    <row r="259" spans="1:7" ht="14.4" customHeight="1" x14ac:dyDescent="0.25">
      <c r="A259" t="s">
        <v>818</v>
      </c>
      <c r="B259" t="s">
        <v>819</v>
      </c>
      <c r="C259" t="s">
        <v>820</v>
      </c>
      <c r="D259" s="64">
        <v>2.73</v>
      </c>
      <c r="E259" s="83">
        <v>0</v>
      </c>
      <c r="F259" t="s">
        <v>1001</v>
      </c>
      <c r="G259" s="64">
        <v>47</v>
      </c>
    </row>
    <row r="260" spans="1:7" ht="14.4" customHeight="1" x14ac:dyDescent="0.25">
      <c r="A260" t="s">
        <v>821</v>
      </c>
      <c r="B260" t="s">
        <v>822</v>
      </c>
      <c r="C260" t="s">
        <v>823</v>
      </c>
      <c r="D260" s="64">
        <v>2.91</v>
      </c>
      <c r="E260" s="83">
        <v>0</v>
      </c>
      <c r="F260" t="s">
        <v>1001</v>
      </c>
      <c r="G260" s="64">
        <v>25</v>
      </c>
    </row>
    <row r="261" spans="1:7" ht="14.4" customHeight="1" x14ac:dyDescent="0.25">
      <c r="A261" t="s">
        <v>824</v>
      </c>
      <c r="B261" t="s">
        <v>825</v>
      </c>
      <c r="C261" t="s">
        <v>826</v>
      </c>
      <c r="D261" s="64">
        <v>4.5999999999999996</v>
      </c>
      <c r="E261" s="83">
        <v>0</v>
      </c>
      <c r="F261" t="s">
        <v>25</v>
      </c>
      <c r="G261" s="64">
        <v>50</v>
      </c>
    </row>
    <row r="262" spans="1:7" ht="14.4" customHeight="1" x14ac:dyDescent="0.25">
      <c r="A262" t="s">
        <v>827</v>
      </c>
      <c r="B262" t="s">
        <v>828</v>
      </c>
      <c r="C262" t="s">
        <v>829</v>
      </c>
      <c r="D262" s="64">
        <v>3.8</v>
      </c>
      <c r="E262" s="83">
        <v>0</v>
      </c>
      <c r="F262" t="s">
        <v>25</v>
      </c>
      <c r="G262" s="64">
        <v>29</v>
      </c>
    </row>
    <row r="263" spans="1:7" ht="14.4" customHeight="1" x14ac:dyDescent="0.25">
      <c r="A263" t="s">
        <v>830</v>
      </c>
      <c r="B263" t="s">
        <v>831</v>
      </c>
      <c r="C263" t="s">
        <v>832</v>
      </c>
      <c r="D263" s="64">
        <v>4.5999999999999996</v>
      </c>
      <c r="E263" s="83">
        <v>3.287671232876712E-2</v>
      </c>
      <c r="F263" t="s">
        <v>25</v>
      </c>
      <c r="G263" s="64">
        <v>10</v>
      </c>
    </row>
    <row r="264" spans="1:7" ht="14.4" customHeight="1" x14ac:dyDescent="0.25">
      <c r="A264" t="s">
        <v>833</v>
      </c>
      <c r="B264" t="s">
        <v>834</v>
      </c>
      <c r="C264" t="s">
        <v>835</v>
      </c>
      <c r="D264" s="64">
        <v>3.9</v>
      </c>
      <c r="E264" s="83">
        <v>0</v>
      </c>
      <c r="F264" t="s">
        <v>25</v>
      </c>
      <c r="G264" s="64">
        <v>10</v>
      </c>
    </row>
    <row r="265" spans="1:7" ht="14.4" customHeight="1" x14ac:dyDescent="0.25">
      <c r="A265" t="s">
        <v>836</v>
      </c>
      <c r="B265" t="s">
        <v>837</v>
      </c>
      <c r="C265" t="s">
        <v>838</v>
      </c>
      <c r="D265" s="64">
        <v>5.5</v>
      </c>
      <c r="E265" s="83">
        <v>0</v>
      </c>
      <c r="F265" t="s">
        <v>25</v>
      </c>
      <c r="G265" s="64">
        <v>50</v>
      </c>
    </row>
    <row r="266" spans="1:7" ht="14.4" customHeight="1" x14ac:dyDescent="0.25">
      <c r="A266" t="s">
        <v>839</v>
      </c>
      <c r="B266" t="s">
        <v>840</v>
      </c>
      <c r="C266" t="s">
        <v>841</v>
      </c>
      <c r="D266" s="64">
        <v>5.3</v>
      </c>
      <c r="E266" s="83">
        <v>0</v>
      </c>
      <c r="F266" t="s">
        <v>25</v>
      </c>
      <c r="G266" s="64">
        <v>50</v>
      </c>
    </row>
    <row r="267" spans="1:7" ht="14.4" customHeight="1" x14ac:dyDescent="0.25">
      <c r="A267" t="s">
        <v>842</v>
      </c>
      <c r="B267" t="s">
        <v>843</v>
      </c>
      <c r="C267" t="s">
        <v>844</v>
      </c>
      <c r="D267" s="64">
        <v>3.46</v>
      </c>
      <c r="E267" s="83">
        <v>0</v>
      </c>
      <c r="F267" t="s">
        <v>1001</v>
      </c>
      <c r="G267" s="64">
        <v>35</v>
      </c>
    </row>
    <row r="268" spans="1:7" ht="14.4" customHeight="1" x14ac:dyDescent="0.25">
      <c r="A268" t="s">
        <v>845</v>
      </c>
      <c r="B268" t="s">
        <v>846</v>
      </c>
      <c r="C268" t="s">
        <v>847</v>
      </c>
      <c r="D268" s="64">
        <v>3.4</v>
      </c>
      <c r="E268" s="83">
        <v>0</v>
      </c>
      <c r="F268" t="s">
        <v>1001</v>
      </c>
      <c r="G268" s="64">
        <v>40</v>
      </c>
    </row>
    <row r="269" spans="1:7" ht="14.4" customHeight="1" x14ac:dyDescent="0.25">
      <c r="A269" t="s">
        <v>848</v>
      </c>
      <c r="B269" t="s">
        <v>849</v>
      </c>
      <c r="C269" t="s">
        <v>850</v>
      </c>
      <c r="D269" s="64">
        <v>3.4</v>
      </c>
      <c r="E269" s="83">
        <v>0</v>
      </c>
      <c r="F269" t="s">
        <v>1001</v>
      </c>
      <c r="G269" s="64">
        <v>25</v>
      </c>
    </row>
    <row r="270" spans="1:7" ht="14.4" customHeight="1" x14ac:dyDescent="0.25">
      <c r="A270" t="s">
        <v>851</v>
      </c>
      <c r="B270" t="s">
        <v>852</v>
      </c>
      <c r="C270" t="s">
        <v>853</v>
      </c>
      <c r="D270" s="64"/>
      <c r="E270" s="83">
        <v>0</v>
      </c>
      <c r="F270" t="s">
        <v>1001</v>
      </c>
      <c r="G270" s="64">
        <v>25</v>
      </c>
    </row>
    <row r="271" spans="1:7" ht="14.4" customHeight="1" x14ac:dyDescent="0.25">
      <c r="A271" t="s">
        <v>854</v>
      </c>
      <c r="B271" t="s">
        <v>855</v>
      </c>
      <c r="C271" t="s">
        <v>856</v>
      </c>
      <c r="D271" s="64"/>
      <c r="E271" s="83">
        <v>0</v>
      </c>
      <c r="F271" t="s">
        <v>1001</v>
      </c>
      <c r="G271" s="64">
        <v>25</v>
      </c>
    </row>
    <row r="272" spans="1:7" ht="14.4" customHeight="1" x14ac:dyDescent="0.25">
      <c r="A272" t="s">
        <v>857</v>
      </c>
      <c r="B272" t="s">
        <v>858</v>
      </c>
      <c r="C272" t="s">
        <v>859</v>
      </c>
      <c r="D272" s="64">
        <v>4.9800000000000004</v>
      </c>
      <c r="E272" s="83">
        <v>0</v>
      </c>
      <c r="F272" t="s">
        <v>25</v>
      </c>
      <c r="G272" s="64">
        <v>20</v>
      </c>
    </row>
    <row r="273" spans="1:7" ht="14.4" customHeight="1" x14ac:dyDescent="0.25">
      <c r="A273" t="s">
        <v>860</v>
      </c>
      <c r="B273" t="s">
        <v>858</v>
      </c>
      <c r="C273" t="s">
        <v>861</v>
      </c>
      <c r="D273" s="64">
        <v>4.9800000000000004</v>
      </c>
      <c r="E273" s="83">
        <v>0</v>
      </c>
      <c r="F273" t="s">
        <v>25</v>
      </c>
      <c r="G273" s="64">
        <v>20</v>
      </c>
    </row>
    <row r="274" spans="1:7" ht="14.4" customHeight="1" x14ac:dyDescent="0.25">
      <c r="A274" t="s">
        <v>862</v>
      </c>
      <c r="B274" t="s">
        <v>863</v>
      </c>
      <c r="C274" t="s">
        <v>864</v>
      </c>
      <c r="D274" s="64">
        <v>5.0199999999999996</v>
      </c>
      <c r="E274" s="83">
        <v>0</v>
      </c>
      <c r="F274" t="s">
        <v>25</v>
      </c>
      <c r="G274" s="64">
        <v>30</v>
      </c>
    </row>
    <row r="275" spans="1:7" ht="14.4" customHeight="1" x14ac:dyDescent="0.25">
      <c r="A275" t="s">
        <v>865</v>
      </c>
      <c r="B275" t="s">
        <v>863</v>
      </c>
      <c r="C275" t="s">
        <v>866</v>
      </c>
      <c r="D275" s="64">
        <v>5.0199999999999996</v>
      </c>
      <c r="E275" s="83">
        <v>0</v>
      </c>
      <c r="F275" t="s">
        <v>25</v>
      </c>
      <c r="G275" s="64">
        <v>30</v>
      </c>
    </row>
    <row r="276" spans="1:7" ht="14.4" customHeight="1" x14ac:dyDescent="0.25">
      <c r="D276" s="64"/>
      <c r="E276" s="83"/>
      <c r="G276" s="64"/>
    </row>
    <row r="277" spans="1:7" ht="14.4" customHeight="1" x14ac:dyDescent="0.25">
      <c r="D277" s="64"/>
      <c r="E277" s="83"/>
      <c r="G277" s="64"/>
    </row>
    <row r="278" spans="1:7" ht="14.4" customHeight="1" x14ac:dyDescent="0.25">
      <c r="D278" s="64"/>
      <c r="E278" s="83"/>
      <c r="G278" s="64"/>
    </row>
    <row r="279" spans="1:7" ht="14.4" customHeight="1" x14ac:dyDescent="0.25">
      <c r="D279" s="64"/>
      <c r="E279" s="83"/>
      <c r="G279" s="64"/>
    </row>
    <row r="280" spans="1:7" ht="14.4" customHeight="1" x14ac:dyDescent="0.25">
      <c r="D280" s="64"/>
      <c r="E280" s="83"/>
      <c r="G280" s="64"/>
    </row>
    <row r="281" spans="1:7" ht="14.4" customHeight="1" x14ac:dyDescent="0.25">
      <c r="A281" s="143" t="s">
        <v>867</v>
      </c>
      <c r="B281" s="143"/>
      <c r="C281" s="143"/>
      <c r="D281" s="143"/>
      <c r="E281" s="83"/>
      <c r="G281" s="64"/>
    </row>
    <row r="282" spans="1:7" ht="14.4" customHeight="1" x14ac:dyDescent="0.25">
      <c r="A282" s="84" t="s">
        <v>868</v>
      </c>
      <c r="B282" s="84" t="s">
        <v>869</v>
      </c>
      <c r="C282" s="84" t="s">
        <v>870</v>
      </c>
      <c r="D282" s="85" t="s">
        <v>871</v>
      </c>
      <c r="E282" s="83"/>
      <c r="G282" s="64"/>
    </row>
    <row r="283" spans="1:7" ht="14.4" customHeight="1" x14ac:dyDescent="0.25">
      <c r="A283" t="s">
        <v>872</v>
      </c>
      <c r="B283" t="s">
        <v>25</v>
      </c>
      <c r="C283" t="s">
        <v>873</v>
      </c>
      <c r="D283" s="64" t="s">
        <v>874</v>
      </c>
      <c r="E283" s="83"/>
      <c r="G283" s="64"/>
    </row>
    <row r="284" spans="1:7" ht="14.4" customHeight="1" x14ac:dyDescent="0.25">
      <c r="A284" t="s">
        <v>875</v>
      </c>
      <c r="B284" t="s">
        <v>25</v>
      </c>
      <c r="C284" t="s">
        <v>873</v>
      </c>
      <c r="D284" s="64" t="s">
        <v>874</v>
      </c>
      <c r="E284" s="83"/>
      <c r="G284" s="64"/>
    </row>
    <row r="285" spans="1:7" ht="14.4" customHeight="1" x14ac:dyDescent="0.25">
      <c r="A285" t="s">
        <v>876</v>
      </c>
      <c r="B285" t="s">
        <v>25</v>
      </c>
      <c r="C285" t="s">
        <v>873</v>
      </c>
      <c r="D285" s="64" t="s">
        <v>874</v>
      </c>
      <c r="E285" s="83"/>
      <c r="G285" s="64"/>
    </row>
    <row r="286" spans="1:7" ht="14.4" customHeight="1" x14ac:dyDescent="0.25">
      <c r="A286" t="s">
        <v>877</v>
      </c>
      <c r="B286" t="s">
        <v>25</v>
      </c>
      <c r="C286" t="s">
        <v>873</v>
      </c>
      <c r="D286" s="64" t="s">
        <v>878</v>
      </c>
      <c r="E286" s="83"/>
      <c r="G286" s="64"/>
    </row>
    <row r="287" spans="1:7" ht="14.4" customHeight="1" x14ac:dyDescent="0.25">
      <c r="A287" t="s">
        <v>170</v>
      </c>
      <c r="B287" t="s">
        <v>25</v>
      </c>
      <c r="C287" t="s">
        <v>873</v>
      </c>
      <c r="D287" s="64" t="s">
        <v>878</v>
      </c>
      <c r="E287" s="83"/>
      <c r="G287" s="64"/>
    </row>
    <row r="288" spans="1:7" ht="14.4" customHeight="1" x14ac:dyDescent="0.25">
      <c r="A288" t="s">
        <v>879</v>
      </c>
      <c r="B288" t="s">
        <v>25</v>
      </c>
      <c r="C288" t="s">
        <v>873</v>
      </c>
      <c r="D288" s="64" t="s">
        <v>874</v>
      </c>
      <c r="E288" s="83"/>
      <c r="G288" s="64"/>
    </row>
    <row r="289" spans="1:7" ht="14.4" customHeight="1" x14ac:dyDescent="0.25">
      <c r="A289" t="s">
        <v>880</v>
      </c>
      <c r="B289" t="s">
        <v>25</v>
      </c>
      <c r="C289" t="s">
        <v>873</v>
      </c>
      <c r="D289" s="64" t="s">
        <v>878</v>
      </c>
      <c r="E289" s="83"/>
      <c r="G289" s="64"/>
    </row>
    <row r="290" spans="1:7" ht="14.4" customHeight="1" x14ac:dyDescent="0.25">
      <c r="A290" t="s">
        <v>881</v>
      </c>
      <c r="B290" t="s">
        <v>25</v>
      </c>
      <c r="C290" t="s">
        <v>873</v>
      </c>
      <c r="D290" s="64" t="s">
        <v>874</v>
      </c>
      <c r="E290" s="83"/>
      <c r="G290" s="64"/>
    </row>
    <row r="291" spans="1:7" ht="14.4" customHeight="1" x14ac:dyDescent="0.25">
      <c r="A291" t="s">
        <v>236</v>
      </c>
      <c r="B291" t="s">
        <v>25</v>
      </c>
      <c r="C291" t="s">
        <v>873</v>
      </c>
      <c r="D291" s="64" t="s">
        <v>878</v>
      </c>
      <c r="E291" s="83"/>
      <c r="G291" s="64"/>
    </row>
    <row r="292" spans="1:7" ht="14.4" customHeight="1" x14ac:dyDescent="0.25">
      <c r="A292" t="s">
        <v>262</v>
      </c>
      <c r="B292" t="s">
        <v>25</v>
      </c>
      <c r="C292" t="s">
        <v>873</v>
      </c>
      <c r="D292" s="64" t="s">
        <v>878</v>
      </c>
      <c r="E292" s="83"/>
      <c r="G292" s="64"/>
    </row>
    <row r="293" spans="1:7" ht="14.4" customHeight="1" x14ac:dyDescent="0.25">
      <c r="A293" t="s">
        <v>882</v>
      </c>
      <c r="B293" t="s">
        <v>25</v>
      </c>
      <c r="C293" t="s">
        <v>873</v>
      </c>
      <c r="D293" s="64" t="s">
        <v>878</v>
      </c>
      <c r="E293" s="83"/>
      <c r="G293" s="64"/>
    </row>
    <row r="294" spans="1:7" ht="14.4" customHeight="1" x14ac:dyDescent="0.25">
      <c r="A294" t="s">
        <v>883</v>
      </c>
      <c r="B294" t="s">
        <v>25</v>
      </c>
      <c r="C294" t="s">
        <v>873</v>
      </c>
      <c r="D294" s="64" t="s">
        <v>874</v>
      </c>
      <c r="E294" s="83"/>
      <c r="G294" s="64"/>
    </row>
    <row r="295" spans="1:7" ht="14.4" customHeight="1" x14ac:dyDescent="0.25">
      <c r="A295" t="s">
        <v>884</v>
      </c>
      <c r="B295" t="s">
        <v>25</v>
      </c>
      <c r="C295" t="s">
        <v>873</v>
      </c>
      <c r="D295" s="64" t="s">
        <v>878</v>
      </c>
      <c r="E295" s="83"/>
      <c r="G295" s="64"/>
    </row>
    <row r="296" spans="1:7" ht="14.4" customHeight="1" x14ac:dyDescent="0.25">
      <c r="A296" t="s">
        <v>885</v>
      </c>
      <c r="B296" t="s">
        <v>25</v>
      </c>
      <c r="C296" t="s">
        <v>873</v>
      </c>
      <c r="D296" s="64" t="s">
        <v>886</v>
      </c>
      <c r="E296" s="83"/>
      <c r="G296" s="64"/>
    </row>
    <row r="297" spans="1:7" ht="14.4" customHeight="1" x14ac:dyDescent="0.25">
      <c r="A297" t="s">
        <v>887</v>
      </c>
      <c r="B297" t="s">
        <v>25</v>
      </c>
      <c r="C297" t="s">
        <v>873</v>
      </c>
      <c r="D297" s="64" t="s">
        <v>874</v>
      </c>
      <c r="E297" s="83"/>
      <c r="G297" s="64"/>
    </row>
    <row r="298" spans="1:7" ht="14.4" customHeight="1" x14ac:dyDescent="0.25">
      <c r="A298" t="s">
        <v>888</v>
      </c>
      <c r="B298" t="s">
        <v>25</v>
      </c>
      <c r="C298" t="s">
        <v>873</v>
      </c>
      <c r="D298" s="64" t="s">
        <v>878</v>
      </c>
      <c r="E298" s="83"/>
      <c r="G298" s="64"/>
    </row>
    <row r="299" spans="1:7" ht="14.4" customHeight="1" x14ac:dyDescent="0.25">
      <c r="A299" t="s">
        <v>889</v>
      </c>
      <c r="B299" t="s">
        <v>25</v>
      </c>
      <c r="C299" t="s">
        <v>873</v>
      </c>
      <c r="D299" s="64" t="s">
        <v>878</v>
      </c>
      <c r="E299" s="83"/>
      <c r="G299" s="64"/>
    </row>
    <row r="300" spans="1:7" ht="14.4" customHeight="1" x14ac:dyDescent="0.25">
      <c r="A300" t="s">
        <v>334</v>
      </c>
      <c r="B300" t="s">
        <v>25</v>
      </c>
      <c r="C300" t="s">
        <v>873</v>
      </c>
      <c r="D300" s="64" t="s">
        <v>878</v>
      </c>
      <c r="E300" s="83"/>
      <c r="G300" s="64"/>
    </row>
    <row r="301" spans="1:7" ht="14.4" customHeight="1" x14ac:dyDescent="0.25">
      <c r="A301" t="s">
        <v>890</v>
      </c>
      <c r="B301" t="s">
        <v>25</v>
      </c>
      <c r="C301" t="s">
        <v>873</v>
      </c>
      <c r="D301" s="64" t="s">
        <v>874</v>
      </c>
      <c r="E301" s="83"/>
      <c r="G301" s="64"/>
    </row>
    <row r="302" spans="1:7" ht="14.4" customHeight="1" x14ac:dyDescent="0.25">
      <c r="A302" t="s">
        <v>891</v>
      </c>
      <c r="B302" t="s">
        <v>25</v>
      </c>
      <c r="C302" t="s">
        <v>873</v>
      </c>
      <c r="D302" s="64" t="s">
        <v>878</v>
      </c>
      <c r="E302" s="83"/>
      <c r="G302" s="64"/>
    </row>
    <row r="303" spans="1:7" ht="14.4" customHeight="1" x14ac:dyDescent="0.25">
      <c r="A303" t="s">
        <v>892</v>
      </c>
      <c r="B303" t="s">
        <v>25</v>
      </c>
      <c r="C303" t="s">
        <v>873</v>
      </c>
      <c r="D303" s="64" t="s">
        <v>878</v>
      </c>
      <c r="E303" s="83"/>
      <c r="G303" s="64"/>
    </row>
    <row r="304" spans="1:7" ht="14.4" customHeight="1" x14ac:dyDescent="0.25">
      <c r="A304" t="s">
        <v>893</v>
      </c>
      <c r="B304" t="s">
        <v>25</v>
      </c>
      <c r="C304" t="s">
        <v>873</v>
      </c>
      <c r="D304" s="64" t="s">
        <v>878</v>
      </c>
      <c r="E304" s="83"/>
      <c r="G304" s="64"/>
    </row>
    <row r="305" spans="1:7" ht="14.4" customHeight="1" x14ac:dyDescent="0.25">
      <c r="A305" t="s">
        <v>894</v>
      </c>
      <c r="B305" t="s">
        <v>25</v>
      </c>
      <c r="C305" t="s">
        <v>873</v>
      </c>
      <c r="D305" s="64" t="s">
        <v>874</v>
      </c>
      <c r="E305" s="83"/>
      <c r="G305" s="64"/>
    </row>
    <row r="306" spans="1:7" ht="14.4" customHeight="1" x14ac:dyDescent="0.25">
      <c r="A306" t="s">
        <v>895</v>
      </c>
      <c r="B306" t="s">
        <v>25</v>
      </c>
      <c r="C306" t="s">
        <v>873</v>
      </c>
      <c r="D306" s="64" t="s">
        <v>878</v>
      </c>
      <c r="E306" s="83"/>
      <c r="G306" s="64"/>
    </row>
    <row r="307" spans="1:7" ht="14.4" customHeight="1" x14ac:dyDescent="0.25">
      <c r="A307" t="s">
        <v>896</v>
      </c>
      <c r="B307" t="s">
        <v>25</v>
      </c>
      <c r="C307" t="s">
        <v>873</v>
      </c>
      <c r="D307" s="64" t="s">
        <v>886</v>
      </c>
      <c r="E307" s="83"/>
      <c r="G307" s="64"/>
    </row>
    <row r="308" spans="1:7" ht="14.4" customHeight="1" x14ac:dyDescent="0.25">
      <c r="A308" t="s">
        <v>466</v>
      </c>
      <c r="B308" t="s">
        <v>25</v>
      </c>
      <c r="C308" t="s">
        <v>873</v>
      </c>
      <c r="D308" s="64" t="s">
        <v>874</v>
      </c>
      <c r="E308" s="83"/>
      <c r="G308" s="64"/>
    </row>
    <row r="309" spans="1:7" ht="14.4" customHeight="1" x14ac:dyDescent="0.25">
      <c r="A309" t="s">
        <v>897</v>
      </c>
      <c r="B309" t="s">
        <v>25</v>
      </c>
      <c r="C309" t="s">
        <v>873</v>
      </c>
      <c r="D309" s="64" t="s">
        <v>878</v>
      </c>
      <c r="E309" s="83"/>
      <c r="G309" s="64"/>
    </row>
    <row r="310" spans="1:7" ht="14.4" customHeight="1" x14ac:dyDescent="0.25">
      <c r="A310" t="s">
        <v>898</v>
      </c>
      <c r="B310" t="s">
        <v>899</v>
      </c>
      <c r="C310" t="s">
        <v>873</v>
      </c>
      <c r="D310" s="64" t="s">
        <v>900</v>
      </c>
      <c r="E310" s="83"/>
      <c r="G310" s="64"/>
    </row>
    <row r="311" spans="1:7" ht="14.4" customHeight="1" x14ac:dyDescent="0.25">
      <c r="A311" t="s">
        <v>901</v>
      </c>
      <c r="B311" t="s">
        <v>25</v>
      </c>
      <c r="C311" t="s">
        <v>873</v>
      </c>
      <c r="D311" s="64" t="s">
        <v>878</v>
      </c>
      <c r="E311" s="83"/>
      <c r="G311" s="64"/>
    </row>
    <row r="312" spans="1:7" ht="14.4" customHeight="1" x14ac:dyDescent="0.25">
      <c r="A312" t="s">
        <v>542</v>
      </c>
      <c r="B312" t="s">
        <v>25</v>
      </c>
      <c r="C312" t="s">
        <v>873</v>
      </c>
      <c r="D312" s="64" t="s">
        <v>886</v>
      </c>
      <c r="E312" s="83"/>
      <c r="G312" s="64"/>
    </row>
    <row r="313" spans="1:7" ht="14.4" customHeight="1" x14ac:dyDescent="0.25">
      <c r="A313" t="s">
        <v>542</v>
      </c>
      <c r="B313" t="s">
        <v>25</v>
      </c>
      <c r="C313" t="s">
        <v>873</v>
      </c>
      <c r="D313" s="64" t="s">
        <v>874</v>
      </c>
      <c r="E313" s="83"/>
      <c r="G313" s="64"/>
    </row>
    <row r="314" spans="1:7" ht="14.4" customHeight="1" x14ac:dyDescent="0.25">
      <c r="A314" t="s">
        <v>542</v>
      </c>
      <c r="B314" t="s">
        <v>25</v>
      </c>
      <c r="C314" t="s">
        <v>873</v>
      </c>
      <c r="D314" s="64" t="s">
        <v>878</v>
      </c>
      <c r="E314" s="83"/>
      <c r="G314" s="64"/>
    </row>
    <row r="315" spans="1:7" ht="14.4" customHeight="1" x14ac:dyDescent="0.25">
      <c r="A315" t="s">
        <v>902</v>
      </c>
      <c r="B315" t="s">
        <v>25</v>
      </c>
      <c r="C315" t="s">
        <v>873</v>
      </c>
      <c r="D315" s="64" t="s">
        <v>878</v>
      </c>
      <c r="E315" s="83"/>
      <c r="G315" s="64"/>
    </row>
    <row r="316" spans="1:7" ht="14.4" customHeight="1" x14ac:dyDescent="0.25">
      <c r="A316" t="s">
        <v>903</v>
      </c>
      <c r="B316" t="s">
        <v>25</v>
      </c>
      <c r="C316" t="s">
        <v>873</v>
      </c>
      <c r="D316" s="64" t="s">
        <v>878</v>
      </c>
      <c r="E316" s="83"/>
      <c r="G316" s="64"/>
    </row>
    <row r="317" spans="1:7" ht="14.4" customHeight="1" x14ac:dyDescent="0.25">
      <c r="A317" t="s">
        <v>904</v>
      </c>
      <c r="B317" t="s">
        <v>25</v>
      </c>
      <c r="C317" t="s">
        <v>873</v>
      </c>
      <c r="D317" s="64" t="s">
        <v>874</v>
      </c>
      <c r="E317" s="83"/>
      <c r="G317" s="64"/>
    </row>
    <row r="318" spans="1:7" ht="14.4" customHeight="1" x14ac:dyDescent="0.25">
      <c r="A318" t="s">
        <v>905</v>
      </c>
      <c r="B318" t="s">
        <v>25</v>
      </c>
      <c r="C318" t="s">
        <v>873</v>
      </c>
      <c r="D318" s="64" t="s">
        <v>878</v>
      </c>
      <c r="E318" s="83"/>
      <c r="G318" s="64"/>
    </row>
    <row r="319" spans="1:7" ht="14.4" customHeight="1" x14ac:dyDescent="0.25">
      <c r="A319" t="s">
        <v>565</v>
      </c>
      <c r="B319" t="s">
        <v>25</v>
      </c>
      <c r="C319" t="s">
        <v>873</v>
      </c>
      <c r="D319" s="64" t="s">
        <v>878</v>
      </c>
      <c r="E319" s="83"/>
      <c r="G319" s="64"/>
    </row>
    <row r="320" spans="1:7" ht="14.4" customHeight="1" x14ac:dyDescent="0.25">
      <c r="A320" t="s">
        <v>906</v>
      </c>
      <c r="B320" t="s">
        <v>25</v>
      </c>
      <c r="C320" t="s">
        <v>873</v>
      </c>
      <c r="D320" s="64" t="s">
        <v>874</v>
      </c>
      <c r="E320" s="83"/>
      <c r="G320" s="64"/>
    </row>
    <row r="321" spans="1:7" ht="14.4" customHeight="1" x14ac:dyDescent="0.25">
      <c r="A321" t="s">
        <v>907</v>
      </c>
      <c r="B321" t="s">
        <v>25</v>
      </c>
      <c r="C321" t="s">
        <v>873</v>
      </c>
      <c r="D321" s="64" t="s">
        <v>886</v>
      </c>
      <c r="E321" s="83"/>
      <c r="G321" s="64"/>
    </row>
    <row r="322" spans="1:7" ht="14.4" customHeight="1" x14ac:dyDescent="0.25">
      <c r="A322" t="s">
        <v>907</v>
      </c>
      <c r="B322" t="s">
        <v>25</v>
      </c>
      <c r="C322" t="s">
        <v>873</v>
      </c>
      <c r="D322" s="64" t="s">
        <v>874</v>
      </c>
      <c r="E322" s="83"/>
      <c r="G322" s="64"/>
    </row>
    <row r="323" spans="1:7" ht="14.4" customHeight="1" x14ac:dyDescent="0.25">
      <c r="A323" t="s">
        <v>908</v>
      </c>
      <c r="B323" t="s">
        <v>25</v>
      </c>
      <c r="C323" t="s">
        <v>873</v>
      </c>
      <c r="D323" s="64" t="s">
        <v>878</v>
      </c>
      <c r="E323" s="83"/>
      <c r="G323" s="64"/>
    </row>
    <row r="324" spans="1:7" ht="14.4" customHeight="1" x14ac:dyDescent="0.25">
      <c r="A324" t="s">
        <v>909</v>
      </c>
      <c r="B324" t="s">
        <v>25</v>
      </c>
      <c r="C324" t="s">
        <v>873</v>
      </c>
      <c r="D324" s="64" t="s">
        <v>874</v>
      </c>
      <c r="E324" s="83"/>
      <c r="G324" s="64"/>
    </row>
    <row r="325" spans="1:7" ht="14.4" customHeight="1" x14ac:dyDescent="0.25">
      <c r="A325" t="s">
        <v>910</v>
      </c>
      <c r="B325" t="s">
        <v>25</v>
      </c>
      <c r="C325" t="s">
        <v>873</v>
      </c>
      <c r="D325" s="64" t="s">
        <v>874</v>
      </c>
      <c r="E325" s="83"/>
      <c r="G325" s="64"/>
    </row>
    <row r="326" spans="1:7" ht="14.4" customHeight="1" x14ac:dyDescent="0.25">
      <c r="A326" t="s">
        <v>911</v>
      </c>
      <c r="B326" t="s">
        <v>25</v>
      </c>
      <c r="C326" t="s">
        <v>873</v>
      </c>
      <c r="D326" s="64" t="s">
        <v>874</v>
      </c>
      <c r="E326" s="83"/>
      <c r="G326" s="64"/>
    </row>
    <row r="327" spans="1:7" ht="14.4" customHeight="1" x14ac:dyDescent="0.25">
      <c r="A327" t="s">
        <v>912</v>
      </c>
      <c r="B327" t="s">
        <v>25</v>
      </c>
      <c r="C327" t="s">
        <v>873</v>
      </c>
      <c r="D327" s="64" t="s">
        <v>874</v>
      </c>
      <c r="E327" s="83"/>
      <c r="G327" s="64"/>
    </row>
    <row r="328" spans="1:7" ht="14.4" customHeight="1" x14ac:dyDescent="0.25">
      <c r="A328" t="s">
        <v>913</v>
      </c>
      <c r="B328" t="s">
        <v>25</v>
      </c>
      <c r="C328" t="s">
        <v>873</v>
      </c>
      <c r="D328" s="64" t="s">
        <v>874</v>
      </c>
      <c r="E328" s="83"/>
      <c r="G328" s="64"/>
    </row>
    <row r="329" spans="1:7" ht="14.4" customHeight="1" x14ac:dyDescent="0.25">
      <c r="A329" t="s">
        <v>914</v>
      </c>
      <c r="B329" t="s">
        <v>25</v>
      </c>
      <c r="C329" t="s">
        <v>873</v>
      </c>
      <c r="D329" s="64" t="s">
        <v>874</v>
      </c>
      <c r="E329" s="83"/>
      <c r="G329" s="64"/>
    </row>
    <row r="330" spans="1:7" ht="14.4" customHeight="1" x14ac:dyDescent="0.25">
      <c r="A330" t="s">
        <v>915</v>
      </c>
      <c r="B330" t="s">
        <v>25</v>
      </c>
      <c r="C330" t="s">
        <v>873</v>
      </c>
      <c r="D330" s="64" t="s">
        <v>874</v>
      </c>
      <c r="E330" s="83"/>
      <c r="G330" s="64"/>
    </row>
    <row r="331" spans="1:7" ht="14.4" customHeight="1" x14ac:dyDescent="0.25">
      <c r="A331" t="s">
        <v>916</v>
      </c>
      <c r="B331" t="s">
        <v>25</v>
      </c>
      <c r="C331" t="s">
        <v>873</v>
      </c>
      <c r="D331" s="64" t="s">
        <v>874</v>
      </c>
      <c r="E331" s="83"/>
      <c r="G331" s="64"/>
    </row>
    <row r="332" spans="1:7" ht="14.4" customHeight="1" x14ac:dyDescent="0.25">
      <c r="A332" t="s">
        <v>917</v>
      </c>
      <c r="B332" t="s">
        <v>25</v>
      </c>
      <c r="C332" t="s">
        <v>873</v>
      </c>
      <c r="D332" s="64" t="s">
        <v>886</v>
      </c>
      <c r="E332" s="83"/>
      <c r="G332" s="64"/>
    </row>
    <row r="333" spans="1:7" ht="14.4" customHeight="1" x14ac:dyDescent="0.25">
      <c r="A333" t="s">
        <v>689</v>
      </c>
      <c r="B333" t="s">
        <v>25</v>
      </c>
      <c r="C333" t="s">
        <v>873</v>
      </c>
      <c r="D333" s="64" t="s">
        <v>874</v>
      </c>
      <c r="E333" s="83"/>
      <c r="G333" s="64"/>
    </row>
    <row r="334" spans="1:7" ht="14.4" customHeight="1" x14ac:dyDescent="0.25">
      <c r="A334" t="s">
        <v>918</v>
      </c>
      <c r="B334" t="s">
        <v>25</v>
      </c>
      <c r="C334" t="s">
        <v>873</v>
      </c>
      <c r="D334" s="64" t="s">
        <v>874</v>
      </c>
      <c r="E334" s="83"/>
      <c r="G334" s="64"/>
    </row>
    <row r="335" spans="1:7" ht="14.4" customHeight="1" x14ac:dyDescent="0.25">
      <c r="A335" t="s">
        <v>919</v>
      </c>
      <c r="B335" t="s">
        <v>25</v>
      </c>
      <c r="C335" t="s">
        <v>873</v>
      </c>
      <c r="D335" s="64" t="s">
        <v>874</v>
      </c>
      <c r="E335" s="83"/>
      <c r="G335" s="64"/>
    </row>
    <row r="336" spans="1:7" ht="14.4" customHeight="1" x14ac:dyDescent="0.25">
      <c r="A336" t="s">
        <v>920</v>
      </c>
      <c r="B336" t="s">
        <v>25</v>
      </c>
      <c r="C336" t="s">
        <v>873</v>
      </c>
      <c r="D336" s="64" t="s">
        <v>874</v>
      </c>
      <c r="E336" s="83"/>
      <c r="G336" s="64"/>
    </row>
    <row r="337" spans="1:7" ht="14.4" customHeight="1" x14ac:dyDescent="0.25">
      <c r="A337" t="s">
        <v>921</v>
      </c>
      <c r="B337" t="s">
        <v>25</v>
      </c>
      <c r="C337" t="s">
        <v>873</v>
      </c>
      <c r="D337" s="64" t="s">
        <v>886</v>
      </c>
      <c r="E337" s="83"/>
      <c r="G337" s="64"/>
    </row>
    <row r="338" spans="1:7" ht="14.4" customHeight="1" x14ac:dyDescent="0.25">
      <c r="A338" t="s">
        <v>922</v>
      </c>
      <c r="B338" t="s">
        <v>25</v>
      </c>
      <c r="C338" t="s">
        <v>873</v>
      </c>
      <c r="D338" s="64" t="s">
        <v>886</v>
      </c>
      <c r="E338" s="83"/>
      <c r="G338" s="64"/>
    </row>
    <row r="339" spans="1:7" ht="14.4" customHeight="1" x14ac:dyDescent="0.25">
      <c r="A339" t="s">
        <v>923</v>
      </c>
      <c r="B339" t="s">
        <v>25</v>
      </c>
      <c r="C339" t="s">
        <v>873</v>
      </c>
      <c r="D339" s="64" t="s">
        <v>874</v>
      </c>
      <c r="E339" s="83"/>
      <c r="G339" s="64"/>
    </row>
    <row r="340" spans="1:7" ht="14.4" customHeight="1" x14ac:dyDescent="0.25">
      <c r="A340" t="s">
        <v>924</v>
      </c>
      <c r="B340" t="s">
        <v>25</v>
      </c>
      <c r="C340" t="s">
        <v>873</v>
      </c>
      <c r="D340" s="64" t="s">
        <v>874</v>
      </c>
      <c r="E340" s="83"/>
      <c r="G340" s="64"/>
    </row>
    <row r="341" spans="1:7" ht="14.4" customHeight="1" x14ac:dyDescent="0.25">
      <c r="A341" t="s">
        <v>925</v>
      </c>
      <c r="B341" t="s">
        <v>25</v>
      </c>
      <c r="C341" t="s">
        <v>873</v>
      </c>
      <c r="D341" s="64" t="s">
        <v>874</v>
      </c>
      <c r="E341" s="83"/>
      <c r="G341" s="64"/>
    </row>
    <row r="342" spans="1:7" ht="14.4" customHeight="1" x14ac:dyDescent="0.25">
      <c r="A342" t="s">
        <v>926</v>
      </c>
      <c r="B342" t="s">
        <v>25</v>
      </c>
      <c r="C342" t="s">
        <v>873</v>
      </c>
      <c r="D342" s="64" t="s">
        <v>874</v>
      </c>
      <c r="E342" s="83"/>
      <c r="G342" s="64"/>
    </row>
    <row r="343" spans="1:7" ht="14.4" customHeight="1" x14ac:dyDescent="0.25">
      <c r="A343" t="s">
        <v>927</v>
      </c>
      <c r="B343" t="s">
        <v>25</v>
      </c>
      <c r="C343" t="s">
        <v>873</v>
      </c>
      <c r="D343" s="64" t="s">
        <v>874</v>
      </c>
      <c r="E343" s="83"/>
      <c r="G343" s="64"/>
    </row>
    <row r="344" spans="1:7" ht="14.4" customHeight="1" x14ac:dyDescent="0.25">
      <c r="A344" t="s">
        <v>928</v>
      </c>
      <c r="B344" t="s">
        <v>25</v>
      </c>
      <c r="C344" t="s">
        <v>873</v>
      </c>
      <c r="D344" s="64" t="s">
        <v>886</v>
      </c>
      <c r="E344" s="83"/>
      <c r="G344" s="64"/>
    </row>
    <row r="345" spans="1:7" ht="14.4" customHeight="1" x14ac:dyDescent="0.25">
      <c r="A345" t="s">
        <v>929</v>
      </c>
      <c r="B345" t="s">
        <v>25</v>
      </c>
      <c r="C345" t="s">
        <v>873</v>
      </c>
      <c r="D345" s="64" t="s">
        <v>874</v>
      </c>
      <c r="E345" s="83"/>
      <c r="G345" s="64"/>
    </row>
    <row r="346" spans="1:7" ht="14.4" customHeight="1" x14ac:dyDescent="0.25">
      <c r="A346" t="s">
        <v>930</v>
      </c>
      <c r="B346" t="s">
        <v>25</v>
      </c>
      <c r="C346" t="s">
        <v>873</v>
      </c>
      <c r="D346" s="64" t="s">
        <v>886</v>
      </c>
      <c r="E346" s="83"/>
      <c r="G346" s="64"/>
    </row>
    <row r="347" spans="1:7" ht="14.4" customHeight="1" x14ac:dyDescent="0.25">
      <c r="A347" t="s">
        <v>931</v>
      </c>
      <c r="B347" t="s">
        <v>25</v>
      </c>
      <c r="C347" t="s">
        <v>873</v>
      </c>
      <c r="D347" s="64" t="s">
        <v>886</v>
      </c>
      <c r="E347" s="83"/>
      <c r="G347" s="64"/>
    </row>
    <row r="348" spans="1:7" ht="14.4" customHeight="1" x14ac:dyDescent="0.25">
      <c r="A348" t="s">
        <v>932</v>
      </c>
      <c r="B348" t="s">
        <v>25</v>
      </c>
      <c r="C348" t="s">
        <v>873</v>
      </c>
      <c r="D348" s="64" t="s">
        <v>886</v>
      </c>
      <c r="E348" s="83"/>
      <c r="G348" s="64"/>
    </row>
    <row r="349" spans="1:7" ht="14.4" customHeight="1" x14ac:dyDescent="0.25">
      <c r="A349" t="s">
        <v>933</v>
      </c>
      <c r="B349" t="s">
        <v>25</v>
      </c>
      <c r="C349" t="s">
        <v>873</v>
      </c>
      <c r="D349" s="64" t="s">
        <v>886</v>
      </c>
      <c r="E349" s="83"/>
      <c r="G349" s="64"/>
    </row>
    <row r="350" spans="1:7" ht="14.4" customHeight="1" x14ac:dyDescent="0.25">
      <c r="A350" t="s">
        <v>934</v>
      </c>
      <c r="B350" t="s">
        <v>25</v>
      </c>
      <c r="C350" t="s">
        <v>873</v>
      </c>
      <c r="D350" s="64" t="s">
        <v>874</v>
      </c>
      <c r="E350" s="83"/>
      <c r="G350" s="64"/>
    </row>
    <row r="351" spans="1:7" ht="14.4" customHeight="1" x14ac:dyDescent="0.25">
      <c r="A351" t="s">
        <v>935</v>
      </c>
      <c r="B351" t="s">
        <v>25</v>
      </c>
      <c r="C351" t="s">
        <v>873</v>
      </c>
      <c r="D351" s="64" t="s">
        <v>874</v>
      </c>
      <c r="E351" s="83"/>
      <c r="G351" s="64"/>
    </row>
    <row r="352" spans="1:7" ht="14.4" customHeight="1" x14ac:dyDescent="0.25">
      <c r="A352" t="s">
        <v>936</v>
      </c>
      <c r="B352" t="s">
        <v>25</v>
      </c>
      <c r="C352" t="s">
        <v>873</v>
      </c>
      <c r="D352" s="64" t="s">
        <v>886</v>
      </c>
      <c r="E352" s="83"/>
      <c r="G352" s="64"/>
    </row>
    <row r="353" spans="1:7" ht="14.4" customHeight="1" x14ac:dyDescent="0.25">
      <c r="A353" t="s">
        <v>937</v>
      </c>
      <c r="B353" t="s">
        <v>25</v>
      </c>
      <c r="C353" t="s">
        <v>873</v>
      </c>
      <c r="D353" s="64" t="s">
        <v>886</v>
      </c>
      <c r="E353" s="83"/>
      <c r="G353" s="64"/>
    </row>
    <row r="354" spans="1:7" ht="14.4" customHeight="1" x14ac:dyDescent="0.25">
      <c r="A354" t="s">
        <v>938</v>
      </c>
      <c r="B354" t="s">
        <v>25</v>
      </c>
      <c r="C354" t="s">
        <v>873</v>
      </c>
      <c r="D354" s="64" t="s">
        <v>886</v>
      </c>
      <c r="E354" s="83"/>
      <c r="G354" s="64"/>
    </row>
    <row r="355" spans="1:7" ht="14.4" customHeight="1" x14ac:dyDescent="0.25">
      <c r="A355" t="s">
        <v>939</v>
      </c>
      <c r="B355" t="s">
        <v>25</v>
      </c>
      <c r="C355" t="s">
        <v>873</v>
      </c>
      <c r="D355" s="64" t="s">
        <v>886</v>
      </c>
      <c r="E355" s="83"/>
      <c r="G355" s="64"/>
    </row>
    <row r="356" spans="1:7" ht="14.4" customHeight="1" x14ac:dyDescent="0.25">
      <c r="A356" t="s">
        <v>940</v>
      </c>
      <c r="B356" t="s">
        <v>25</v>
      </c>
      <c r="C356" t="s">
        <v>873</v>
      </c>
      <c r="D356" s="64" t="s">
        <v>886</v>
      </c>
      <c r="E356" s="83"/>
      <c r="G356" s="64"/>
    </row>
    <row r="357" spans="1:7" ht="14.4" customHeight="1" x14ac:dyDescent="0.25">
      <c r="A357" t="s">
        <v>941</v>
      </c>
      <c r="B357" t="s">
        <v>25</v>
      </c>
      <c r="C357" t="s">
        <v>873</v>
      </c>
      <c r="D357" s="64" t="s">
        <v>886</v>
      </c>
      <c r="E357" s="83"/>
      <c r="G357" s="64"/>
    </row>
    <row r="358" spans="1:7" ht="14.4" customHeight="1" x14ac:dyDescent="0.25">
      <c r="A358" t="s">
        <v>942</v>
      </c>
      <c r="B358" t="s">
        <v>25</v>
      </c>
      <c r="C358" t="s">
        <v>873</v>
      </c>
      <c r="D358" s="64" t="s">
        <v>886</v>
      </c>
      <c r="E358" s="83"/>
      <c r="G358" s="64"/>
    </row>
    <row r="359" spans="1:7" ht="14.4" customHeight="1" x14ac:dyDescent="0.25">
      <c r="A359" t="s">
        <v>943</v>
      </c>
      <c r="B359" t="s">
        <v>25</v>
      </c>
      <c r="C359" t="s">
        <v>873</v>
      </c>
      <c r="D359" s="64" t="s">
        <v>886</v>
      </c>
      <c r="E359" s="83"/>
      <c r="G359" s="64"/>
    </row>
    <row r="360" spans="1:7" ht="14.4" customHeight="1" x14ac:dyDescent="0.25">
      <c r="A360" t="s">
        <v>944</v>
      </c>
      <c r="B360" t="s">
        <v>25</v>
      </c>
      <c r="C360" t="s">
        <v>873</v>
      </c>
      <c r="D360" s="64" t="s">
        <v>945</v>
      </c>
      <c r="E360" s="83"/>
      <c r="G360" s="64"/>
    </row>
    <row r="361" spans="1:7" ht="14.4" customHeight="1" x14ac:dyDescent="0.25">
      <c r="A361" t="s">
        <v>946</v>
      </c>
      <c r="B361" t="s">
        <v>25</v>
      </c>
      <c r="C361" t="s">
        <v>873</v>
      </c>
      <c r="D361" s="64" t="s">
        <v>886</v>
      </c>
      <c r="E361" s="83"/>
      <c r="G361" s="64"/>
    </row>
    <row r="362" spans="1:7" ht="14.4" customHeight="1" x14ac:dyDescent="0.25">
      <c r="A362" t="s">
        <v>947</v>
      </c>
      <c r="B362" t="s">
        <v>25</v>
      </c>
      <c r="C362" t="s">
        <v>873</v>
      </c>
      <c r="D362" s="64" t="s">
        <v>886</v>
      </c>
      <c r="E362" s="83"/>
      <c r="G362" s="64"/>
    </row>
    <row r="363" spans="1:7" ht="14.4" customHeight="1" x14ac:dyDescent="0.25">
      <c r="A363" t="s">
        <v>948</v>
      </c>
      <c r="B363" t="s">
        <v>25</v>
      </c>
      <c r="C363" t="s">
        <v>873</v>
      </c>
      <c r="D363" s="64" t="s">
        <v>886</v>
      </c>
      <c r="E363" s="83"/>
      <c r="G363" s="64"/>
    </row>
    <row r="364" spans="1:7" ht="14.4" customHeight="1" x14ac:dyDescent="0.25">
      <c r="A364" t="s">
        <v>949</v>
      </c>
      <c r="B364" t="s">
        <v>25</v>
      </c>
      <c r="C364" t="s">
        <v>873</v>
      </c>
      <c r="D364" s="64" t="s">
        <v>886</v>
      </c>
      <c r="E364" s="83"/>
      <c r="G364" s="64"/>
    </row>
    <row r="365" spans="1:7" ht="14.4" customHeight="1" x14ac:dyDescent="0.25">
      <c r="D365" s="64"/>
      <c r="E365" s="83"/>
      <c r="G365" s="64"/>
    </row>
    <row r="366" spans="1:7" ht="14.4" customHeight="1" x14ac:dyDescent="0.25">
      <c r="D366" s="64"/>
      <c r="E366" s="83"/>
      <c r="G366" s="64"/>
    </row>
    <row r="367" spans="1:7" ht="14.4" customHeight="1" x14ac:dyDescent="0.25">
      <c r="D367" s="64"/>
      <c r="E367" s="83"/>
      <c r="G367" s="64"/>
    </row>
    <row r="368" spans="1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281:D28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0.81382900000000002</v>
      </c>
      <c r="C4" s="57" t="s">
        <v>36</v>
      </c>
      <c r="D4" s="87">
        <v>0.3821</v>
      </c>
      <c r="E4" s="57" t="s">
        <v>41</v>
      </c>
      <c r="F4" s="86">
        <v>1.0337000000000001</v>
      </c>
      <c r="G4" s="57" t="s">
        <v>42</v>
      </c>
      <c r="H4" s="86">
        <v>0.17346499999999998</v>
      </c>
      <c r="I4" s="57"/>
      <c r="J4" s="88"/>
    </row>
    <row r="5" spans="1:10" ht="15.75" customHeight="1" x14ac:dyDescent="0.25">
      <c r="A5" s="57" t="s">
        <v>62</v>
      </c>
      <c r="B5" s="86">
        <v>0.15215299999999998</v>
      </c>
      <c r="C5" s="57" t="s">
        <v>63</v>
      </c>
      <c r="D5" s="87">
        <v>0.33429999999999999</v>
      </c>
      <c r="E5" s="57" t="s">
        <v>64</v>
      </c>
      <c r="F5" s="87">
        <v>5.4629000000000003</v>
      </c>
      <c r="G5" s="57" t="s">
        <v>65</v>
      </c>
      <c r="H5" s="86">
        <v>3.8786000000000001E-2</v>
      </c>
      <c r="I5" s="57"/>
      <c r="J5" s="88"/>
    </row>
    <row r="6" spans="1:10" ht="15" customHeight="1" x14ac:dyDescent="0.25">
      <c r="A6" s="57" t="s">
        <v>66</v>
      </c>
      <c r="B6" s="86">
        <v>0.48923699999999998</v>
      </c>
      <c r="C6" s="57" t="s">
        <v>39</v>
      </c>
      <c r="D6" s="89">
        <v>7.5800000000000006E-2</v>
      </c>
      <c r="E6" s="57" t="s">
        <v>67</v>
      </c>
      <c r="F6" s="87">
        <v>8.2600999999999996</v>
      </c>
      <c r="G6" s="57" t="s">
        <v>45</v>
      </c>
      <c r="H6" s="86">
        <v>2.2179000000000001E-2</v>
      </c>
      <c r="I6" s="57"/>
      <c r="J6" s="88"/>
    </row>
    <row r="7" spans="1:10" ht="14.25" customHeight="1" x14ac:dyDescent="0.25">
      <c r="A7" s="57" t="s">
        <v>38</v>
      </c>
      <c r="B7" s="89">
        <v>3.2597997275299107</v>
      </c>
      <c r="C7" s="57" t="s">
        <v>68</v>
      </c>
      <c r="D7" s="89">
        <v>1.452</v>
      </c>
      <c r="E7" s="57" t="s">
        <v>69</v>
      </c>
      <c r="F7" s="87">
        <v>1.4336</v>
      </c>
      <c r="G7" s="57" t="s">
        <v>70</v>
      </c>
      <c r="H7" s="86">
        <v>3.1941999999999998E-2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0.21360000000000001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251.99012654480001</v>
      </c>
      <c r="C12" s="57" t="s">
        <v>78</v>
      </c>
      <c r="D12" s="89">
        <v>2009.0958866592002</v>
      </c>
      <c r="E12" s="147" t="s">
        <v>79</v>
      </c>
      <c r="F12" s="120"/>
      <c r="G12" s="120"/>
      <c r="H12" s="148">
        <v>2076.7886861765001</v>
      </c>
      <c r="I12" s="120"/>
      <c r="J12" s="120"/>
    </row>
    <row r="13" spans="1:10" ht="14.25" customHeight="1" x14ac:dyDescent="0.25">
      <c r="A13" s="57" t="s">
        <v>80</v>
      </c>
      <c r="B13" s="92">
        <v>361.70551579080001</v>
      </c>
      <c r="C13" s="57" t="s">
        <v>81</v>
      </c>
      <c r="D13" s="89">
        <v>1983.3479974964002</v>
      </c>
      <c r="E13" s="147" t="s">
        <v>82</v>
      </c>
      <c r="F13" s="120"/>
      <c r="G13" s="120"/>
      <c r="H13" s="148">
        <v>239.38233747009997</v>
      </c>
      <c r="I13" s="120"/>
      <c r="J13" s="120"/>
    </row>
    <row r="14" spans="1:10" ht="14.25" customHeight="1" x14ac:dyDescent="0.25">
      <c r="A14" s="57" t="s">
        <v>83</v>
      </c>
      <c r="B14" s="92">
        <v>111.4939009127</v>
      </c>
      <c r="C14" s="57" t="s">
        <v>84</v>
      </c>
      <c r="D14" s="89">
        <v>1660.5875089373999</v>
      </c>
      <c r="E14" s="147" t="s">
        <v>85</v>
      </c>
      <c r="F14" s="120"/>
      <c r="G14" s="120"/>
      <c r="H14" s="148">
        <v>2360.7826615921999</v>
      </c>
      <c r="I14" s="120"/>
      <c r="J14" s="120"/>
    </row>
    <row r="15" spans="1:10" ht="14.25" customHeight="1" x14ac:dyDescent="0.25">
      <c r="A15" s="57" t="s">
        <v>86</v>
      </c>
      <c r="B15" s="92">
        <v>4951.6418315286001</v>
      </c>
      <c r="C15" s="57" t="s">
        <v>87</v>
      </c>
      <c r="D15" s="89">
        <v>12.5676670393</v>
      </c>
      <c r="E15" s="147" t="s">
        <v>88</v>
      </c>
      <c r="F15" s="120"/>
      <c r="G15" s="120"/>
      <c r="H15" s="148">
        <v>1348.4279283513001</v>
      </c>
      <c r="I15" s="120"/>
      <c r="J15" s="120"/>
    </row>
    <row r="16" spans="1:10" ht="14.25" customHeight="1" x14ac:dyDescent="0.25">
      <c r="A16" s="57" t="s">
        <v>89</v>
      </c>
      <c r="B16" s="92">
        <v>1620.0098013021</v>
      </c>
      <c r="C16" s="57" t="s">
        <v>90</v>
      </c>
      <c r="D16" s="89">
        <v>58.683426463500005</v>
      </c>
      <c r="E16" s="147" t="s">
        <v>91</v>
      </c>
      <c r="F16" s="120"/>
      <c r="G16" s="120"/>
      <c r="H16" s="148">
        <v>178.8512115705</v>
      </c>
      <c r="I16" s="120"/>
      <c r="J16" s="120"/>
    </row>
    <row r="17" spans="1:10" ht="14.25" customHeight="1" x14ac:dyDescent="0.25">
      <c r="A17" s="57" t="s">
        <v>92</v>
      </c>
      <c r="B17" s="92">
        <v>364.87435014779999</v>
      </c>
      <c r="C17" s="57" t="s">
        <v>93</v>
      </c>
      <c r="D17" s="89">
        <v>208.6377645426</v>
      </c>
      <c r="E17" s="147" t="s">
        <v>94</v>
      </c>
      <c r="F17" s="120"/>
      <c r="G17" s="120"/>
      <c r="H17" s="148">
        <v>1960.2500039351</v>
      </c>
      <c r="I17" s="120"/>
      <c r="J17" s="120"/>
    </row>
    <row r="18" spans="1:10" ht="14.25" customHeight="1" x14ac:dyDescent="0.25">
      <c r="A18" s="57" t="s">
        <v>95</v>
      </c>
      <c r="B18" s="92">
        <v>10051.8146711677</v>
      </c>
      <c r="C18" s="57" t="s">
        <v>96</v>
      </c>
      <c r="D18" s="89">
        <v>77.925102766600006</v>
      </c>
      <c r="E18" s="147" t="s">
        <v>97</v>
      </c>
      <c r="F18" s="120"/>
      <c r="G18" s="120"/>
      <c r="H18" s="148">
        <v>400.5326576571</v>
      </c>
      <c r="I18" s="120"/>
      <c r="J18" s="120"/>
    </row>
    <row r="19" spans="1:10" ht="14.25" customHeight="1" x14ac:dyDescent="0.25">
      <c r="A19" s="57" t="s">
        <v>98</v>
      </c>
      <c r="B19" s="92">
        <v>1651.2328223682</v>
      </c>
      <c r="C19" s="57" t="s">
        <v>99</v>
      </c>
      <c r="D19" s="89">
        <v>93.529290079899994</v>
      </c>
      <c r="E19" s="147" t="s">
        <v>100</v>
      </c>
      <c r="F19" s="120"/>
      <c r="G19" s="120"/>
      <c r="H19" s="148">
        <v>-1038.0865667558999</v>
      </c>
      <c r="I19" s="120"/>
      <c r="J19" s="120"/>
    </row>
    <row r="20" spans="1:10" ht="27" customHeight="1" x14ac:dyDescent="0.25">
      <c r="A20" s="57" t="s">
        <v>101</v>
      </c>
      <c r="B20" s="92">
        <v>712.22757542059992</v>
      </c>
      <c r="C20" s="57" t="s">
        <v>43</v>
      </c>
      <c r="D20" s="89">
        <v>54.380499694199997</v>
      </c>
      <c r="E20" s="147" t="s">
        <v>102</v>
      </c>
      <c r="F20" s="120"/>
      <c r="G20" s="120"/>
      <c r="H20" s="148">
        <v>285.26428876029996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5132.9461843213003</v>
      </c>
      <c r="I21" s="120"/>
      <c r="J21" s="120"/>
    </row>
    <row r="22" spans="1:10" ht="14.25" customHeight="1" x14ac:dyDescent="0.25">
      <c r="A22" s="57" t="s">
        <v>105</v>
      </c>
      <c r="B22" s="92">
        <v>2770.4438437446997</v>
      </c>
      <c r="C22" s="57"/>
      <c r="D22" s="93"/>
      <c r="E22" s="147" t="s">
        <v>106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107</v>
      </c>
      <c r="B23" s="92">
        <v>919.99349342089999</v>
      </c>
      <c r="C23" s="57"/>
      <c r="D23" s="93"/>
      <c r="E23" s="147" t="s">
        <v>108</v>
      </c>
      <c r="F23" s="120"/>
      <c r="G23" s="120"/>
      <c r="H23" s="148">
        <v>5765.0460366179004</v>
      </c>
      <c r="I23" s="120"/>
      <c r="J23" s="120"/>
    </row>
    <row r="24" spans="1:10" ht="14.25" customHeight="1" x14ac:dyDescent="0.25">
      <c r="A24" s="57" t="s">
        <v>109</v>
      </c>
      <c r="B24" s="92">
        <v>8180.4596583649</v>
      </c>
      <c r="C24" s="94"/>
      <c r="D24" s="91"/>
      <c r="E24" s="147" t="s">
        <v>110</v>
      </c>
      <c r="F24" s="120"/>
      <c r="G24" s="120"/>
      <c r="H24" s="148">
        <v>4597.2406901491995</v>
      </c>
      <c r="I24" s="120"/>
      <c r="J24" s="120"/>
    </row>
    <row r="25" spans="1:10" ht="14.25" customHeight="1" x14ac:dyDescent="0.25">
      <c r="A25" s="57" t="s">
        <v>111</v>
      </c>
      <c r="B25" s="92">
        <v>1871.3550128028</v>
      </c>
      <c r="C25" s="94"/>
      <c r="D25" s="91"/>
      <c r="E25" s="147" t="s">
        <v>112</v>
      </c>
      <c r="F25" s="120"/>
      <c r="G25" s="120"/>
      <c r="H25" s="148">
        <v>5057.0014218801998</v>
      </c>
      <c r="I25" s="120"/>
      <c r="J25" s="120"/>
    </row>
    <row r="26" spans="1:10" ht="14.25" customHeight="1" x14ac:dyDescent="0.25">
      <c r="A26" s="95" t="s">
        <v>113</v>
      </c>
      <c r="B26" s="92">
        <v>10051.8146711677</v>
      </c>
      <c r="C26" s="94"/>
      <c r="D26" s="91"/>
      <c r="E26" s="147" t="s">
        <v>114</v>
      </c>
      <c r="F26" s="120"/>
      <c r="G26" s="120"/>
      <c r="H26" s="148">
        <v>708.04461473770004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950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994</v>
      </c>
      <c r="C2" s="43" t="s">
        <v>951</v>
      </c>
      <c r="D2" s="43" t="s">
        <v>1002</v>
      </c>
      <c r="E2" s="43" t="s">
        <v>1003</v>
      </c>
      <c r="F2" s="43" t="s">
        <v>1004</v>
      </c>
      <c r="G2" s="43" t="s">
        <v>1005</v>
      </c>
      <c r="H2" s="43" t="s">
        <v>1006</v>
      </c>
      <c r="I2" s="43" t="s">
        <v>1007</v>
      </c>
      <c r="J2" s="43" t="s">
        <v>1008</v>
      </c>
    </row>
    <row r="3" spans="1:10" x14ac:dyDescent="0.25">
      <c r="A3" s="54" t="s">
        <v>24</v>
      </c>
      <c r="B3" s="97" t="s">
        <v>25</v>
      </c>
      <c r="C3" s="98" t="s">
        <v>952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995</v>
      </c>
      <c r="C4" s="98" t="s">
        <v>952</v>
      </c>
      <c r="D4" s="99" t="s">
        <v>1009</v>
      </c>
      <c r="E4" s="99" t="s">
        <v>995</v>
      </c>
      <c r="F4" s="99" t="s">
        <v>1009</v>
      </c>
      <c r="G4" s="99" t="s">
        <v>995</v>
      </c>
      <c r="H4" s="99" t="s">
        <v>1009</v>
      </c>
      <c r="I4" s="99" t="s">
        <v>995</v>
      </c>
      <c r="J4" s="99" t="s">
        <v>995</v>
      </c>
    </row>
    <row r="5" spans="1:10" s="7" customFormat="1" x14ac:dyDescent="0.25">
      <c r="A5" s="9" t="s">
        <v>29</v>
      </c>
      <c r="B5" s="100" t="s">
        <v>30</v>
      </c>
      <c r="C5" s="98" t="s">
        <v>952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10051.8146711677</v>
      </c>
      <c r="C6" s="98">
        <v>2353.7931843164288</v>
      </c>
      <c r="D6" s="101">
        <v>772.3093014781</v>
      </c>
      <c r="E6" s="101">
        <v>2162.7858799999999</v>
      </c>
      <c r="F6" s="101">
        <v>2630.5882243348997</v>
      </c>
      <c r="G6" s="101">
        <v>326.38693363250002</v>
      </c>
      <c r="H6" s="101">
        <v>451.4545843153</v>
      </c>
      <c r="I6" s="101">
        <v>8050.1473408323</v>
      </c>
      <c r="J6" s="101">
        <v>2082.8800256219001</v>
      </c>
    </row>
    <row r="7" spans="1:10" x14ac:dyDescent="0.25">
      <c r="A7" s="54" t="s">
        <v>34</v>
      </c>
      <c r="B7" s="44">
        <v>0.81382900000000002</v>
      </c>
      <c r="C7" s="98">
        <v>0.67392685714285705</v>
      </c>
      <c r="D7" s="44">
        <v>0.67988699999999991</v>
      </c>
      <c r="E7" s="44">
        <v>0.74375000000000002</v>
      </c>
      <c r="F7" s="44">
        <v>0.60719299999999998</v>
      </c>
      <c r="G7" s="44">
        <v>0.77889799999999998</v>
      </c>
      <c r="H7" s="44">
        <v>0.38930199999999998</v>
      </c>
      <c r="I7" s="44">
        <v>0.80991800000000003</v>
      </c>
      <c r="J7" s="44">
        <v>0.70853999999999995</v>
      </c>
    </row>
    <row r="8" spans="1:10" x14ac:dyDescent="0.25">
      <c r="A8" s="54" t="s">
        <v>36</v>
      </c>
      <c r="B8" s="101">
        <v>0.3821</v>
      </c>
      <c r="C8" s="98">
        <v>0.44745714285714283</v>
      </c>
      <c r="D8" s="101">
        <v>0.71879999999999999</v>
      </c>
      <c r="E8" s="101">
        <v>0.31190000000000001</v>
      </c>
      <c r="F8" s="101">
        <v>0.60250000000000004</v>
      </c>
      <c r="G8" s="101">
        <v>0.30380000000000001</v>
      </c>
      <c r="H8" s="101">
        <v>0.55789999999999995</v>
      </c>
      <c r="I8" s="101">
        <v>0.27689999999999998</v>
      </c>
      <c r="J8" s="101">
        <v>0.3604</v>
      </c>
    </row>
    <row r="9" spans="1:10" x14ac:dyDescent="0.25">
      <c r="A9" s="54" t="s">
        <v>38</v>
      </c>
      <c r="B9" s="97">
        <v>3.2597997275299107</v>
      </c>
      <c r="C9" s="98">
        <v>1.7931582396105437</v>
      </c>
      <c r="D9" s="97">
        <v>1.3089358544011322</v>
      </c>
      <c r="E9" s="97">
        <v>2.1903224440380917</v>
      </c>
      <c r="F9" s="97">
        <v>0.97557476074419625</v>
      </c>
      <c r="G9" s="97">
        <v>2.5168158268470471</v>
      </c>
      <c r="H9" s="97">
        <v>0.47445177829500246</v>
      </c>
      <c r="I9" s="97">
        <v>2.9255251790191719</v>
      </c>
      <c r="J9" s="97">
        <v>2.1604818339291647</v>
      </c>
    </row>
    <row r="10" spans="1:10" ht="21.6" customHeight="1" x14ac:dyDescent="0.25">
      <c r="A10" s="54" t="s">
        <v>39</v>
      </c>
      <c r="B10" s="101">
        <v>7.5800000000000006E-2</v>
      </c>
      <c r="C10" s="98">
        <v>0.11234285714285715</v>
      </c>
      <c r="D10" s="101">
        <v>8.72E-2</v>
      </c>
      <c r="E10" s="101">
        <v>0.1017</v>
      </c>
      <c r="F10" s="101">
        <v>9.1399999999999995E-2</v>
      </c>
      <c r="G10" s="101">
        <v>0.1157</v>
      </c>
      <c r="H10" s="101">
        <v>0.17050000000000001</v>
      </c>
      <c r="I10" s="101">
        <v>9.1499999999999998E-2</v>
      </c>
      <c r="J10" s="101">
        <v>0.12839999999999999</v>
      </c>
    </row>
    <row r="11" spans="1:10" x14ac:dyDescent="0.25">
      <c r="A11" s="54" t="s">
        <v>40</v>
      </c>
      <c r="B11" s="101">
        <v>2009.0958866592002</v>
      </c>
      <c r="C11" s="98">
        <v>585.95750162044283</v>
      </c>
      <c r="D11" s="101">
        <v>155.45854866049999</v>
      </c>
      <c r="E11" s="101">
        <v>790.06835999999998</v>
      </c>
      <c r="F11" s="101">
        <v>630.33002905319995</v>
      </c>
      <c r="G11" s="101">
        <v>169.0343906871</v>
      </c>
      <c r="H11" s="101">
        <v>154.43106338129999</v>
      </c>
      <c r="I11" s="101">
        <v>1885.9272772039001</v>
      </c>
      <c r="J11" s="101">
        <v>316.4528423571</v>
      </c>
    </row>
    <row r="12" spans="1:10" s="7" customFormat="1" x14ac:dyDescent="0.25">
      <c r="A12" s="9" t="s">
        <v>41</v>
      </c>
      <c r="B12" s="45">
        <v>1.0337000000000001</v>
      </c>
      <c r="C12" s="98">
        <v>1.0997142857142859</v>
      </c>
      <c r="D12" s="45">
        <v>1.0448999999999999</v>
      </c>
      <c r="E12" s="45">
        <v>1.0773999999999999</v>
      </c>
      <c r="F12" s="45">
        <v>1.0555000000000001</v>
      </c>
      <c r="G12" s="45">
        <v>1.1717</v>
      </c>
      <c r="H12" s="45">
        <v>1.1372</v>
      </c>
      <c r="I12" s="45">
        <v>1.077</v>
      </c>
      <c r="J12" s="45">
        <v>1.1343000000000001</v>
      </c>
    </row>
    <row r="13" spans="1:10" s="7" customFormat="1" x14ac:dyDescent="0.25">
      <c r="A13" s="9" t="s">
        <v>42</v>
      </c>
      <c r="B13" s="45">
        <v>0.17346499999999998</v>
      </c>
      <c r="C13" s="98">
        <v>0.16909657142857146</v>
      </c>
      <c r="D13" s="45">
        <v>0.27477799999999997</v>
      </c>
      <c r="E13" s="45">
        <v>0.105434</v>
      </c>
      <c r="F13" s="45">
        <v>0.11801199999999999</v>
      </c>
      <c r="G13" s="45">
        <v>7.4167999999999998E-2</v>
      </c>
      <c r="H13" s="45">
        <v>5.0011E-2</v>
      </c>
      <c r="I13" s="45">
        <v>0.155447</v>
      </c>
      <c r="J13" s="45">
        <v>0.40582600000000002</v>
      </c>
    </row>
    <row r="14" spans="1:10" s="7" customFormat="1" x14ac:dyDescent="0.25">
      <c r="A14" s="9" t="s">
        <v>43</v>
      </c>
      <c r="B14" s="102">
        <v>54.380499694199997</v>
      </c>
      <c r="C14" s="98">
        <v>17.965835807214287</v>
      </c>
      <c r="D14" s="102">
        <v>8.4505935782000012</v>
      </c>
      <c r="E14" s="102">
        <v>7.7591299999999999</v>
      </c>
      <c r="F14" s="102">
        <v>17.462358157499999</v>
      </c>
      <c r="G14" s="102">
        <v>7.2077384946</v>
      </c>
      <c r="H14" s="102">
        <v>11.005004966900001</v>
      </c>
      <c r="I14" s="102">
        <v>8.2811185392999995</v>
      </c>
      <c r="J14" s="102">
        <v>65.594906913999992</v>
      </c>
    </row>
    <row r="15" spans="1:10" x14ac:dyDescent="0.25">
      <c r="A15" s="54" t="s">
        <v>45</v>
      </c>
      <c r="B15" s="44">
        <v>2.2179000000000001E-2</v>
      </c>
      <c r="C15" s="98">
        <v>4.2251428571428565E-2</v>
      </c>
      <c r="D15" s="44">
        <v>3.4894000000000001E-2</v>
      </c>
      <c r="E15" s="44">
        <v>1.0195000000000001E-2</v>
      </c>
      <c r="F15" s="44">
        <v>8.5070000000000007E-3</v>
      </c>
      <c r="G15" s="44">
        <v>0.13064799999999999</v>
      </c>
      <c r="H15" s="44">
        <v>6.0003000000000001E-2</v>
      </c>
      <c r="I15" s="44">
        <v>-5.7621000000000006E-2</v>
      </c>
      <c r="J15" s="44">
        <v>0.10913399999999999</v>
      </c>
    </row>
    <row r="16" spans="1:10" s="7" customFormat="1" ht="25.8" customHeight="1" x14ac:dyDescent="0.25">
      <c r="A16" s="9" t="s">
        <v>46</v>
      </c>
      <c r="B16" s="102">
        <v>400.5326576571</v>
      </c>
      <c r="C16" s="98">
        <v>130.22003073065716</v>
      </c>
      <c r="D16" s="102">
        <v>28.268644403400003</v>
      </c>
      <c r="E16" s="102">
        <v>127.89154000000001</v>
      </c>
      <c r="F16" s="102">
        <v>123.6022597834</v>
      </c>
      <c r="G16" s="102">
        <v>31.4889974146</v>
      </c>
      <c r="H16" s="102">
        <v>12.887446905099999</v>
      </c>
      <c r="I16" s="102">
        <v>405.9909286239</v>
      </c>
      <c r="J16" s="102">
        <v>181.41039798419999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953</v>
      </c>
      <c r="B1" s="124"/>
      <c r="C1" s="124"/>
      <c r="D1" s="124"/>
      <c r="E1" s="124"/>
      <c r="F1" s="124"/>
    </row>
    <row r="2" spans="1:6" x14ac:dyDescent="0.25">
      <c r="A2" s="51" t="s">
        <v>954</v>
      </c>
      <c r="B2" s="50" t="s">
        <v>955</v>
      </c>
      <c r="C2" s="50" t="s">
        <v>956</v>
      </c>
      <c r="D2" s="50" t="s">
        <v>957</v>
      </c>
      <c r="E2" s="50" t="s">
        <v>871</v>
      </c>
      <c r="F2" s="50" t="s">
        <v>958</v>
      </c>
    </row>
    <row r="3" spans="1:6" ht="48" customHeight="1" x14ac:dyDescent="0.25">
      <c r="A3" s="104">
        <v>43237</v>
      </c>
      <c r="B3" s="52" t="s">
        <v>959</v>
      </c>
      <c r="C3" s="105"/>
      <c r="D3" s="105" t="s">
        <v>960</v>
      </c>
      <c r="E3" s="52" t="s">
        <v>961</v>
      </c>
      <c r="F3" s="105" t="s">
        <v>962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963</v>
      </c>
      <c r="B19" s="143"/>
      <c r="C19" s="143"/>
      <c r="D19" s="143"/>
      <c r="E19" s="143"/>
      <c r="F19" s="143"/>
    </row>
    <row r="20" spans="1:6" x14ac:dyDescent="0.25">
      <c r="A20" s="84" t="s">
        <v>954</v>
      </c>
      <c r="B20" s="84" t="s">
        <v>955</v>
      </c>
      <c r="C20" s="84" t="s">
        <v>964</v>
      </c>
      <c r="D20" s="84" t="s">
        <v>965</v>
      </c>
      <c r="E20" s="84" t="s">
        <v>871</v>
      </c>
      <c r="F20" s="84" t="s">
        <v>958</v>
      </c>
    </row>
    <row r="21" spans="1:6" x14ac:dyDescent="0.25">
      <c r="A21" s="107">
        <v>43427</v>
      </c>
      <c r="B21" s="58" t="s">
        <v>966</v>
      </c>
      <c r="C21" s="108" t="s">
        <v>967</v>
      </c>
      <c r="D21" s="108"/>
      <c r="E21" s="58" t="s">
        <v>968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969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970</v>
      </c>
      <c r="B2" s="55" t="s">
        <v>971</v>
      </c>
      <c r="C2" s="55" t="s">
        <v>972</v>
      </c>
      <c r="D2" s="55" t="s">
        <v>973</v>
      </c>
      <c r="E2" s="55" t="s">
        <v>974</v>
      </c>
      <c r="F2" s="55" t="s">
        <v>975</v>
      </c>
      <c r="G2" s="55" t="s">
        <v>976</v>
      </c>
      <c r="H2" s="55" t="s">
        <v>16</v>
      </c>
      <c r="I2" s="55" t="s">
        <v>977</v>
      </c>
      <c r="J2" s="55" t="s">
        <v>978</v>
      </c>
      <c r="K2" s="55" t="s">
        <v>979</v>
      </c>
      <c r="L2" s="55" t="s">
        <v>980</v>
      </c>
      <c r="M2" s="55" t="s">
        <v>19</v>
      </c>
      <c r="N2" s="55" t="s">
        <v>981</v>
      </c>
      <c r="O2" s="3"/>
      <c r="P2" s="110" t="str">
        <f ca="1">Q2</f>
        <v>2019-04-10</v>
      </c>
      <c r="Q2" s="1" t="str">
        <f ca="1">[1]!td(R2-1)</f>
        <v>2019-04-10</v>
      </c>
      <c r="R2" s="3">
        <f ca="1">TODAY()</f>
        <v>43566</v>
      </c>
    </row>
    <row r="3" spans="1:18" ht="15.75" customHeight="1" x14ac:dyDescent="0.25">
      <c r="A3" s="111" t="str">
        <f>[1]!b_info_name(L3)</f>
        <v>19中电投MTN004</v>
      </c>
      <c r="B3" s="2" t="str">
        <f>[1]!b_issue_firstissue(L3)</f>
        <v>2019-04-12</v>
      </c>
      <c r="C3" s="111">
        <f>[1]!b_info_term(L3)</f>
        <v>3</v>
      </c>
      <c r="D3" s="112" t="str">
        <f>[1]!issuerrating(L3)</f>
        <v>AAA</v>
      </c>
      <c r="E3" s="112" t="str">
        <f>[1]!b_info_creditrating(L3)</f>
        <v>AAA</v>
      </c>
      <c r="F3" s="111" t="str">
        <f>[1]!b_rate_creditratingagency(L3)</f>
        <v>中诚信国际信用评级有限责任公司</v>
      </c>
      <c r="G3" s="113">
        <f>[1]!b_agency_guarantor(L3)</f>
        <v>0</v>
      </c>
      <c r="H3" s="114" t="s">
        <v>982</v>
      </c>
      <c r="I3" s="66"/>
      <c r="J3" s="115" t="s">
        <v>982</v>
      </c>
      <c r="K3" s="116"/>
      <c r="L3" s="41" t="str">
        <f>公式页!A2</f>
        <v>q19041004.IB</v>
      </c>
      <c r="M3" s="114" t="s">
        <v>982</v>
      </c>
      <c r="N3" s="111" t="str">
        <f>[1]!b_agency_leadunderwriter(L3)</f>
        <v>中国邮政储蓄银行股份有限公司,中国建设银行股份有限公司</v>
      </c>
      <c r="P3" s="109" t="str">
        <f t="shared" ref="P3:P29" ca="1" si="0">$P$2</f>
        <v>2019-04-10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3.6617000000000002</v>
      </c>
      <c r="K4" s="116">
        <f>K3</f>
        <v>0</v>
      </c>
      <c r="L4" s="4" t="s">
        <v>983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2019-04-10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2019-04-10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2019-04-10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2019-04-10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2019-04-10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2019-04-10</v>
      </c>
    </row>
    <row r="10" spans="1:18" x14ac:dyDescent="0.25">
      <c r="P10" s="109" t="str">
        <f t="shared" ca="1" si="0"/>
        <v>2019-04-10</v>
      </c>
    </row>
    <row r="11" spans="1:18" x14ac:dyDescent="0.25">
      <c r="P11" s="109" t="str">
        <f t="shared" ca="1" si="0"/>
        <v>2019-04-10</v>
      </c>
    </row>
    <row r="12" spans="1:18" x14ac:dyDescent="0.25">
      <c r="A12" s="150" t="s">
        <v>984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2019-04-10</v>
      </c>
    </row>
    <row r="13" spans="1:18" s="1" customFormat="1" ht="43.2" customHeight="1" x14ac:dyDescent="0.25">
      <c r="A13" s="55" t="s">
        <v>970</v>
      </c>
      <c r="B13" s="55" t="s">
        <v>971</v>
      </c>
      <c r="C13" s="55" t="s">
        <v>972</v>
      </c>
      <c r="D13" s="55" t="s">
        <v>973</v>
      </c>
      <c r="E13" s="55" t="s">
        <v>974</v>
      </c>
      <c r="F13" s="55" t="s">
        <v>975</v>
      </c>
      <c r="G13" s="55" t="s">
        <v>976</v>
      </c>
      <c r="H13" s="55" t="s">
        <v>16</v>
      </c>
      <c r="I13" s="55" t="s">
        <v>977</v>
      </c>
      <c r="J13" s="55" t="s">
        <v>978</v>
      </c>
      <c r="K13" s="55" t="s">
        <v>979</v>
      </c>
      <c r="L13" s="55" t="s">
        <v>980</v>
      </c>
      <c r="M13" s="55" t="s">
        <v>19</v>
      </c>
      <c r="N13" s="55" t="s">
        <v>981</v>
      </c>
      <c r="P13" s="109" t="str">
        <f t="shared" ca="1" si="0"/>
        <v>2019-04-10</v>
      </c>
    </row>
    <row r="14" spans="1:18" ht="15.75" customHeight="1" x14ac:dyDescent="0.25">
      <c r="A14" s="111" t="str">
        <f>[1]!b_info_name(L14)</f>
        <v>19中电投MTN004</v>
      </c>
      <c r="B14" s="2" t="str">
        <f>[1]!b_issue_firstissue(L14)</f>
        <v>2019-04-12</v>
      </c>
      <c r="C14" s="111">
        <f>[1]!b_info_term(L14)</f>
        <v>3</v>
      </c>
      <c r="D14" s="112" t="str">
        <f>[1]!issuerrating(L14)</f>
        <v>AAA</v>
      </c>
      <c r="E14" s="112" t="str">
        <f>[1]!b_info_creditrating(L14)</f>
        <v>AAA</v>
      </c>
      <c r="F14" s="111" t="str">
        <f>[1]!b_rate_creditratingagency(L14)</f>
        <v>中诚信国际信用评级有限责任公司</v>
      </c>
      <c r="G14" s="113">
        <f>[1]!b_agency_guarantor(L14)</f>
        <v>0</v>
      </c>
      <c r="H14" s="114" t="s">
        <v>982</v>
      </c>
      <c r="I14" s="66"/>
      <c r="J14" s="115" t="s">
        <v>982</v>
      </c>
      <c r="K14" s="116">
        <f>K3</f>
        <v>0</v>
      </c>
      <c r="L14" s="42" t="str">
        <f>L3</f>
        <v>q19041004.IB</v>
      </c>
      <c r="M14" s="114" t="s">
        <v>982</v>
      </c>
      <c r="N14" s="111" t="str">
        <f>[1]!b_agency_leadunderwriter(L14)</f>
        <v>中国邮政储蓄银行股份有限公司,中国建设银行股份有限公司</v>
      </c>
      <c r="P14" s="109" t="str">
        <f t="shared" ca="1" si="0"/>
        <v>2019-04-10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985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2019-04-10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986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2019-04-10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987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2019-04-10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988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2019-04-10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989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2019-04-10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990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2019-04-10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991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2019-04-10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992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2019-04-10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993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2019-04-10</v>
      </c>
    </row>
    <row r="24" spans="1:16" x14ac:dyDescent="0.25">
      <c r="P24" s="109" t="str">
        <f t="shared" ca="1" si="0"/>
        <v>2019-04-10</v>
      </c>
    </row>
    <row r="25" spans="1:16" x14ac:dyDescent="0.25">
      <c r="P25" s="109" t="str">
        <f t="shared" ca="1" si="0"/>
        <v>2019-04-10</v>
      </c>
    </row>
    <row r="26" spans="1:16" x14ac:dyDescent="0.25">
      <c r="P26" s="109" t="str">
        <f t="shared" ca="1" si="0"/>
        <v>2019-04-10</v>
      </c>
    </row>
    <row r="27" spans="1:16" x14ac:dyDescent="0.25">
      <c r="P27" s="109" t="str">
        <f t="shared" ca="1" si="0"/>
        <v>2019-04-10</v>
      </c>
    </row>
    <row r="28" spans="1:16" x14ac:dyDescent="0.25">
      <c r="P28" s="109" t="str">
        <f t="shared" ca="1" si="0"/>
        <v>2019-04-10</v>
      </c>
    </row>
    <row r="29" spans="1:16" x14ac:dyDescent="0.25">
      <c r="P29" s="109" t="str">
        <f t="shared" ca="1" si="0"/>
        <v>2019-04-10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2019-04-11T08:05:53Z</dcterms:modified>
</cp:coreProperties>
</file>