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8新券信评\"/>
    </mc:Choice>
  </mc:AlternateContent>
  <xr:revisionPtr revIDLastSave="0" documentId="13_ncr:1_{2C918FB4-AFBC-4A08-BA01-D530FBCC8595}" xr6:coauthVersionLast="43" xr6:coauthVersionMax="43" xr10:uidLastSave="{00000000-0000-0000-0000-000000000000}"/>
  <bookViews>
    <workbookView xWindow="108" yWindow="1008" windowWidth="17280" windowHeight="8964"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Q2" i="6"/>
  <c r="S141" i="1"/>
  <c r="S139" i="1"/>
  <c r="S137" i="1"/>
  <c r="S135" i="1"/>
  <c r="O134" i="1"/>
  <c r="M133" i="1"/>
  <c r="S131" i="1"/>
  <c r="M129" i="1"/>
  <c r="O128" i="1"/>
  <c r="S127" i="1"/>
  <c r="M121" i="1"/>
  <c r="M120" i="1"/>
  <c r="M119" i="1"/>
  <c r="M118" i="1"/>
  <c r="M117" i="1"/>
  <c r="M116" i="1"/>
  <c r="M141" i="1"/>
  <c r="M139" i="1"/>
  <c r="M137" i="1"/>
  <c r="O135" i="1"/>
  <c r="M134" i="1"/>
  <c r="S132" i="1"/>
  <c r="O131" i="1"/>
  <c r="S130" i="1"/>
  <c r="M128" i="1"/>
  <c r="O127" i="1"/>
  <c r="M123" i="1"/>
  <c r="S140" i="1"/>
  <c r="S138" i="1"/>
  <c r="S136" i="1"/>
  <c r="M135" i="1"/>
  <c r="S133" i="1"/>
  <c r="O132" i="1"/>
  <c r="M131" i="1"/>
  <c r="O130" i="1"/>
  <c r="S129" i="1"/>
  <c r="M127" i="1"/>
  <c r="S112" i="1"/>
  <c r="M140" i="1"/>
  <c r="O133" i="1"/>
  <c r="O129" i="1"/>
  <c r="D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M138" i="1"/>
  <c r="M132" i="1"/>
  <c r="S128" i="1"/>
  <c r="F113"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M136"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S134" i="1"/>
  <c r="M130" i="1"/>
  <c r="F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C39"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F16" i="1"/>
  <c r="J15" i="1"/>
  <c r="B14" i="1"/>
  <c r="E5" i="1"/>
  <c r="E40" i="1"/>
  <c r="G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B16" i="1"/>
  <c r="D15" i="1"/>
  <c r="F14" i="1"/>
  <c r="B10" i="1"/>
  <c r="F7" i="1"/>
  <c r="G39" i="1"/>
  <c r="F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11" i="1"/>
  <c r="B5" i="1"/>
  <c r="E39" i="1"/>
  <c r="E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E4" i="1"/>
  <c r="B4" i="1"/>
  <c r="O15" i="1"/>
  <c r="B8" i="1"/>
  <c r="F9" i="1"/>
  <c r="L22" i="1" l="1"/>
  <c r="P22" i="1"/>
  <c r="H110" i="1"/>
  <c r="B120" i="1"/>
  <c r="H124" i="1"/>
  <c r="M22" i="1"/>
  <c r="Q22" i="1"/>
  <c r="B109" i="1"/>
  <c r="B111" i="1"/>
  <c r="B126" i="1"/>
  <c r="N22" i="1"/>
  <c r="R22" i="1"/>
  <c r="H109" i="1"/>
  <c r="H111" i="1"/>
  <c r="H118" i="1"/>
  <c r="B122" i="1"/>
  <c r="B128" i="1"/>
  <c r="J22" i="1"/>
  <c r="O22" i="1"/>
  <c r="B110" i="1"/>
  <c r="D119" i="1"/>
  <c r="D123" i="1"/>
  <c r="B130" i="1"/>
  <c r="H112" i="1"/>
  <c r="B117" i="1"/>
  <c r="H119" i="1"/>
  <c r="D120" i="1"/>
  <c r="B121" i="1"/>
  <c r="D122" i="1"/>
  <c r="H123" i="1"/>
  <c r="B125" i="1"/>
  <c r="H126" i="1"/>
  <c r="H128" i="1"/>
  <c r="H130" i="1"/>
  <c r="D117" i="1"/>
  <c r="B118" i="1"/>
  <c r="H120" i="1"/>
  <c r="D121" i="1"/>
  <c r="H122" i="1"/>
  <c r="B124" i="1"/>
  <c r="D125" i="1"/>
  <c r="B127" i="1"/>
  <c r="B129" i="1"/>
  <c r="B131" i="1"/>
  <c r="B112" i="1"/>
  <c r="H117" i="1"/>
  <c r="D118" i="1"/>
  <c r="B119" i="1"/>
  <c r="H121" i="1"/>
  <c r="B123" i="1"/>
  <c r="D124" i="1"/>
  <c r="H125" i="1"/>
  <c r="H127" i="1"/>
  <c r="H129" i="1"/>
  <c r="H131"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5" i="6"/>
  <c r="J6" i="6"/>
  <c r="J19" i="6"/>
  <c r="J21" i="6"/>
  <c r="J9" i="6"/>
  <c r="J22" i="6"/>
  <c r="J15" i="6"/>
  <c r="J18" i="6"/>
  <c r="J20" i="6"/>
  <c r="J16" i="6"/>
  <c r="J23" i="6"/>
  <c r="J7" i="6"/>
</calcChain>
</file>

<file path=xl/sharedStrings.xml><?xml version="1.0" encoding="utf-8"?>
<sst xmlns="http://schemas.openxmlformats.org/spreadsheetml/2006/main" count="1064" uniqueCount="499">
  <si>
    <t>d19041708.IB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</si>
  <si>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</si>
  <si>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</si>
  <si>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</si>
  <si>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</si>
  <si>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</si>
  <si>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</si>
  <si>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</si>
  <si>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</si>
  <si>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</si>
  <si>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</si>
  <si>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</si>
  <si>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</si>
  <si>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</si>
  <si>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</si>
  <si>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</si>
  <si>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</si>
  <si>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</si>
  <si>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</si>
  <si>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</si>
  <si>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</si>
  <si>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</si>
  <si>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</si>
  <si>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</si>
  <si>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</si>
  <si>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</si>
  <si>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</si>
  <si>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</si>
  <si>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</si>
  <si>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</si>
  <si>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</si>
  <si>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</si>
  <si>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</si>
  <si>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</si>
  <si>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</si>
  <si>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</si>
  <si>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</si>
  <si>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</si>
  <si>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</si>
  <si>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</si>
  <si>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</si>
  <si>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</si>
  <si>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</si>
  <si>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</si>
  <si>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</si>
  <si>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</si>
  <si>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</si>
  <si>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</si>
  <si>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</si>
  <si>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</si>
  <si>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</si>
  <si>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</si>
  <si>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</si>
  <si>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</si>
  <si>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</si>
  <si>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</si>
  <si>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</si>
  <si>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</si>
  <si>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</si>
  <si>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</si>
  <si>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</si>
  <si>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</si>
  <si>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</si>
  <si>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</si>
  <si>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</si>
  <si>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</si>
  <si>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</si>
  <si>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</si>
  <si>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</si>
  <si>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</si>
  <si>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</si>
  <si>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</si>
  <si>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</si>
  <si>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</si>
  <si>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</si>
  <si>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</si>
  <si>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</si>
  <si>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</si>
  <si>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</si>
  <si>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</si>
  <si>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</si>
  <si>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</si>
  <si>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</si>
  <si>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</si>
  <si>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</si>
  <si>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</si>
  <si>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</si>
  <si>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</si>
  <si>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</si>
  <si>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</si>
  <si>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</si>
  <si>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</si>
  <si>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</si>
  <si>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</si>
  <si>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</si>
  <si>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</si>
  <si>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</si>
  <si>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</si>
  <si>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</si>
  <si>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</si>
  <si>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</si>
  <si>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</si>
  <si>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</si>
  <si>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</si>
  <si>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</si>
  <si>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</si>
  <si>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</si>
  <si>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</si>
  <si>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</si>
  <si>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</si>
  <si>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</si>
  <si>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</si>
  <si>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</si>
  <si>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101900517.IB</t>
  </si>
  <si>
    <t>20190410</t>
  </si>
  <si>
    <t>19南山集MTN001</t>
  </si>
  <si>
    <t>011900424.IB</t>
  </si>
  <si>
    <t>20190222</t>
  </si>
  <si>
    <t>19南山集SCP001</t>
  </si>
  <si>
    <t>155148.SH</t>
  </si>
  <si>
    <t>20190117</t>
  </si>
  <si>
    <t>19南山01</t>
  </si>
  <si>
    <t>155115.SH</t>
  </si>
  <si>
    <t>20181221</t>
  </si>
  <si>
    <t>18南山05</t>
  </si>
  <si>
    <t>011802311.IB</t>
  </si>
  <si>
    <t>20181126</t>
  </si>
  <si>
    <t>18南山集SCP009</t>
  </si>
  <si>
    <t>101801185.IB</t>
  </si>
  <si>
    <t>20181018</t>
  </si>
  <si>
    <t>18南山集MTN002</t>
  </si>
  <si>
    <t>011801924.IB</t>
  </si>
  <si>
    <t>20181011</t>
  </si>
  <si>
    <t>18南山集SCP008</t>
  </si>
  <si>
    <t>011801799.IB</t>
  </si>
  <si>
    <t>20180913</t>
  </si>
  <si>
    <t>18南山集SCP007</t>
  </si>
  <si>
    <t>143501.SH</t>
  </si>
  <si>
    <t>20180815</t>
  </si>
  <si>
    <t>18南山03</t>
  </si>
  <si>
    <t>011801476.IB</t>
  </si>
  <si>
    <t>20180807</t>
  </si>
  <si>
    <t>18南山集SCP006</t>
  </si>
  <si>
    <t>011801287.IB</t>
  </si>
  <si>
    <t>20180712</t>
  </si>
  <si>
    <t>18南山集SCP005</t>
  </si>
  <si>
    <t>011800983.IB</t>
  </si>
  <si>
    <t>20180523</t>
  </si>
  <si>
    <t>18南山集SCP004</t>
  </si>
  <si>
    <t>041800162.IB</t>
  </si>
  <si>
    <t>20180420</t>
  </si>
  <si>
    <t>18南山集CP001</t>
  </si>
  <si>
    <t>143577.SH</t>
  </si>
  <si>
    <t>20180417</t>
  </si>
  <si>
    <t>18南山01</t>
  </si>
  <si>
    <t>143578.SH</t>
  </si>
  <si>
    <t>18南山02</t>
  </si>
  <si>
    <t>101800373.IB</t>
  </si>
  <si>
    <t>20180410</t>
  </si>
  <si>
    <t>18南山集MTN001</t>
  </si>
  <si>
    <t>011800340.IB</t>
  </si>
  <si>
    <t>20180307</t>
  </si>
  <si>
    <t>18南山集SCP003</t>
  </si>
  <si>
    <t>011800212.IB</t>
  </si>
  <si>
    <t>20180206</t>
  </si>
  <si>
    <t>18南山集SCP002</t>
  </si>
  <si>
    <t>011800052.IB</t>
  </si>
  <si>
    <t>20180112</t>
  </si>
  <si>
    <t>18南山集SCP001</t>
  </si>
  <si>
    <t>041751025.IB</t>
  </si>
  <si>
    <t>20171024</t>
  </si>
  <si>
    <t>17南山集CP002</t>
  </si>
  <si>
    <t>101761041.IB</t>
  </si>
  <si>
    <t>20171019</t>
  </si>
  <si>
    <t>17南山集MTN002</t>
  </si>
  <si>
    <t>011754153.IB</t>
  </si>
  <si>
    <t>20170927</t>
  </si>
  <si>
    <t>17南山集SCP006</t>
  </si>
  <si>
    <t>041751021.IB</t>
  </si>
  <si>
    <t>20170830</t>
  </si>
  <si>
    <t>17南山集CP001</t>
  </si>
  <si>
    <t>143271.SH</t>
  </si>
  <si>
    <t>20170824</t>
  </si>
  <si>
    <t>17南铝债</t>
  </si>
  <si>
    <t>101761036.IB</t>
  </si>
  <si>
    <t>20170821</t>
  </si>
  <si>
    <t>17南山集MTN001</t>
  </si>
  <si>
    <t>143241.SH</t>
  </si>
  <si>
    <t>20170810</t>
  </si>
  <si>
    <t>17南山02</t>
  </si>
  <si>
    <t>143201.SH</t>
  </si>
  <si>
    <t>20170721</t>
  </si>
  <si>
    <t>17南山01</t>
  </si>
  <si>
    <t>011761043.IB</t>
  </si>
  <si>
    <t>20170704</t>
  </si>
  <si>
    <t>17南山集SCP005</t>
  </si>
  <si>
    <t>011760073.IB</t>
  </si>
  <si>
    <t>20170613</t>
  </si>
  <si>
    <t>17南山集SCP004</t>
  </si>
  <si>
    <t>011764047.IB</t>
  </si>
  <si>
    <t>20170524</t>
  </si>
  <si>
    <t>17南山集SCP003</t>
  </si>
  <si>
    <t>011762011.IB</t>
  </si>
  <si>
    <t>20170228</t>
  </si>
  <si>
    <t>17南山集SCP002</t>
  </si>
  <si>
    <t>011752007.IB</t>
  </si>
  <si>
    <t>20170208</t>
  </si>
  <si>
    <t>17南山集SCP001</t>
  </si>
  <si>
    <t>136822.SH</t>
  </si>
  <si>
    <t>20161114</t>
  </si>
  <si>
    <t>16南山06</t>
  </si>
  <si>
    <t>136823.SH</t>
  </si>
  <si>
    <t>16南山07</t>
  </si>
  <si>
    <t>101661032.IB</t>
  </si>
  <si>
    <t>20161103</t>
  </si>
  <si>
    <t>16南山集MTN002</t>
  </si>
  <si>
    <t>041651049.IB</t>
  </si>
  <si>
    <t>20161012</t>
  </si>
  <si>
    <t>16南山集CP003</t>
  </si>
  <si>
    <t>142203.SH</t>
  </si>
  <si>
    <t>20160908</t>
  </si>
  <si>
    <t>南山二次</t>
  </si>
  <si>
    <t>142191.SH</t>
  </si>
  <si>
    <t>南山二01</t>
  </si>
  <si>
    <t>142192.SH</t>
  </si>
  <si>
    <t>南山二02</t>
  </si>
  <si>
    <t>142193.SH</t>
  </si>
  <si>
    <t>南山二03</t>
  </si>
  <si>
    <t>142194.SH</t>
  </si>
  <si>
    <t>南山二04</t>
  </si>
  <si>
    <t>142195.SH</t>
  </si>
  <si>
    <t>南山二05</t>
  </si>
  <si>
    <t>142196.SH</t>
  </si>
  <si>
    <t>南山二06</t>
  </si>
  <si>
    <t>142197.SH</t>
  </si>
  <si>
    <t>南山二07</t>
  </si>
  <si>
    <t>142198.SH</t>
  </si>
  <si>
    <t>南山二08</t>
  </si>
  <si>
    <t>142199.SH</t>
  </si>
  <si>
    <t>南山二09</t>
  </si>
  <si>
    <t>142200.SH</t>
  </si>
  <si>
    <t>南山二10</t>
  </si>
  <si>
    <t>142201.SH</t>
  </si>
  <si>
    <t>南山二11</t>
  </si>
  <si>
    <t>142202.SH</t>
  </si>
  <si>
    <t>南山二12</t>
  </si>
  <si>
    <t>011698433.IB</t>
  </si>
  <si>
    <t>16南山集SCP004</t>
  </si>
  <si>
    <t>136669.SH</t>
  </si>
  <si>
    <t>20160825</t>
  </si>
  <si>
    <t>16南山04</t>
  </si>
  <si>
    <t>136670.SH</t>
  </si>
  <si>
    <t>16南山05</t>
  </si>
  <si>
    <t>041651034.IB</t>
  </si>
  <si>
    <t>20160720</t>
  </si>
  <si>
    <t>16南山集CP002</t>
  </si>
  <si>
    <t>101661022.IB</t>
  </si>
  <si>
    <t>20160623</t>
  </si>
  <si>
    <t>16南山集MTN001</t>
  </si>
  <si>
    <t>011699854.IB</t>
  </si>
  <si>
    <t>20160530</t>
  </si>
  <si>
    <t>16南山集SCP003</t>
  </si>
  <si>
    <t>136416.SH</t>
  </si>
  <si>
    <t>20160524</t>
  </si>
  <si>
    <t>16南山03</t>
  </si>
  <si>
    <t>011699755.IB</t>
  </si>
  <si>
    <t>20160509</t>
  </si>
  <si>
    <t>16南山集SCP002</t>
  </si>
  <si>
    <t>136276.SH</t>
  </si>
  <si>
    <t>20160310</t>
  </si>
  <si>
    <t>16南山01</t>
  </si>
  <si>
    <t>041662013.IB</t>
  </si>
  <si>
    <t>20160304</t>
  </si>
  <si>
    <t>16南山集CP001</t>
  </si>
  <si>
    <t>011699059.IB</t>
  </si>
  <si>
    <t>20160113</t>
  </si>
  <si>
    <t>16南山集SCP001</t>
  </si>
  <si>
    <t>136121.SH</t>
  </si>
  <si>
    <t>20151223</t>
  </si>
  <si>
    <t>15南山02</t>
  </si>
  <si>
    <t>041560109.IB</t>
  </si>
  <si>
    <t>20151201</t>
  </si>
  <si>
    <t>15南山集CP002</t>
  </si>
  <si>
    <t>125817.SH</t>
  </si>
  <si>
    <t>20150918</t>
  </si>
  <si>
    <t>15南山01</t>
  </si>
  <si>
    <t>123900.SH</t>
  </si>
  <si>
    <t>20150910</t>
  </si>
  <si>
    <t>南山01</t>
  </si>
  <si>
    <t>123901.SH</t>
  </si>
  <si>
    <t>南山02</t>
  </si>
  <si>
    <t>123902.SH</t>
  </si>
  <si>
    <t>南山03</t>
  </si>
  <si>
    <t>123903.SH</t>
  </si>
  <si>
    <t>南山04</t>
  </si>
  <si>
    <t>123904.SH</t>
  </si>
  <si>
    <t>南山05</t>
  </si>
  <si>
    <t>123905.SH</t>
  </si>
  <si>
    <t>南山06</t>
  </si>
  <si>
    <t>123906.SH</t>
  </si>
  <si>
    <t>南山次级</t>
  </si>
  <si>
    <t>011599619.IB</t>
  </si>
  <si>
    <t>20150901</t>
  </si>
  <si>
    <t>15南山集SCP002</t>
  </si>
  <si>
    <t>101554053.IB</t>
  </si>
  <si>
    <t>20150817</t>
  </si>
  <si>
    <t>15南山集MTN001</t>
  </si>
  <si>
    <t>011599509.IB</t>
  </si>
  <si>
    <t>20150805</t>
  </si>
  <si>
    <t>15南山集SCP001</t>
  </si>
  <si>
    <t>041562042.IB</t>
  </si>
  <si>
    <t>20150724</t>
  </si>
  <si>
    <t>15南山集CP001</t>
  </si>
  <si>
    <t>031564046.IB</t>
  </si>
  <si>
    <t>20150424</t>
  </si>
  <si>
    <t>15南山集PPN001</t>
  </si>
  <si>
    <t>041462028.IB</t>
  </si>
  <si>
    <t>20140721</t>
  </si>
  <si>
    <t>14南山集CP002</t>
  </si>
  <si>
    <t>101454020.IB</t>
  </si>
  <si>
    <t>20140507</t>
  </si>
  <si>
    <t>14南山集MTN001</t>
  </si>
  <si>
    <t>031490206.IB</t>
  </si>
  <si>
    <t>20140327</t>
  </si>
  <si>
    <t>14南山集PPN001</t>
  </si>
  <si>
    <t>041454009.IB</t>
  </si>
  <si>
    <t>20140219</t>
  </si>
  <si>
    <t>14南山集CP001</t>
  </si>
  <si>
    <t>101351026.IB</t>
  </si>
  <si>
    <t>20131113</t>
  </si>
  <si>
    <t>13南山集MTN003</t>
  </si>
  <si>
    <t>101351015.IB</t>
  </si>
  <si>
    <t>20130911</t>
  </si>
  <si>
    <t>13南山集MTN002</t>
  </si>
  <si>
    <t>041354049.IB</t>
  </si>
  <si>
    <t>20130821</t>
  </si>
  <si>
    <t>13南山集CP001</t>
  </si>
  <si>
    <t>1382307.IB</t>
  </si>
  <si>
    <t>20130614</t>
  </si>
  <si>
    <t>13南山集MTN1</t>
  </si>
  <si>
    <t>1282339.IB</t>
  </si>
  <si>
    <t>20120912</t>
  </si>
  <si>
    <t>12南山集MTN3</t>
  </si>
  <si>
    <t>1282200.IB</t>
  </si>
  <si>
    <t>20120615</t>
  </si>
  <si>
    <t>12南山集MTN2</t>
  </si>
  <si>
    <t>1282089.IB</t>
  </si>
  <si>
    <t>20120327</t>
  </si>
  <si>
    <t>12南山集MTN1</t>
  </si>
  <si>
    <t>0980142.IB</t>
  </si>
  <si>
    <t>20091020</t>
  </si>
  <si>
    <t>09南山债01</t>
  </si>
  <si>
    <t>122933.SH</t>
  </si>
  <si>
    <t>09南山1</t>
  </si>
  <si>
    <t>122934.SH</t>
  </si>
  <si>
    <t>09南山2</t>
  </si>
  <si>
    <t>0980143.IB</t>
  </si>
  <si>
    <t>09南山债02</t>
  </si>
  <si>
    <t>0781148.IB</t>
  </si>
  <si>
    <t>20070730</t>
  </si>
  <si>
    <t>07南山CP01</t>
  </si>
  <si>
    <t>068030.IB</t>
  </si>
  <si>
    <t>20060613</t>
  </si>
  <si>
    <t>06南山债</t>
  </si>
  <si>
    <t>068030.BC</t>
  </si>
  <si>
    <t>06南山债(柜台)</t>
  </si>
  <si>
    <t>155149.SH</t>
  </si>
  <si>
    <t>19南山02</t>
  </si>
  <si>
    <t>143506.SH</t>
  </si>
  <si>
    <t>18南山04</t>
  </si>
  <si>
    <t>历史主体评级</t>
  </si>
  <si>
    <t>发布日期</t>
  </si>
  <si>
    <t>主体资信级别</t>
  </si>
  <si>
    <t>评级展望</t>
  </si>
  <si>
    <t>评级机构</t>
  </si>
  <si>
    <t>20190114</t>
  </si>
  <si>
    <t>AAA</t>
  </si>
  <si>
    <t>稳定</t>
  </si>
  <si>
    <t>联合资信评估有限公司</t>
  </si>
  <si>
    <t>20181228</t>
  </si>
  <si>
    <t>联合信用评级有限公司</t>
  </si>
  <si>
    <t>20181212</t>
  </si>
  <si>
    <t>20181010</t>
  </si>
  <si>
    <t>20180723</t>
  </si>
  <si>
    <t>20180625</t>
  </si>
  <si>
    <t>20180611</t>
  </si>
  <si>
    <t>20180515</t>
  </si>
  <si>
    <t>20180404</t>
  </si>
  <si>
    <t>20180227</t>
  </si>
  <si>
    <t>20171218</t>
  </si>
  <si>
    <t>20170915</t>
  </si>
  <si>
    <t>20170727</t>
  </si>
  <si>
    <t>20170627</t>
  </si>
  <si>
    <t>20170626</t>
  </si>
  <si>
    <t>20170412</t>
  </si>
  <si>
    <t>AA+</t>
  </si>
  <si>
    <t>20161031</t>
  </si>
  <si>
    <t>20160920</t>
  </si>
  <si>
    <t>20160819</t>
  </si>
  <si>
    <t>20160714</t>
  </si>
  <si>
    <t>20160629</t>
  </si>
  <si>
    <t>20160628</t>
  </si>
  <si>
    <t>20160531</t>
  </si>
  <si>
    <t>20160518</t>
  </si>
  <si>
    <t>20160229</t>
  </si>
  <si>
    <t>20151228</t>
  </si>
  <si>
    <t>20151218</t>
  </si>
  <si>
    <t>20151209</t>
  </si>
  <si>
    <t>20150928</t>
  </si>
  <si>
    <t>20150629</t>
  </si>
  <si>
    <t>20150527</t>
  </si>
  <si>
    <t>20141029</t>
  </si>
  <si>
    <t>20140807</t>
  </si>
  <si>
    <t>20140627</t>
  </si>
  <si>
    <t>20131220</t>
  </si>
  <si>
    <t>AA</t>
  </si>
  <si>
    <t>20130912</t>
  </si>
  <si>
    <t>20130718</t>
  </si>
  <si>
    <t>20130628</t>
  </si>
  <si>
    <t>20130403</t>
  </si>
  <si>
    <t>20121228</t>
  </si>
  <si>
    <t>20120802</t>
  </si>
  <si>
    <t>20120514</t>
  </si>
  <si>
    <t>20120116</t>
  </si>
  <si>
    <t>20111229</t>
  </si>
  <si>
    <t>20100608</t>
  </si>
  <si>
    <t>AA-</t>
  </si>
  <si>
    <t>20090630</t>
  </si>
  <si>
    <t>20080616</t>
  </si>
  <si>
    <t>20070514</t>
  </si>
  <si>
    <t>A+</t>
  </si>
  <si>
    <t>20070426</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</si>
  <si>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</si>
  <si>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</si>
  <si>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</si>
  <si>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</si>
  <si>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</si>
  <si>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</si>
  <si>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</si>
  <si>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</si>
  <si>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</si>
  <si>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</si>
  <si>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</si>
  <si>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中诚信国际信用评级有限责任公司</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</si>
  <si>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</si>
  <si>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</si>
  <si>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</si>
  <si>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</si>
  <si>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</si>
  <si>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</si>
  <si>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</si>
  <si>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</si>
  <si>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</si>
  <si>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</si>
  <si>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</si>
  <si>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</si>
  <si>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</si>
  <si>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</si>
  <si>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</si>
  <si>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</si>
  <si>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</si>
  <si>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</si>
  <si>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</si>
  <si>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</si>
  <si>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</si>
  <si>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</si>
  <si>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</si>
  <si>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</si>
  <si>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</si>
  <si>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</si>
  <si>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</si>
  <si>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</si>
  <si>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</si>
  <si>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</si>
  <si>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</si>
  <si>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</si>
  <si>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</si>
  <si>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</si>
  <si>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</si>
  <si>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</si>
  <si>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</si>
  <si>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</si>
  <si>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</si>
  <si>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</si>
  <si>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</si>
  <si>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</si>
  <si>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</si>
  <si>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</si>
  <si>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</si>
  <si>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</si>
  <si>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南山集团有限公司</t>
  </si>
  <si>
    <t>集体企业</t>
  </si>
  <si>
    <t>材料--材料Ⅱ--金属、非金属与采矿--金属非金属</t>
  </si>
  <si>
    <t>山东省烟台市龙口市南山工业园</t>
  </si>
  <si>
    <t>公司经过多年的发展，树立了良好的“南山”品牌形象。“南山”牌系列产品被中国保护消费者基金会评为“消费者信得过优质产品”，被人民日报社授予“中国名牌上榜品牌”；“南山”牌商标被山东省工商局审定为“山东省著名商标”。目前公司拥有中国驰名商标2个，中国名牌产品2个。2010年南山集团荣获山东省政府设立的最高荣誉奖项--省长质量奖。目前公司民用铝板带箔全国生产销售排名第一位。公司是在龙口市前宋村村办企业的基础上发展起来的，公司的发展在带动了当地农民致富的同时，也解决了农村富余劳动力的就业问题。为此，南山集团作为建设社会主义新农村的样板多次受到党和国家领导人的肯定和赞许。南山集团属于山东省及烟台市重点扶持企业，优越的政策环境和良好的政府背景成为公司在项目孵化、市场开拓、资金融通等方面的强大支持因素，保证了公司业务的有效开展。综合看，良好的外部发展环境，地方政府的有力支持，为公司持续健康发展奠定了坚实基础。根据中国企业联合会和中国企业家协会公布的2014年“中国企业500强”排名，南山集团位居第162位，在“中国制造业500强”排名70位。整体来看，南山集团的优质品牌众多，规模优势领先，行业地位突显。</t>
  </si>
  <si>
    <t>龙口市东江镇南山村村民委员会</t>
  </si>
  <si>
    <t>宋作文</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</si>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</sst>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南山集团有限公司</v>
      </c>
      <c r="C4" s="120"/>
      <c r="D4" s="57" t="s">
        <v>3</v>
      </c>
      <c r="E4" s="119" t="str">
        <f>[1]!s_info_nature(A2)</f>
        <v>集体企业</v>
      </c>
      <c r="F4" s="120"/>
      <c r="G4" s="120"/>
      <c r="H4" s="19"/>
    </row>
    <row r="5" spans="1:20" s="17" customFormat="1" ht="14.25" customHeight="1" x14ac:dyDescent="0.25">
      <c r="A5" s="57" t="s">
        <v>4</v>
      </c>
      <c r="B5" s="119" t="str">
        <f>[1]!b_issuer_windindustry(A2,9)</f>
        <v>材料--材料Ⅱ--金属、非金属与采矿--金属非金属</v>
      </c>
      <c r="C5" s="120"/>
      <c r="D5" s="57" t="s">
        <v>5</v>
      </c>
      <c r="E5" s="119" t="str">
        <f>[1]!b_issuer_regaddress(A2)</f>
        <v>山东省烟台市龙口市南山工业园</v>
      </c>
      <c r="F5" s="120"/>
      <c r="G5" s="120"/>
    </row>
    <row r="6" spans="1:20" s="17" customFormat="1" ht="81" customHeight="1" x14ac:dyDescent="0.25">
      <c r="A6" s="57" t="s">
        <v>6</v>
      </c>
      <c r="B6" s="121" t="str">
        <f>[1]!s_info_briefing(A2)</f>
        <v>公司经过多年的发展，树立了良好的“南山”品牌形象。“南山”牌系列产品被中国保护消费者基金会评为“消费者信得过优质产品”，被人民日报社授予“中国名牌上榜品牌”；“南山”牌商标被山东省工商局审定为“山东省著名商标”。目前公司拥有中国驰名商标2个，中国名牌产品2个。2010年南山集团荣获山东省政府设立的最高荣誉奖项--省长质量奖。目前公司民用铝板带箔全国生产销售排名第一位。公司是在龙口市前宋村村办企业的基础上发展起来的，公司的发展在带动了当地农民致富的同时，也解决了农村富余劳动力的就业问题。为此，南山集团作为建设社会主义新农村的样板多次受到党和国家领导人的肯定和赞许。南山集团属于山东省及烟台市重点扶持企业，优越的政策环境和良好的政府背景成为公司在项目孵化、市场开拓、资金融通等方面的强大支持因素，保证了公司业务的有效开展。综合看，良好的外部发展环境，地方政府的有力支持，为公司持续健康发展奠定了坚实基础。根据中国企业联合会和中国企业家协会公布的2014年“中国企业500强”排名，南山集团位居第162位，在“中国制造业500强”排名70位。整体来看，南山集团的优质品牌众多，规模优势领先，行业地位突显。</v>
      </c>
      <c r="C6" s="120"/>
      <c r="D6" s="120"/>
      <c r="E6" s="120"/>
      <c r="F6" s="120"/>
      <c r="G6" s="120"/>
    </row>
    <row r="7" spans="1:20" s="17" customFormat="1" x14ac:dyDescent="0.25">
      <c r="A7" s="59" t="s">
        <v>7</v>
      </c>
      <c r="B7" s="122" t="str">
        <f>[1]!b_issuer_shareholder(A2,"",1)</f>
        <v>龙口市东江镇南山村村民委员会</v>
      </c>
      <c r="C7" s="120"/>
      <c r="D7" s="120"/>
      <c r="E7" s="120"/>
      <c r="F7" s="61">
        <f>[1]!b_issuer_propofshareholder($A$2,"",1)%</f>
        <v>0.51</v>
      </c>
      <c r="G7" s="60"/>
      <c r="H7" s="20" t="s">
        <v>8</v>
      </c>
      <c r="M7" s="24">
        <v>42004</v>
      </c>
      <c r="N7" s="24">
        <v>42369</v>
      </c>
      <c r="O7" s="24">
        <v>41639</v>
      </c>
      <c r="P7" s="62" t="s">
        <v>9</v>
      </c>
      <c r="Q7" s="62" t="s">
        <v>10</v>
      </c>
      <c r="R7" s="62" t="s">
        <v>11</v>
      </c>
    </row>
    <row r="8" spans="1:20" s="17" customFormat="1" x14ac:dyDescent="0.25">
      <c r="A8" s="59"/>
      <c r="B8" s="122" t="str">
        <f>[1]!b_issuer_shareholder(A2,"",2)</f>
        <v>宋作文</v>
      </c>
      <c r="C8" s="120"/>
      <c r="D8" s="120"/>
      <c r="E8" s="120"/>
      <c r="F8" s="61">
        <f>[1]!b_issuer_propofshareholder($A$2,"",2)%</f>
        <v>0.49</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d19041708.IB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南山集团有限公司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集体企业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1246.0642976224001</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0.52058500000000008</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1.2958000000000001</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0.67353069132839449</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0.1356</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372.7129269678</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0.81220000000000003</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0.23500699999999999</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30.9264153383</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5.3606000000000001E-2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5.0343717998999997</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7195199150.7799997</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584401673.52999997</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4707097450.3900003</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8856997193.7600002</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18891795776.5</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59738170454.57</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d19041708.IB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0.52058500000000008</v>
      </c>
      <c r="C109" s="54" t="s">
        <v>29</v>
      </c>
      <c r="D109" s="72">
        <f>[1]!s_fa_current(A2,B2)</f>
        <v>1.2958000000000001</v>
      </c>
      <c r="E109" s="54" t="s">
        <v>33</v>
      </c>
      <c r="F109" s="73">
        <f>[1]!s_fa_salescashintoor(A2,B2)/100</f>
        <v>0.81220000000000003</v>
      </c>
      <c r="G109" s="54" t="s">
        <v>34</v>
      </c>
      <c r="H109" s="12">
        <f>S109/100</f>
        <v>0.23500699999999999</v>
      </c>
      <c r="I109" s="54"/>
      <c r="J109" s="16"/>
      <c r="K109" s="25"/>
      <c r="L109" s="34" t="s">
        <v>53</v>
      </c>
      <c r="M109" s="74">
        <f>[1]!s_fa_debttoassets(A2,B2)</f>
        <v>52.058500000000002</v>
      </c>
      <c r="N109" s="54" t="s">
        <v>29</v>
      </c>
      <c r="O109" s="35"/>
      <c r="P109" s="54" t="s">
        <v>33</v>
      </c>
      <c r="Q109" s="35"/>
      <c r="R109" s="54" t="s">
        <v>34</v>
      </c>
      <c r="S109" s="75">
        <f>[1]!s_fa_grossprofitmargin(A2,B2)</f>
        <v>23.500699999999998</v>
      </c>
    </row>
    <row r="110" spans="1:19" ht="15.75" customHeight="1" x14ac:dyDescent="0.25">
      <c r="A110" s="54" t="s">
        <v>54</v>
      </c>
      <c r="B110" s="12">
        <f>M110/100</f>
        <v>0.362234</v>
      </c>
      <c r="C110" s="54" t="s">
        <v>55</v>
      </c>
      <c r="D110" s="73">
        <f>[1]!s_fa_quick(A2,B2)</f>
        <v>0.77270000000000005</v>
      </c>
      <c r="E110" s="54" t="s">
        <v>56</v>
      </c>
      <c r="F110" s="72">
        <f>[1]!s_fa_arturn(A2,B2)</f>
        <v>8.2507999999999999</v>
      </c>
      <c r="G110" s="54" t="s">
        <v>57</v>
      </c>
      <c r="H110" s="12">
        <f>S110/100</f>
        <v>9.836700000000001E-2</v>
      </c>
      <c r="I110" s="54"/>
      <c r="J110" s="16"/>
      <c r="L110" s="54" t="s">
        <v>54</v>
      </c>
      <c r="M110" s="74">
        <f>[1]!s_fa_catoassets(A2,B2)</f>
        <v>36.223399999999998</v>
      </c>
      <c r="N110" s="54" t="s">
        <v>55</v>
      </c>
      <c r="O110" s="35"/>
      <c r="P110" s="54" t="s">
        <v>56</v>
      </c>
      <c r="Q110" s="73"/>
      <c r="R110" s="54" t="s">
        <v>57</v>
      </c>
      <c r="S110" s="75">
        <f>[1]!s_fa_optogr(A2,B2)</f>
        <v>9.8367000000000004</v>
      </c>
    </row>
    <row r="111" spans="1:19" ht="15" customHeight="1" x14ac:dyDescent="0.25">
      <c r="A111" s="54" t="s">
        <v>58</v>
      </c>
      <c r="B111" s="12">
        <f>M111/100</f>
        <v>0.536968</v>
      </c>
      <c r="C111" s="54" t="s">
        <v>31</v>
      </c>
      <c r="D111" s="73">
        <f>[1]!s_fa_ebitdatodebt(A2,B2)</f>
        <v>0.1356</v>
      </c>
      <c r="E111" s="54" t="s">
        <v>59</v>
      </c>
      <c r="F111" s="72">
        <f>[1]!s_fa_invturn(A2,B2)</f>
        <v>1.7355</v>
      </c>
      <c r="G111" s="54" t="s">
        <v>37</v>
      </c>
      <c r="H111" s="12">
        <f>S111/100</f>
        <v>5.3606000000000001E-2</v>
      </c>
      <c r="I111" s="54"/>
      <c r="J111" s="16"/>
      <c r="L111" s="54" t="s">
        <v>58</v>
      </c>
      <c r="M111" s="74">
        <f>[1]!s_fa_currentdebttodebt(A2,B2)</f>
        <v>53.696800000000003</v>
      </c>
      <c r="N111" s="54" t="s">
        <v>31</v>
      </c>
      <c r="O111" s="35"/>
      <c r="P111" s="54" t="s">
        <v>59</v>
      </c>
      <c r="Q111" s="35"/>
      <c r="R111" s="54" t="s">
        <v>37</v>
      </c>
      <c r="S111" s="75">
        <f>[1]!s_fa_roe(A2,B2)</f>
        <v>5.3605999999999998</v>
      </c>
    </row>
    <row r="112" spans="1:19" ht="14.25" customHeight="1" x14ac:dyDescent="0.25">
      <c r="A112" s="54" t="s">
        <v>30</v>
      </c>
      <c r="B112" s="76">
        <f>(M116+M117+M118+M119+M120+M121)/M123</f>
        <v>0.67353069132839449</v>
      </c>
      <c r="C112" s="54" t="s">
        <v>60</v>
      </c>
      <c r="D112" s="73">
        <f>[1]!s_fa_ebittointerest(A2,B2)</f>
        <v>3.0384000000000002</v>
      </c>
      <c r="E112" s="54" t="s">
        <v>61</v>
      </c>
      <c r="F112" s="72">
        <f>[1]!s_fa_caturn(A2,B2)</f>
        <v>0.86629999999999996</v>
      </c>
      <c r="G112" s="54" t="s">
        <v>62</v>
      </c>
      <c r="H112" s="12">
        <f>S112/100</f>
        <v>4.8194999999999995E-2</v>
      </c>
      <c r="I112" s="54"/>
      <c r="J112" s="16"/>
      <c r="L112" s="54" t="s">
        <v>30</v>
      </c>
      <c r="M112" s="77"/>
      <c r="N112" s="54" t="s">
        <v>60</v>
      </c>
      <c r="O112" s="35"/>
      <c r="P112" s="54" t="s">
        <v>61</v>
      </c>
      <c r="Q112" s="35"/>
      <c r="R112" s="54" t="s">
        <v>62</v>
      </c>
      <c r="S112" s="75">
        <f>[1]!s_fa_roa2(A2,B2)</f>
        <v>4.8194999999999997</v>
      </c>
    </row>
    <row r="113" spans="1:21" x14ac:dyDescent="0.25">
      <c r="A113" s="30"/>
      <c r="B113" s="31"/>
      <c r="C113" s="30"/>
      <c r="D113" s="32"/>
      <c r="E113" s="30" t="s">
        <v>63</v>
      </c>
      <c r="F113" s="78">
        <f>[1]!s_fa_dupont_faturnover(A2,B2)</f>
        <v>0.31090000000000001</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7195199150.7799997</v>
      </c>
    </row>
    <row r="117" spans="1:21" ht="14.25" customHeight="1" x14ac:dyDescent="0.25">
      <c r="A117" s="54" t="s">
        <v>69</v>
      </c>
      <c r="B117" s="73">
        <f t="shared" ref="B117:B131" si="1">M127/100000000</f>
        <v>100.68681001749999</v>
      </c>
      <c r="C117" s="54" t="s">
        <v>70</v>
      </c>
      <c r="D117" s="76">
        <f t="shared" ref="D117:D125" si="2">O127/100000000</f>
        <v>374.11961153999999</v>
      </c>
      <c r="E117" s="131" t="s">
        <v>71</v>
      </c>
      <c r="F117" s="124"/>
      <c r="G117" s="124"/>
      <c r="H117" s="132">
        <f t="shared" ref="H117:H131" si="3">S127/100000000</f>
        <v>302.7092727598</v>
      </c>
      <c r="I117" s="124"/>
      <c r="J117" s="124"/>
      <c r="L117" s="17" t="s">
        <v>40</v>
      </c>
      <c r="M117" s="71">
        <f>[1]!b_stm07_bs(K107,82,L107,1)</f>
        <v>584401673.52999997</v>
      </c>
    </row>
    <row r="118" spans="1:21" ht="14.25" customHeight="1" x14ac:dyDescent="0.25">
      <c r="A118" s="54" t="s">
        <v>72</v>
      </c>
      <c r="B118" s="73">
        <f t="shared" si="1"/>
        <v>56.894994147299997</v>
      </c>
      <c r="C118" s="54" t="s">
        <v>73</v>
      </c>
      <c r="D118" s="76">
        <f t="shared" si="2"/>
        <v>338.22082372900002</v>
      </c>
      <c r="E118" s="131" t="s">
        <v>74</v>
      </c>
      <c r="F118" s="124"/>
      <c r="G118" s="124"/>
      <c r="H118" s="132">
        <f t="shared" si="3"/>
        <v>8.8257029797000008</v>
      </c>
      <c r="I118" s="124"/>
      <c r="J118" s="124"/>
      <c r="L118" s="17" t="s">
        <v>41</v>
      </c>
      <c r="M118" s="71">
        <f>[1]!b_stm07_bs(K107,88,L107,1)</f>
        <v>4707097450.3900003</v>
      </c>
    </row>
    <row r="119" spans="1:21" ht="14.25" customHeight="1" x14ac:dyDescent="0.25">
      <c r="A119" s="54" t="s">
        <v>75</v>
      </c>
      <c r="B119" s="73">
        <f t="shared" si="1"/>
        <v>60.489114656600002</v>
      </c>
      <c r="C119" s="54" t="s">
        <v>76</v>
      </c>
      <c r="D119" s="76">
        <f t="shared" si="2"/>
        <v>285.12275496249998</v>
      </c>
      <c r="E119" s="131" t="s">
        <v>77</v>
      </c>
      <c r="F119" s="124"/>
      <c r="G119" s="124"/>
      <c r="H119" s="133">
        <f t="shared" si="3"/>
        <v>324.58760536979997</v>
      </c>
      <c r="I119" s="124"/>
      <c r="J119" s="124"/>
      <c r="L119" s="17" t="s">
        <v>42</v>
      </c>
      <c r="M119" s="71">
        <f>[1]!b_stm07_bs(K107,147,L107,1)</f>
        <v>0</v>
      </c>
    </row>
    <row r="120" spans="1:21" ht="14.25" customHeight="1" x14ac:dyDescent="0.25">
      <c r="A120" s="54" t="s">
        <v>78</v>
      </c>
      <c r="B120" s="73">
        <f t="shared" si="1"/>
        <v>413.49713018339997</v>
      </c>
      <c r="C120" s="54" t="s">
        <v>79</v>
      </c>
      <c r="D120" s="76">
        <f t="shared" si="2"/>
        <v>11.8231064846</v>
      </c>
      <c r="E120" s="131" t="s">
        <v>80</v>
      </c>
      <c r="F120" s="124"/>
      <c r="G120" s="124"/>
      <c r="H120" s="132">
        <f t="shared" si="3"/>
        <v>246.44646252589999</v>
      </c>
      <c r="I120" s="124"/>
      <c r="J120" s="124"/>
      <c r="L120" s="17" t="s">
        <v>43</v>
      </c>
      <c r="M120" s="71">
        <f>[1]!b_stm07_bs(K107,94,L107,1)</f>
        <v>8856997193.7600002</v>
      </c>
    </row>
    <row r="121" spans="1:21" ht="14.25" customHeight="1" x14ac:dyDescent="0.25">
      <c r="A121" s="54" t="s">
        <v>81</v>
      </c>
      <c r="B121" s="73">
        <f t="shared" si="1"/>
        <v>158.90003127719999</v>
      </c>
      <c r="C121" s="54" t="s">
        <v>82</v>
      </c>
      <c r="D121" s="76">
        <f t="shared" si="2"/>
        <v>16.933403000799998</v>
      </c>
      <c r="E121" s="131" t="s">
        <v>83</v>
      </c>
      <c r="F121" s="124"/>
      <c r="G121" s="124"/>
      <c r="H121" s="132">
        <f t="shared" si="3"/>
        <v>14.761009397500001</v>
      </c>
      <c r="I121" s="124"/>
      <c r="J121" s="124"/>
      <c r="L121" s="17" t="s">
        <v>44</v>
      </c>
      <c r="M121" s="71">
        <f>[1]!b_stm07_bs(K107,95,L107,1)</f>
        <v>18891795776.5</v>
      </c>
    </row>
    <row r="122" spans="1:21" ht="14.25" customHeight="1" x14ac:dyDescent="0.25">
      <c r="A122" s="54" t="s">
        <v>84</v>
      </c>
      <c r="B122" s="73">
        <f t="shared" si="1"/>
        <v>62.340710121699999</v>
      </c>
      <c r="C122" s="54" t="s">
        <v>85</v>
      </c>
      <c r="D122" s="76">
        <f t="shared" si="2"/>
        <v>15.328739089600001</v>
      </c>
      <c r="E122" s="131" t="s">
        <v>86</v>
      </c>
      <c r="F122" s="124"/>
      <c r="G122" s="124"/>
      <c r="H122" s="133">
        <f t="shared" si="3"/>
        <v>319.55323356990004</v>
      </c>
      <c r="I122" s="124"/>
      <c r="J122" s="124"/>
      <c r="L122" s="17"/>
      <c r="M122" s="17"/>
    </row>
    <row r="123" spans="1:21" ht="14.25" customHeight="1" x14ac:dyDescent="0.25">
      <c r="A123" s="54" t="s">
        <v>87</v>
      </c>
      <c r="B123" s="79">
        <f t="shared" si="1"/>
        <v>1246.0642976224001</v>
      </c>
      <c r="C123" s="54" t="s">
        <v>88</v>
      </c>
      <c r="D123" s="76">
        <f t="shared" si="2"/>
        <v>36.801092713999999</v>
      </c>
      <c r="E123" s="131" t="s">
        <v>89</v>
      </c>
      <c r="F123" s="124"/>
      <c r="G123" s="124"/>
      <c r="H123" s="133">
        <f t="shared" si="3"/>
        <v>5.0343717998999997</v>
      </c>
      <c r="I123" s="124"/>
      <c r="J123" s="124"/>
      <c r="L123" s="17" t="s">
        <v>45</v>
      </c>
      <c r="M123" s="71">
        <f>[1]!b_stm07_bs(K107,141,L107,1)</f>
        <v>59738170454.57</v>
      </c>
    </row>
    <row r="124" spans="1:21" ht="14.25" customHeight="1" x14ac:dyDescent="0.25">
      <c r="A124" s="54" t="s">
        <v>90</v>
      </c>
      <c r="B124" s="73">
        <f t="shared" si="1"/>
        <v>71.951991507800003</v>
      </c>
      <c r="C124" s="54" t="s">
        <v>91</v>
      </c>
      <c r="D124" s="76">
        <f t="shared" si="2"/>
        <v>43.634285234700002</v>
      </c>
      <c r="E124" s="131" t="s">
        <v>92</v>
      </c>
      <c r="F124" s="124"/>
      <c r="G124" s="124"/>
      <c r="H124" s="133">
        <f t="shared" si="3"/>
        <v>-70.068587996199994</v>
      </c>
      <c r="I124" s="124"/>
      <c r="J124" s="124"/>
      <c r="L124" s="17"/>
      <c r="M124" s="17"/>
    </row>
    <row r="125" spans="1:21" ht="27" customHeight="1" x14ac:dyDescent="0.25">
      <c r="A125" s="54" t="s">
        <v>93</v>
      </c>
      <c r="B125" s="73">
        <f t="shared" si="1"/>
        <v>47.070974503900004</v>
      </c>
      <c r="C125" s="54" t="s">
        <v>35</v>
      </c>
      <c r="D125" s="76">
        <f t="shared" si="2"/>
        <v>30.9264153383</v>
      </c>
      <c r="E125" s="131" t="s">
        <v>94</v>
      </c>
      <c r="F125" s="124"/>
      <c r="G125" s="124"/>
      <c r="H125" s="132">
        <f t="shared" si="3"/>
        <v>0</v>
      </c>
      <c r="I125" s="124"/>
      <c r="J125" s="124"/>
      <c r="L125" s="17"/>
      <c r="M125" s="17"/>
    </row>
    <row r="126" spans="1:21" ht="16.5" customHeight="1" x14ac:dyDescent="0.25">
      <c r="A126" s="54" t="s">
        <v>95</v>
      </c>
      <c r="B126" s="73">
        <f t="shared" si="1"/>
        <v>0</v>
      </c>
      <c r="C126" s="54"/>
      <c r="D126" s="80"/>
      <c r="E126" s="131" t="s">
        <v>96</v>
      </c>
      <c r="F126" s="124"/>
      <c r="G126" s="124"/>
      <c r="H126" s="132">
        <f t="shared" si="3"/>
        <v>162.36643374780002</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88.569971937600002</v>
      </c>
      <c r="C127" s="54"/>
      <c r="D127" s="80"/>
      <c r="E127" s="131" t="s">
        <v>98</v>
      </c>
      <c r="F127" s="124"/>
      <c r="G127" s="124"/>
      <c r="H127" s="132">
        <f t="shared" si="3"/>
        <v>124.69</v>
      </c>
      <c r="I127" s="124"/>
      <c r="J127" s="124"/>
      <c r="L127" s="54" t="s">
        <v>69</v>
      </c>
      <c r="M127" s="75">
        <f>[1]!b_stm07_bs(K107,9,L107,1)</f>
        <v>10068681001.75</v>
      </c>
      <c r="N127" s="54" t="s">
        <v>70</v>
      </c>
      <c r="O127" s="75">
        <f>[1]!b_stm07_is(K107,83,L107,1)</f>
        <v>37411961154</v>
      </c>
      <c r="P127" s="131" t="s">
        <v>71</v>
      </c>
      <c r="Q127" s="124"/>
      <c r="R127" s="124"/>
      <c r="S127" s="136">
        <f>[1]!b_stm07_cs(K107,9,L107,1)</f>
        <v>30270927275.98</v>
      </c>
      <c r="T127" s="135"/>
      <c r="U127" s="135"/>
    </row>
    <row r="128" spans="1:21" ht="14.25" customHeight="1" x14ac:dyDescent="0.25">
      <c r="A128" s="54" t="s">
        <v>99</v>
      </c>
      <c r="B128" s="73">
        <f t="shared" si="1"/>
        <v>188.91795776500001</v>
      </c>
      <c r="C128" s="54"/>
      <c r="D128" s="80"/>
      <c r="E128" s="131" t="s">
        <v>100</v>
      </c>
      <c r="F128" s="124"/>
      <c r="G128" s="124"/>
      <c r="H128" s="133">
        <f t="shared" si="3"/>
        <v>307.32308885409998</v>
      </c>
      <c r="I128" s="124"/>
      <c r="J128" s="124"/>
      <c r="L128" s="54" t="s">
        <v>72</v>
      </c>
      <c r="M128" s="75">
        <f>[1]!b_stm07_bs(K107,12,L107,1)</f>
        <v>5689499414.7299995</v>
      </c>
      <c r="N128" s="54" t="s">
        <v>73</v>
      </c>
      <c r="O128" s="75">
        <f>[1]!b_stm07_is(K107,84,L107,1)</f>
        <v>33822082372.900002</v>
      </c>
      <c r="P128" s="131" t="s">
        <v>74</v>
      </c>
      <c r="Q128" s="124"/>
      <c r="R128" s="124"/>
      <c r="S128" s="136">
        <f>[1]!b_stm07_cs(K107,11,L107,1)</f>
        <v>882570297.97000003</v>
      </c>
      <c r="T128" s="135"/>
      <c r="U128" s="135"/>
    </row>
    <row r="129" spans="1:21" ht="14.25" customHeight="1" x14ac:dyDescent="0.25">
      <c r="A129" s="54" t="s">
        <v>101</v>
      </c>
      <c r="B129" s="79">
        <f t="shared" si="1"/>
        <v>648.68259307669996</v>
      </c>
      <c r="C129" s="14"/>
      <c r="D129" s="13"/>
      <c r="E129" s="131" t="s">
        <v>102</v>
      </c>
      <c r="F129" s="124"/>
      <c r="G129" s="124"/>
      <c r="H129" s="132">
        <f t="shared" si="3"/>
        <v>224.06156888859999</v>
      </c>
      <c r="I129" s="124"/>
      <c r="J129" s="124"/>
      <c r="L129" s="54" t="s">
        <v>75</v>
      </c>
      <c r="M129" s="75">
        <f>[1]!b_stm07_bs(K107,13,L107,1)</f>
        <v>6048911465.6599998</v>
      </c>
      <c r="N129" s="54" t="s">
        <v>76</v>
      </c>
      <c r="O129" s="75">
        <f>[1]!b_stm07_is(K107,10,L107,1)</f>
        <v>28512275496.25</v>
      </c>
      <c r="P129" s="131" t="s">
        <v>77</v>
      </c>
      <c r="Q129" s="124"/>
      <c r="R129" s="124"/>
      <c r="S129" s="137">
        <f>[1]!b_stm07_cs(K107,25,L107,1)</f>
        <v>32458760536.98</v>
      </c>
      <c r="T129" s="135"/>
      <c r="U129" s="135"/>
    </row>
    <row r="130" spans="1:21" ht="14.25" customHeight="1" x14ac:dyDescent="0.25">
      <c r="A130" s="54" t="s">
        <v>103</v>
      </c>
      <c r="B130" s="79">
        <f t="shared" si="1"/>
        <v>597.38170454570002</v>
      </c>
      <c r="C130" s="14"/>
      <c r="D130" s="13"/>
      <c r="E130" s="131" t="s">
        <v>104</v>
      </c>
      <c r="F130" s="124"/>
      <c r="G130" s="124"/>
      <c r="H130" s="132">
        <f t="shared" si="3"/>
        <v>248.37700424459999</v>
      </c>
      <c r="I130" s="124"/>
      <c r="J130" s="124"/>
      <c r="L130" s="54" t="s">
        <v>78</v>
      </c>
      <c r="M130" s="75">
        <f>[1]!b_stm07_bs(K107,31,L107,1)</f>
        <v>41349713018.339996</v>
      </c>
      <c r="N130" s="54" t="s">
        <v>79</v>
      </c>
      <c r="O130" s="75">
        <f>[1]!b_stm07_is(K107,12,L107,1)</f>
        <v>1182310648.46</v>
      </c>
      <c r="P130" s="131" t="s">
        <v>80</v>
      </c>
      <c r="Q130" s="124"/>
      <c r="R130" s="124"/>
      <c r="S130" s="136">
        <f>[1]!b_stm07_cs(K107,26,L107,1)</f>
        <v>24644646252.59</v>
      </c>
      <c r="T130" s="135"/>
      <c r="U130" s="135"/>
    </row>
    <row r="131" spans="1:21" ht="14.25" customHeight="1" x14ac:dyDescent="0.25">
      <c r="A131" s="15" t="s">
        <v>105</v>
      </c>
      <c r="B131" s="79">
        <f t="shared" si="1"/>
        <v>1246.0642976224001</v>
      </c>
      <c r="C131" s="14"/>
      <c r="D131" s="13"/>
      <c r="E131" s="131" t="s">
        <v>106</v>
      </c>
      <c r="F131" s="124"/>
      <c r="G131" s="124"/>
      <c r="H131" s="133">
        <f t="shared" si="3"/>
        <v>58.9460846096</v>
      </c>
      <c r="I131" s="124"/>
      <c r="J131" s="124"/>
      <c r="L131" s="54" t="s">
        <v>81</v>
      </c>
      <c r="M131" s="75">
        <f>[1]!b_stm07_bs(K107,33,L107,1)</f>
        <v>15890003127.719999</v>
      </c>
      <c r="N131" s="54" t="s">
        <v>82</v>
      </c>
      <c r="O131" s="75">
        <f>[1]!b_stm07_is(K107,13,L107,1)</f>
        <v>1693340300.0799999</v>
      </c>
      <c r="P131" s="131" t="s">
        <v>83</v>
      </c>
      <c r="Q131" s="124"/>
      <c r="R131" s="124"/>
      <c r="S131" s="136">
        <f>[1]!b_stm07_cs(K107,29,L107,1)</f>
        <v>1476100939.75</v>
      </c>
      <c r="T131" s="135"/>
      <c r="U131" s="135"/>
    </row>
    <row r="132" spans="1:21" x14ac:dyDescent="0.25">
      <c r="L132" s="54" t="s">
        <v>84</v>
      </c>
      <c r="M132" s="75">
        <f>[1]!b_stm07_bs(K107,37,L107,1)</f>
        <v>6234071012.1700001</v>
      </c>
      <c r="N132" s="54" t="s">
        <v>85</v>
      </c>
      <c r="O132" s="75">
        <f>[1]!b_stm07_is(K107,14,L107,1)</f>
        <v>1532873908.96</v>
      </c>
      <c r="P132" s="131" t="s">
        <v>86</v>
      </c>
      <c r="Q132" s="124"/>
      <c r="R132" s="124"/>
      <c r="S132" s="137">
        <f>[1]!b_stm07_cs(K107,37,L107,1)</f>
        <v>31955323356.990002</v>
      </c>
      <c r="T132" s="135"/>
      <c r="U132" s="135"/>
    </row>
    <row r="133" spans="1:21" x14ac:dyDescent="0.25">
      <c r="L133" s="54" t="s">
        <v>87</v>
      </c>
      <c r="M133" s="81">
        <f>[1]!b_stm07_bs(K107,74,L107,1)</f>
        <v>124606429762.24001</v>
      </c>
      <c r="N133" s="54" t="s">
        <v>88</v>
      </c>
      <c r="O133" s="75">
        <f>[1]!b_stm07_is(K107,48,L107,1)</f>
        <v>3680109271.4000001</v>
      </c>
      <c r="P133" s="131" t="s">
        <v>89</v>
      </c>
      <c r="Q133" s="124"/>
      <c r="R133" s="124"/>
      <c r="S133" s="137">
        <f>[1]!b_stm07_cs(K107,39,L107,1)</f>
        <v>503437179.99000001</v>
      </c>
      <c r="T133" s="135"/>
      <c r="U133" s="135"/>
    </row>
    <row r="134" spans="1:21" x14ac:dyDescent="0.25">
      <c r="L134" s="54" t="s">
        <v>90</v>
      </c>
      <c r="M134" s="75">
        <f>[1]!b_stm07_bs(K107,75,L107,1)</f>
        <v>7195199150.7799997</v>
      </c>
      <c r="N134" s="54" t="s">
        <v>91</v>
      </c>
      <c r="O134" s="75">
        <f>[1]!b_stm07_is(K107,55,L107,1)</f>
        <v>4363428523.4700003</v>
      </c>
      <c r="P134" s="131" t="s">
        <v>92</v>
      </c>
      <c r="Q134" s="124"/>
      <c r="R134" s="124"/>
      <c r="S134" s="137">
        <f>[1]!b_stm07_cs(K107,59,L107,1)</f>
        <v>-7006858799.6199999</v>
      </c>
      <c r="T134" s="135"/>
      <c r="U134" s="135"/>
    </row>
    <row r="135" spans="1:21" ht="32.4" customHeight="1" x14ac:dyDescent="0.25">
      <c r="L135" s="54" t="s">
        <v>93</v>
      </c>
      <c r="M135" s="75">
        <f>[1]!b_stm07_bs(K107,88,L107,1)</f>
        <v>4707097450.3900003</v>
      </c>
      <c r="N135" s="54" t="s">
        <v>35</v>
      </c>
      <c r="O135" s="75">
        <f>[1]!b_stm07_is(K107,60,L107,1)</f>
        <v>3092641533.8299999</v>
      </c>
      <c r="P135" s="131" t="s">
        <v>94</v>
      </c>
      <c r="Q135" s="124"/>
      <c r="R135" s="124"/>
      <c r="S135" s="136">
        <f>[1]!b_stm07_cs(K107,60,L107,1)</f>
        <v>0</v>
      </c>
      <c r="T135" s="135"/>
      <c r="U135" s="135"/>
    </row>
    <row r="136" spans="1:21" ht="21.6" customHeight="1" x14ac:dyDescent="0.25">
      <c r="L136" s="54" t="s">
        <v>95</v>
      </c>
      <c r="M136" s="75">
        <f>[1]!b_stm07_bs(K107,147,L107,1)</f>
        <v>0</v>
      </c>
      <c r="N136" s="54"/>
      <c r="O136" s="80"/>
      <c r="P136" s="131" t="s">
        <v>96</v>
      </c>
      <c r="Q136" s="124"/>
      <c r="R136" s="124"/>
      <c r="S136" s="136">
        <f>[1]!b_stm07_cs(K107,61,L107,1)</f>
        <v>16236643374.780001</v>
      </c>
      <c r="T136" s="135"/>
      <c r="U136" s="135"/>
    </row>
    <row r="137" spans="1:21" x14ac:dyDescent="0.25">
      <c r="L137" s="54" t="s">
        <v>97</v>
      </c>
      <c r="M137" s="75">
        <f>[1]!b_stm07_bs(K107,94,L107,1)</f>
        <v>8856997193.7600002</v>
      </c>
      <c r="N137" s="54"/>
      <c r="O137" s="80"/>
      <c r="P137" s="131" t="s">
        <v>98</v>
      </c>
      <c r="Q137" s="124"/>
      <c r="R137" s="124"/>
      <c r="S137" s="136">
        <f>[1]!b_stm07_cs(K107,63,L107,1)</f>
        <v>12469000000</v>
      </c>
      <c r="T137" s="135"/>
      <c r="U137" s="135"/>
    </row>
    <row r="138" spans="1:21" x14ac:dyDescent="0.25">
      <c r="L138" s="54" t="s">
        <v>99</v>
      </c>
      <c r="M138" s="75">
        <f>[1]!b_stm07_bs(K107,95,L107,1)</f>
        <v>18891795776.5</v>
      </c>
      <c r="N138" s="54"/>
      <c r="O138" s="80"/>
      <c r="P138" s="131" t="s">
        <v>100</v>
      </c>
      <c r="Q138" s="124"/>
      <c r="R138" s="124"/>
      <c r="S138" s="137">
        <f>[1]!b_stm07_cs(K107,68,L107,1)</f>
        <v>30732308885.41</v>
      </c>
      <c r="T138" s="135"/>
      <c r="U138" s="135"/>
    </row>
    <row r="139" spans="1:21" x14ac:dyDescent="0.25">
      <c r="L139" s="54" t="s">
        <v>101</v>
      </c>
      <c r="M139" s="81">
        <f>[1]!b_stm07_bs(K107,128,L107,1)</f>
        <v>64868259307.669998</v>
      </c>
      <c r="N139" s="14"/>
      <c r="O139" s="13"/>
      <c r="P139" s="131" t="s">
        <v>102</v>
      </c>
      <c r="Q139" s="124"/>
      <c r="R139" s="124"/>
      <c r="S139" s="136">
        <f>[1]!b_stm07_cs(K107,69,L107,1)</f>
        <v>22406156888.860001</v>
      </c>
      <c r="T139" s="135"/>
      <c r="U139" s="135"/>
    </row>
    <row r="140" spans="1:21" ht="21.6" customHeight="1" x14ac:dyDescent="0.25">
      <c r="L140" s="54" t="s">
        <v>103</v>
      </c>
      <c r="M140" s="81">
        <f>[1]!b_stm07_bs(K107,141,L107,1)</f>
        <v>59738170454.57</v>
      </c>
      <c r="N140" s="14"/>
      <c r="O140" s="13"/>
      <c r="P140" s="131" t="s">
        <v>104</v>
      </c>
      <c r="Q140" s="124"/>
      <c r="R140" s="124"/>
      <c r="S140" s="136">
        <f>[1]!b_stm07_cs(K107,75,L107,1)</f>
        <v>24837700424.459999</v>
      </c>
      <c r="T140" s="135"/>
      <c r="U140" s="135"/>
    </row>
    <row r="141" spans="1:21" ht="21.6" customHeight="1" x14ac:dyDescent="0.25">
      <c r="L141" s="15" t="s">
        <v>105</v>
      </c>
      <c r="M141" s="81">
        <f>[1]!b_stm07_bs(K107,145,L107,1)</f>
        <v>124606429762.24001</v>
      </c>
      <c r="N141" s="14"/>
      <c r="O141" s="13"/>
      <c r="P141" s="131" t="s">
        <v>106</v>
      </c>
      <c r="Q141" s="124"/>
      <c r="R141" s="124"/>
      <c r="S141" s="137">
        <f>[1]!b_stm07_cs(K107,77,L107,1)</f>
        <v>5894608460.96</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490</v>
      </c>
      <c r="C2" s="120"/>
      <c r="D2" s="57" t="s">
        <v>3</v>
      </c>
      <c r="E2" s="119" t="s">
        <v>491</v>
      </c>
      <c r="F2" s="120"/>
      <c r="G2" s="120"/>
    </row>
    <row r="3" spans="1:12" ht="14.25" customHeight="1" x14ac:dyDescent="0.25">
      <c r="A3" s="57" t="s">
        <v>4</v>
      </c>
      <c r="B3" s="119" t="s">
        <v>492</v>
      </c>
      <c r="C3" s="120"/>
      <c r="D3" s="57" t="s">
        <v>5</v>
      </c>
      <c r="E3" s="119" t="s">
        <v>493</v>
      </c>
      <c r="F3" s="120"/>
      <c r="G3" s="120"/>
    </row>
    <row r="4" spans="1:12" ht="113.25" customHeight="1" x14ac:dyDescent="0.25">
      <c r="A4" s="57" t="s">
        <v>6</v>
      </c>
      <c r="B4" s="121" t="s">
        <v>494</v>
      </c>
      <c r="C4" s="120"/>
      <c r="D4" s="120"/>
      <c r="E4" s="120"/>
      <c r="F4" s="120"/>
      <c r="G4" s="120"/>
    </row>
    <row r="5" spans="1:12" ht="14.4" x14ac:dyDescent="0.25">
      <c r="A5" s="82" t="s">
        <v>107</v>
      </c>
      <c r="B5" s="140" t="s">
        <v>495</v>
      </c>
      <c r="C5" s="120"/>
      <c r="D5" s="120"/>
      <c r="E5" s="120"/>
      <c r="F5" s="141">
        <v>0.51</v>
      </c>
      <c r="G5" s="120"/>
    </row>
    <row r="6" spans="1:12" ht="11.25" customHeight="1" x14ac:dyDescent="0.25">
      <c r="A6" s="82" t="s">
        <v>108</v>
      </c>
      <c r="B6" s="140" t="s">
        <v>496</v>
      </c>
      <c r="C6" s="120"/>
      <c r="D6" s="120"/>
      <c r="E6" s="120"/>
      <c r="F6" s="141">
        <v>0.49</v>
      </c>
      <c r="G6" s="120"/>
    </row>
    <row r="7" spans="1:12" ht="11.25" customHeight="1" x14ac:dyDescent="0.25">
      <c r="A7" s="82" t="s">
        <v>109</v>
      </c>
      <c r="B7" s="140" t="s">
        <v>497</v>
      </c>
      <c r="C7" s="120"/>
      <c r="D7" s="120"/>
      <c r="E7" s="120"/>
      <c r="F7" s="141" t="s">
        <v>497</v>
      </c>
      <c r="G7" s="120"/>
    </row>
    <row r="8" spans="1:12" ht="11.25" customHeight="1" x14ac:dyDescent="0.25">
      <c r="A8" s="82" t="s">
        <v>110</v>
      </c>
      <c r="B8" s="140" t="s">
        <v>497</v>
      </c>
      <c r="C8" s="120"/>
      <c r="D8" s="120"/>
      <c r="E8" s="120"/>
      <c r="F8" s="141" t="s">
        <v>497</v>
      </c>
      <c r="G8" s="120"/>
    </row>
    <row r="9" spans="1:12" ht="11.25" customHeight="1" x14ac:dyDescent="0.25">
      <c r="A9" s="82" t="s">
        <v>111</v>
      </c>
      <c r="B9" s="140" t="s">
        <v>497</v>
      </c>
      <c r="C9" s="120"/>
      <c r="D9" s="120"/>
      <c r="E9" s="120"/>
      <c r="F9" s="141" t="s">
        <v>497</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5.7</v>
      </c>
      <c r="E13" s="64">
        <v>2.9863387978142075</v>
      </c>
      <c r="F13" s="65" t="s">
        <v>376</v>
      </c>
      <c r="G13" s="64">
        <v>5</v>
      </c>
    </row>
    <row r="14" spans="1:12" ht="14.4" customHeight="1" x14ac:dyDescent="0.25">
      <c r="A14" t="s">
        <v>116</v>
      </c>
      <c r="B14" t="s">
        <v>117</v>
      </c>
      <c r="C14" t="s">
        <v>118</v>
      </c>
      <c r="D14" s="64">
        <v>4.6900000000000004</v>
      </c>
      <c r="E14" s="83">
        <v>0.6</v>
      </c>
      <c r="F14">
        <v>0</v>
      </c>
      <c r="G14" s="64">
        <v>10</v>
      </c>
    </row>
    <row r="15" spans="1:12" ht="14.4" customHeight="1" x14ac:dyDescent="0.25">
      <c r="A15" t="s">
        <v>119</v>
      </c>
      <c r="B15" t="s">
        <v>120</v>
      </c>
      <c r="C15" t="s">
        <v>121</v>
      </c>
      <c r="D15" s="64">
        <v>5.3</v>
      </c>
      <c r="E15" s="83">
        <v>2.7643835616438355</v>
      </c>
      <c r="F15" t="s">
        <v>376</v>
      </c>
      <c r="G15" s="64">
        <v>10</v>
      </c>
    </row>
    <row r="16" spans="1:12" ht="14.4" customHeight="1" x14ac:dyDescent="0.25">
      <c r="A16" t="s">
        <v>122</v>
      </c>
      <c r="B16" t="s">
        <v>123</v>
      </c>
      <c r="C16" t="s">
        <v>124</v>
      </c>
      <c r="D16" s="64">
        <v>5.03</v>
      </c>
      <c r="E16" s="83">
        <v>2.6904109589041099</v>
      </c>
      <c r="F16" t="s">
        <v>376</v>
      </c>
      <c r="G16" s="64">
        <v>5</v>
      </c>
    </row>
    <row r="17" spans="1:7" ht="14.4" customHeight="1" x14ac:dyDescent="0.25">
      <c r="A17" t="s">
        <v>125</v>
      </c>
      <c r="B17" t="s">
        <v>126</v>
      </c>
      <c r="C17" t="s">
        <v>127</v>
      </c>
      <c r="D17" s="64">
        <v>4.95</v>
      </c>
      <c r="E17" s="83">
        <v>0.35616438356164382</v>
      </c>
      <c r="F17">
        <v>0</v>
      </c>
      <c r="G17" s="64">
        <v>10</v>
      </c>
    </row>
    <row r="18" spans="1:7" ht="14.4" customHeight="1" x14ac:dyDescent="0.25">
      <c r="A18" t="s">
        <v>128</v>
      </c>
      <c r="B18" t="s">
        <v>129</v>
      </c>
      <c r="C18" t="s">
        <v>130</v>
      </c>
      <c r="D18" s="64">
        <v>6.11</v>
      </c>
      <c r="E18" s="83">
        <v>2.515068493150685</v>
      </c>
      <c r="F18" t="s">
        <v>376</v>
      </c>
      <c r="G18" s="64">
        <v>5</v>
      </c>
    </row>
    <row r="19" spans="1:7" ht="14.4" customHeight="1" x14ac:dyDescent="0.25">
      <c r="A19" t="s">
        <v>131</v>
      </c>
      <c r="B19" t="s">
        <v>132</v>
      </c>
      <c r="C19" t="s">
        <v>133</v>
      </c>
      <c r="D19" s="64">
        <v>4.88</v>
      </c>
      <c r="E19" s="83">
        <v>0.23561643835616439</v>
      </c>
      <c r="F19">
        <v>0</v>
      </c>
      <c r="G19" s="64">
        <v>10</v>
      </c>
    </row>
    <row r="20" spans="1:7" ht="14.4" customHeight="1" x14ac:dyDescent="0.25">
      <c r="A20" t="s">
        <v>134</v>
      </c>
      <c r="B20" t="s">
        <v>135</v>
      </c>
      <c r="C20" t="s">
        <v>136</v>
      </c>
      <c r="D20" s="64">
        <v>5</v>
      </c>
      <c r="E20" s="83">
        <v>0.15890410958904111</v>
      </c>
      <c r="F20">
        <v>0</v>
      </c>
      <c r="G20" s="64">
        <v>10</v>
      </c>
    </row>
    <row r="21" spans="1:7" ht="14.4" customHeight="1" x14ac:dyDescent="0.25">
      <c r="A21" t="s">
        <v>137</v>
      </c>
      <c r="B21" t="s">
        <v>138</v>
      </c>
      <c r="C21" t="s">
        <v>139</v>
      </c>
      <c r="D21" s="64">
        <v>5.8</v>
      </c>
      <c r="E21" s="83">
        <v>2.3342465753424659</v>
      </c>
      <c r="F21" t="s">
        <v>376</v>
      </c>
      <c r="G21" s="64">
        <v>11</v>
      </c>
    </row>
    <row r="22" spans="1:7" ht="14.4" customHeight="1" x14ac:dyDescent="0.25">
      <c r="A22" t="s">
        <v>140</v>
      </c>
      <c r="B22" t="s">
        <v>141</v>
      </c>
      <c r="C22" t="s">
        <v>142</v>
      </c>
      <c r="D22" s="64">
        <v>4.78</v>
      </c>
      <c r="E22" s="83">
        <v>5.2054794520547946E-2</v>
      </c>
      <c r="F22">
        <v>0</v>
      </c>
      <c r="G22" s="64">
        <v>10</v>
      </c>
    </row>
    <row r="23" spans="1:7" ht="14.4" customHeight="1" x14ac:dyDescent="0.25">
      <c r="A23" t="s">
        <v>143</v>
      </c>
      <c r="B23" t="s">
        <v>144</v>
      </c>
      <c r="C23" t="s">
        <v>145</v>
      </c>
      <c r="D23" s="64">
        <v>6.03</v>
      </c>
      <c r="E23" s="83">
        <v>0</v>
      </c>
      <c r="F23">
        <v>0</v>
      </c>
      <c r="G23" s="64">
        <v>5</v>
      </c>
    </row>
    <row r="24" spans="1:7" ht="14.4" customHeight="1" x14ac:dyDescent="0.25">
      <c r="A24" t="s">
        <v>146</v>
      </c>
      <c r="B24" t="s">
        <v>147</v>
      </c>
      <c r="C24" t="s">
        <v>148</v>
      </c>
      <c r="D24" s="64">
        <v>5.59</v>
      </c>
      <c r="E24" s="83">
        <v>0</v>
      </c>
      <c r="F24">
        <v>0</v>
      </c>
      <c r="G24" s="64">
        <v>10</v>
      </c>
    </row>
    <row r="25" spans="1:7" ht="14.4" customHeight="1" x14ac:dyDescent="0.25">
      <c r="A25" t="s">
        <v>149</v>
      </c>
      <c r="B25" t="s">
        <v>150</v>
      </c>
      <c r="C25" t="s">
        <v>151</v>
      </c>
      <c r="D25" s="64">
        <v>5.18</v>
      </c>
      <c r="E25" s="83">
        <v>1.643835616438356E-2</v>
      </c>
      <c r="F25" t="s">
        <v>498</v>
      </c>
      <c r="G25" s="64">
        <v>10</v>
      </c>
    </row>
    <row r="26" spans="1:7" ht="14.4" customHeight="1" x14ac:dyDescent="0.25">
      <c r="A26" t="s">
        <v>152</v>
      </c>
      <c r="B26" t="s">
        <v>153</v>
      </c>
      <c r="C26" t="s">
        <v>154</v>
      </c>
      <c r="D26" s="64">
        <v>5.3</v>
      </c>
      <c r="E26" s="83">
        <v>2.0054794520547947</v>
      </c>
      <c r="F26" t="s">
        <v>376</v>
      </c>
      <c r="G26" s="64">
        <v>13</v>
      </c>
    </row>
    <row r="27" spans="1:7" ht="14.4" customHeight="1" x14ac:dyDescent="0.25">
      <c r="A27" t="s">
        <v>155</v>
      </c>
      <c r="B27" t="s">
        <v>153</v>
      </c>
      <c r="C27" t="s">
        <v>156</v>
      </c>
      <c r="D27" s="64">
        <v>5.5</v>
      </c>
      <c r="E27" s="83">
        <v>4.0054794520547947</v>
      </c>
      <c r="F27" t="s">
        <v>376</v>
      </c>
      <c r="G27" s="64">
        <v>7</v>
      </c>
    </row>
    <row r="28" spans="1:7" ht="14.4" customHeight="1" x14ac:dyDescent="0.25">
      <c r="A28" t="s">
        <v>157</v>
      </c>
      <c r="B28" t="s">
        <v>158</v>
      </c>
      <c r="C28" t="s">
        <v>159</v>
      </c>
      <c r="D28" s="64">
        <v>5.75</v>
      </c>
      <c r="E28" s="83">
        <v>1.9863387978142075</v>
      </c>
      <c r="F28" t="s">
        <v>376</v>
      </c>
      <c r="G28" s="64">
        <v>10</v>
      </c>
    </row>
    <row r="29" spans="1:7" ht="14.4" customHeight="1" x14ac:dyDescent="0.25">
      <c r="A29" t="s">
        <v>160</v>
      </c>
      <c r="B29" t="s">
        <v>161</v>
      </c>
      <c r="C29" t="s">
        <v>162</v>
      </c>
      <c r="D29" s="64">
        <v>5.65</v>
      </c>
      <c r="E29" s="83">
        <v>0</v>
      </c>
      <c r="F29">
        <v>0</v>
      </c>
      <c r="G29" s="64">
        <v>10</v>
      </c>
    </row>
    <row r="30" spans="1:7" ht="14.4" customHeight="1" x14ac:dyDescent="0.25">
      <c r="A30" t="s">
        <v>163</v>
      </c>
      <c r="B30" t="s">
        <v>164</v>
      </c>
      <c r="C30" t="s">
        <v>165</v>
      </c>
      <c r="D30" s="64">
        <v>5.75</v>
      </c>
      <c r="E30" s="83">
        <v>0</v>
      </c>
      <c r="F30">
        <v>0</v>
      </c>
      <c r="G30" s="64">
        <v>10</v>
      </c>
    </row>
    <row r="31" spans="1:7" ht="14.4" customHeight="1" x14ac:dyDescent="0.25">
      <c r="A31" t="s">
        <v>166</v>
      </c>
      <c r="B31" t="s">
        <v>167</v>
      </c>
      <c r="C31" t="s">
        <v>168</v>
      </c>
      <c r="D31" s="64">
        <v>5.8</v>
      </c>
      <c r="E31" s="83">
        <v>0</v>
      </c>
      <c r="F31">
        <v>0</v>
      </c>
      <c r="G31" s="64">
        <v>10</v>
      </c>
    </row>
    <row r="32" spans="1:7" ht="14.4" customHeight="1" x14ac:dyDescent="0.25">
      <c r="A32" t="s">
        <v>169</v>
      </c>
      <c r="B32" t="s">
        <v>170</v>
      </c>
      <c r="C32" t="s">
        <v>171</v>
      </c>
      <c r="D32" s="64">
        <v>5.19</v>
      </c>
      <c r="E32" s="83">
        <v>0</v>
      </c>
      <c r="F32" t="s">
        <v>498</v>
      </c>
      <c r="G32" s="64">
        <v>10</v>
      </c>
    </row>
    <row r="33" spans="1:7" ht="14.4" customHeight="1" x14ac:dyDescent="0.25">
      <c r="A33" t="s">
        <v>172</v>
      </c>
      <c r="B33" t="s">
        <v>173</v>
      </c>
      <c r="C33" t="s">
        <v>174</v>
      </c>
      <c r="D33" s="64">
        <v>5.65</v>
      </c>
      <c r="E33" s="83">
        <v>1.5178082191780822</v>
      </c>
      <c r="F33" t="s">
        <v>376</v>
      </c>
      <c r="G33" s="64">
        <v>10</v>
      </c>
    </row>
    <row r="34" spans="1:7" ht="14.4" customHeight="1" x14ac:dyDescent="0.25">
      <c r="A34" t="s">
        <v>175</v>
      </c>
      <c r="B34" t="s">
        <v>176</v>
      </c>
      <c r="C34" t="s">
        <v>177</v>
      </c>
      <c r="D34" s="64">
        <v>5.45</v>
      </c>
      <c r="E34" s="83">
        <v>0</v>
      </c>
      <c r="F34">
        <v>0</v>
      </c>
      <c r="G34" s="64">
        <v>10</v>
      </c>
    </row>
    <row r="35" spans="1:7" ht="14.4" customHeight="1" x14ac:dyDescent="0.25">
      <c r="A35" t="s">
        <v>178</v>
      </c>
      <c r="B35" t="s">
        <v>179</v>
      </c>
      <c r="C35" t="s">
        <v>180</v>
      </c>
      <c r="D35" s="64">
        <v>5.39</v>
      </c>
      <c r="E35" s="83">
        <v>0</v>
      </c>
      <c r="F35" t="s">
        <v>498</v>
      </c>
      <c r="G35" s="64">
        <v>10</v>
      </c>
    </row>
    <row r="36" spans="1:7" ht="14.4" customHeight="1" x14ac:dyDescent="0.25">
      <c r="A36" t="s">
        <v>181</v>
      </c>
      <c r="B36" t="s">
        <v>182</v>
      </c>
      <c r="C36" t="s">
        <v>183</v>
      </c>
      <c r="D36" s="64">
        <v>5.37</v>
      </c>
      <c r="E36" s="83">
        <v>3.3671232876712329</v>
      </c>
      <c r="F36" t="s">
        <v>376</v>
      </c>
      <c r="G36" s="64">
        <v>15</v>
      </c>
    </row>
    <row r="37" spans="1:7" ht="14.4" customHeight="1" x14ac:dyDescent="0.25">
      <c r="A37" t="s">
        <v>184</v>
      </c>
      <c r="B37" t="s">
        <v>185</v>
      </c>
      <c r="C37" t="s">
        <v>186</v>
      </c>
      <c r="D37" s="64">
        <v>5.98</v>
      </c>
      <c r="E37" s="83">
        <v>1.3479452054794521</v>
      </c>
      <c r="F37" t="s">
        <v>376</v>
      </c>
      <c r="G37" s="64">
        <v>10</v>
      </c>
    </row>
    <row r="38" spans="1:7" ht="14.4" customHeight="1" x14ac:dyDescent="0.25">
      <c r="A38" t="s">
        <v>187</v>
      </c>
      <c r="B38" t="s">
        <v>188</v>
      </c>
      <c r="C38" t="s">
        <v>189</v>
      </c>
      <c r="D38" s="64">
        <v>5.49</v>
      </c>
      <c r="E38" s="83">
        <v>3.3260273972602739</v>
      </c>
      <c r="F38" t="s">
        <v>376</v>
      </c>
      <c r="G38" s="64">
        <v>5</v>
      </c>
    </row>
    <row r="39" spans="1:7" ht="14.4" customHeight="1" x14ac:dyDescent="0.25">
      <c r="A39" t="s">
        <v>190</v>
      </c>
      <c r="B39" t="s">
        <v>191</v>
      </c>
      <c r="C39" t="s">
        <v>192</v>
      </c>
      <c r="D39" s="64">
        <v>5.5</v>
      </c>
      <c r="E39" s="83">
        <v>3.2712328767123289</v>
      </c>
      <c r="F39" t="s">
        <v>376</v>
      </c>
      <c r="G39" s="64">
        <v>5</v>
      </c>
    </row>
    <row r="40" spans="1:7" ht="14.4" customHeight="1" x14ac:dyDescent="0.25">
      <c r="A40" t="s">
        <v>193</v>
      </c>
      <c r="B40" t="s">
        <v>194</v>
      </c>
      <c r="C40" t="s">
        <v>195</v>
      </c>
      <c r="D40" s="64">
        <v>5</v>
      </c>
      <c r="E40" s="83">
        <v>0</v>
      </c>
      <c r="F40">
        <v>0</v>
      </c>
      <c r="G40" s="64">
        <v>10</v>
      </c>
    </row>
    <row r="41" spans="1:7" ht="14.4" customHeight="1" x14ac:dyDescent="0.25">
      <c r="A41" t="s">
        <v>196</v>
      </c>
      <c r="B41" t="s">
        <v>197</v>
      </c>
      <c r="C41" t="s">
        <v>198</v>
      </c>
      <c r="D41" s="64">
        <v>5.85</v>
      </c>
      <c r="E41" s="83">
        <v>0</v>
      </c>
      <c r="F41">
        <v>0</v>
      </c>
      <c r="G41" s="64">
        <v>10</v>
      </c>
    </row>
    <row r="42" spans="1:7" ht="14.4" customHeight="1" x14ac:dyDescent="0.25">
      <c r="A42" t="s">
        <v>199</v>
      </c>
      <c r="B42" t="s">
        <v>200</v>
      </c>
      <c r="C42" t="s">
        <v>201</v>
      </c>
      <c r="D42" s="64">
        <v>5.8</v>
      </c>
      <c r="E42" s="83">
        <v>0</v>
      </c>
      <c r="F42">
        <v>0</v>
      </c>
      <c r="G42" s="64">
        <v>10</v>
      </c>
    </row>
    <row r="43" spans="1:7" ht="14.4" customHeight="1" x14ac:dyDescent="0.25">
      <c r="A43" t="s">
        <v>202</v>
      </c>
      <c r="B43" t="s">
        <v>203</v>
      </c>
      <c r="C43" t="s">
        <v>204</v>
      </c>
      <c r="D43" s="64">
        <v>4.59</v>
      </c>
      <c r="E43" s="83">
        <v>0</v>
      </c>
      <c r="F43">
        <v>0</v>
      </c>
      <c r="G43" s="64">
        <v>10</v>
      </c>
    </row>
    <row r="44" spans="1:7" ht="14.4" customHeight="1" x14ac:dyDescent="0.25">
      <c r="A44" t="s">
        <v>205</v>
      </c>
      <c r="B44" t="s">
        <v>206</v>
      </c>
      <c r="C44" t="s">
        <v>207</v>
      </c>
      <c r="D44" s="64">
        <v>4.68</v>
      </c>
      <c r="E44" s="83">
        <v>0</v>
      </c>
      <c r="F44">
        <v>0</v>
      </c>
      <c r="G44" s="64">
        <v>10</v>
      </c>
    </row>
    <row r="45" spans="1:7" ht="14.4" customHeight="1" x14ac:dyDescent="0.25">
      <c r="A45" t="s">
        <v>208</v>
      </c>
      <c r="B45" t="s">
        <v>209</v>
      </c>
      <c r="C45" t="s">
        <v>210</v>
      </c>
      <c r="D45" s="64">
        <v>3.6</v>
      </c>
      <c r="E45" s="83">
        <v>2.5835616438356164</v>
      </c>
      <c r="F45" t="s">
        <v>376</v>
      </c>
      <c r="G45" s="64">
        <v>7</v>
      </c>
    </row>
    <row r="46" spans="1:7" ht="14.4" customHeight="1" x14ac:dyDescent="0.25">
      <c r="A46" t="s">
        <v>211</v>
      </c>
      <c r="B46" t="s">
        <v>209</v>
      </c>
      <c r="C46" t="s">
        <v>212</v>
      </c>
      <c r="D46" s="64">
        <v>4.2</v>
      </c>
      <c r="E46" s="83">
        <v>2.5835616438356164</v>
      </c>
      <c r="F46" t="s">
        <v>376</v>
      </c>
      <c r="G46" s="64">
        <v>8</v>
      </c>
    </row>
    <row r="47" spans="1:7" ht="14.4" customHeight="1" x14ac:dyDescent="0.25">
      <c r="A47" t="s">
        <v>213</v>
      </c>
      <c r="B47" t="s">
        <v>214</v>
      </c>
      <c r="C47" t="s">
        <v>215</v>
      </c>
      <c r="D47" s="64">
        <v>3.5</v>
      </c>
      <c r="E47" s="83">
        <v>0.55068493150684927</v>
      </c>
      <c r="F47" t="s">
        <v>376</v>
      </c>
      <c r="G47" s="64">
        <v>10</v>
      </c>
    </row>
    <row r="48" spans="1:7" ht="14.4" customHeight="1" x14ac:dyDescent="0.25">
      <c r="A48" t="s">
        <v>216</v>
      </c>
      <c r="B48" t="s">
        <v>217</v>
      </c>
      <c r="C48" t="s">
        <v>218</v>
      </c>
      <c r="D48" s="64">
        <v>3.02</v>
      </c>
      <c r="E48" s="83">
        <v>0</v>
      </c>
      <c r="F48" t="s">
        <v>498</v>
      </c>
      <c r="G48" s="64">
        <v>10</v>
      </c>
    </row>
    <row r="49" spans="1:7" ht="14.4" customHeight="1" x14ac:dyDescent="0.25">
      <c r="A49" t="s">
        <v>219</v>
      </c>
      <c r="B49" t="s">
        <v>220</v>
      </c>
      <c r="C49" t="s">
        <v>221</v>
      </c>
      <c r="D49" s="64"/>
      <c r="E49" s="83">
        <v>0.20273972602739726</v>
      </c>
      <c r="F49">
        <v>0</v>
      </c>
      <c r="G49" s="64">
        <v>0.36</v>
      </c>
    </row>
    <row r="50" spans="1:7" ht="14.4" customHeight="1" x14ac:dyDescent="0.25">
      <c r="A50" t="s">
        <v>222</v>
      </c>
      <c r="B50" t="s">
        <v>220</v>
      </c>
      <c r="C50" t="s">
        <v>223</v>
      </c>
      <c r="D50" s="64">
        <v>4</v>
      </c>
      <c r="E50" s="83">
        <v>0</v>
      </c>
      <c r="F50" t="s">
        <v>395</v>
      </c>
      <c r="G50" s="64">
        <v>0.39</v>
      </c>
    </row>
    <row r="51" spans="1:7" ht="14.4" customHeight="1" x14ac:dyDescent="0.25">
      <c r="A51" t="s">
        <v>224</v>
      </c>
      <c r="B51" t="s">
        <v>220</v>
      </c>
      <c r="C51" t="s">
        <v>225</v>
      </c>
      <c r="D51" s="64">
        <v>4.0999999999999996</v>
      </c>
      <c r="E51" s="83">
        <v>0</v>
      </c>
      <c r="F51" t="s">
        <v>395</v>
      </c>
      <c r="G51" s="64">
        <v>0.44</v>
      </c>
    </row>
    <row r="52" spans="1:7" ht="14.4" customHeight="1" x14ac:dyDescent="0.25">
      <c r="A52" t="s">
        <v>226</v>
      </c>
      <c r="B52" t="s">
        <v>220</v>
      </c>
      <c r="C52" t="s">
        <v>227</v>
      </c>
      <c r="D52" s="64">
        <v>4.2</v>
      </c>
      <c r="E52" s="83">
        <v>0</v>
      </c>
      <c r="F52" t="s">
        <v>395</v>
      </c>
      <c r="G52" s="64">
        <v>0.31</v>
      </c>
    </row>
    <row r="53" spans="1:7" ht="14.4" customHeight="1" x14ac:dyDescent="0.25">
      <c r="A53" t="s">
        <v>228</v>
      </c>
      <c r="B53" t="s">
        <v>220</v>
      </c>
      <c r="C53" t="s">
        <v>229</v>
      </c>
      <c r="D53" s="64">
        <v>4.3</v>
      </c>
      <c r="E53" s="83">
        <v>0</v>
      </c>
      <c r="F53" t="s">
        <v>376</v>
      </c>
      <c r="G53" s="64">
        <v>0.44</v>
      </c>
    </row>
    <row r="54" spans="1:7" ht="14.4" customHeight="1" x14ac:dyDescent="0.25">
      <c r="A54" t="s">
        <v>230</v>
      </c>
      <c r="B54" t="s">
        <v>220</v>
      </c>
      <c r="C54" t="s">
        <v>231</v>
      </c>
      <c r="D54" s="64">
        <v>4.4000000000000004</v>
      </c>
      <c r="E54" s="83">
        <v>0</v>
      </c>
      <c r="F54" t="s">
        <v>376</v>
      </c>
      <c r="G54" s="64">
        <v>0.31</v>
      </c>
    </row>
    <row r="55" spans="1:7" ht="14.4" customHeight="1" x14ac:dyDescent="0.25">
      <c r="A55" t="s">
        <v>232</v>
      </c>
      <c r="B55" t="s">
        <v>220</v>
      </c>
      <c r="C55" t="s">
        <v>233</v>
      </c>
      <c r="D55" s="64">
        <v>4.5</v>
      </c>
      <c r="E55" s="83">
        <v>0</v>
      </c>
      <c r="F55" t="s">
        <v>376</v>
      </c>
      <c r="G55" s="64">
        <v>0.44</v>
      </c>
    </row>
    <row r="56" spans="1:7" ht="14.4" customHeight="1" x14ac:dyDescent="0.25">
      <c r="A56" t="s">
        <v>234</v>
      </c>
      <c r="B56" t="s">
        <v>220</v>
      </c>
      <c r="C56" t="s">
        <v>235</v>
      </c>
      <c r="D56" s="64">
        <v>4.5999999999999996</v>
      </c>
      <c r="E56" s="83">
        <v>0</v>
      </c>
      <c r="F56" t="s">
        <v>376</v>
      </c>
      <c r="G56" s="64">
        <v>0.34</v>
      </c>
    </row>
    <row r="57" spans="1:7" ht="14.4" customHeight="1" x14ac:dyDescent="0.25">
      <c r="A57" t="s">
        <v>236</v>
      </c>
      <c r="B57" t="s">
        <v>220</v>
      </c>
      <c r="C57" t="s">
        <v>237</v>
      </c>
      <c r="D57" s="64">
        <v>4.7</v>
      </c>
      <c r="E57" s="83">
        <v>0</v>
      </c>
      <c r="F57" t="s">
        <v>376</v>
      </c>
      <c r="G57" s="64">
        <v>0.47</v>
      </c>
    </row>
    <row r="58" spans="1:7" ht="14.4" customHeight="1" x14ac:dyDescent="0.25">
      <c r="A58" t="s">
        <v>238</v>
      </c>
      <c r="B58" t="s">
        <v>220</v>
      </c>
      <c r="C58" t="s">
        <v>239</v>
      </c>
      <c r="D58" s="64">
        <v>5.0999999999999996</v>
      </c>
      <c r="E58" s="83">
        <v>0</v>
      </c>
      <c r="F58" t="s">
        <v>376</v>
      </c>
      <c r="G58" s="64">
        <v>0.33</v>
      </c>
    </row>
    <row r="59" spans="1:7" ht="14.4" customHeight="1" x14ac:dyDescent="0.25">
      <c r="A59" t="s">
        <v>240</v>
      </c>
      <c r="B59" t="s">
        <v>220</v>
      </c>
      <c r="C59" t="s">
        <v>241</v>
      </c>
      <c r="D59" s="64">
        <v>5.0999999999999996</v>
      </c>
      <c r="E59" s="83">
        <v>0</v>
      </c>
      <c r="F59" t="s">
        <v>376</v>
      </c>
      <c r="G59" s="64">
        <v>0.45</v>
      </c>
    </row>
    <row r="60" spans="1:7" ht="14.4" customHeight="1" x14ac:dyDescent="0.25">
      <c r="A60" t="s">
        <v>242</v>
      </c>
      <c r="B60" t="s">
        <v>220</v>
      </c>
      <c r="C60" t="s">
        <v>243</v>
      </c>
      <c r="D60" s="64">
        <v>5.0999999999999996</v>
      </c>
      <c r="E60" s="83">
        <v>0</v>
      </c>
      <c r="F60" t="s">
        <v>376</v>
      </c>
      <c r="G60" s="64">
        <v>0.3</v>
      </c>
    </row>
    <row r="61" spans="1:7" ht="14.4" customHeight="1" x14ac:dyDescent="0.25">
      <c r="A61" t="s">
        <v>244</v>
      </c>
      <c r="B61" t="s">
        <v>220</v>
      </c>
      <c r="C61" t="s">
        <v>245</v>
      </c>
      <c r="D61" s="64">
        <v>5.0999999999999996</v>
      </c>
      <c r="E61" s="83">
        <v>0.20273972602739726</v>
      </c>
      <c r="F61" t="s">
        <v>376</v>
      </c>
      <c r="G61" s="64">
        <v>0.34</v>
      </c>
    </row>
    <row r="62" spans="1:7" ht="14.4" customHeight="1" x14ac:dyDescent="0.25">
      <c r="A62" t="s">
        <v>246</v>
      </c>
      <c r="B62" t="s">
        <v>220</v>
      </c>
      <c r="C62" t="s">
        <v>247</v>
      </c>
      <c r="D62" s="64">
        <v>3.08</v>
      </c>
      <c r="E62" s="83">
        <v>0</v>
      </c>
      <c r="F62">
        <v>0</v>
      </c>
      <c r="G62" s="64">
        <v>10</v>
      </c>
    </row>
    <row r="63" spans="1:7" ht="14.4" customHeight="1" x14ac:dyDescent="0.25">
      <c r="A63" t="s">
        <v>248</v>
      </c>
      <c r="B63" t="s">
        <v>249</v>
      </c>
      <c r="C63" t="s">
        <v>250</v>
      </c>
      <c r="D63" s="64">
        <v>3.7</v>
      </c>
      <c r="E63" s="83">
        <v>2.3671232876712329</v>
      </c>
      <c r="F63" t="s">
        <v>376</v>
      </c>
      <c r="G63" s="64">
        <v>9</v>
      </c>
    </row>
    <row r="64" spans="1:7" ht="14.4" customHeight="1" x14ac:dyDescent="0.25">
      <c r="A64" t="s">
        <v>251</v>
      </c>
      <c r="B64" t="s">
        <v>249</v>
      </c>
      <c r="C64" t="s">
        <v>252</v>
      </c>
      <c r="D64" s="64">
        <v>4.5</v>
      </c>
      <c r="E64" s="83">
        <v>2.3671232876712329</v>
      </c>
      <c r="F64" t="s">
        <v>376</v>
      </c>
      <c r="G64" s="64">
        <v>7</v>
      </c>
    </row>
    <row r="65" spans="1:7" ht="14.4" customHeight="1" x14ac:dyDescent="0.25">
      <c r="A65" t="s">
        <v>253</v>
      </c>
      <c r="B65" t="s">
        <v>254</v>
      </c>
      <c r="C65" t="s">
        <v>255</v>
      </c>
      <c r="D65" s="64">
        <v>3.15</v>
      </c>
      <c r="E65" s="83">
        <v>0</v>
      </c>
      <c r="F65" t="s">
        <v>498</v>
      </c>
      <c r="G65" s="64">
        <v>10</v>
      </c>
    </row>
    <row r="66" spans="1:7" ht="14.4" customHeight="1" x14ac:dyDescent="0.25">
      <c r="A66" t="s">
        <v>256</v>
      </c>
      <c r="B66" t="s">
        <v>257</v>
      </c>
      <c r="C66" t="s">
        <v>258</v>
      </c>
      <c r="D66" s="64">
        <v>4.42</v>
      </c>
      <c r="E66" s="83">
        <v>0.18630136986301371</v>
      </c>
      <c r="F66" t="s">
        <v>376</v>
      </c>
      <c r="G66" s="64">
        <v>10</v>
      </c>
    </row>
    <row r="67" spans="1:7" ht="14.4" customHeight="1" x14ac:dyDescent="0.25">
      <c r="A67" t="s">
        <v>259</v>
      </c>
      <c r="B67" t="s">
        <v>260</v>
      </c>
      <c r="C67" t="s">
        <v>261</v>
      </c>
      <c r="D67" s="64">
        <v>4.05</v>
      </c>
      <c r="E67" s="83">
        <v>0</v>
      </c>
      <c r="F67">
        <v>0</v>
      </c>
      <c r="G67" s="64">
        <v>10</v>
      </c>
    </row>
    <row r="68" spans="1:7" ht="14.4" customHeight="1" x14ac:dyDescent="0.25">
      <c r="A68" t="s">
        <v>262</v>
      </c>
      <c r="B68" t="s">
        <v>263</v>
      </c>
      <c r="C68" t="s">
        <v>264</v>
      </c>
      <c r="D68" s="64">
        <v>4.8</v>
      </c>
      <c r="E68" s="83">
        <v>2.106849315068493</v>
      </c>
      <c r="F68" t="s">
        <v>376</v>
      </c>
      <c r="G68" s="64">
        <v>24</v>
      </c>
    </row>
    <row r="69" spans="1:7" ht="14.4" customHeight="1" x14ac:dyDescent="0.25">
      <c r="A69" t="s">
        <v>265</v>
      </c>
      <c r="B69" t="s">
        <v>266</v>
      </c>
      <c r="C69" t="s">
        <v>267</v>
      </c>
      <c r="D69" s="64">
        <v>4.12</v>
      </c>
      <c r="E69" s="83">
        <v>0</v>
      </c>
      <c r="F69">
        <v>0</v>
      </c>
      <c r="G69" s="64">
        <v>10</v>
      </c>
    </row>
    <row r="70" spans="1:7" ht="14.4" customHeight="1" x14ac:dyDescent="0.25">
      <c r="A70" t="s">
        <v>268</v>
      </c>
      <c r="B70" t="s">
        <v>269</v>
      </c>
      <c r="C70" t="s">
        <v>270</v>
      </c>
      <c r="D70" s="64">
        <v>3.99</v>
      </c>
      <c r="E70" s="83">
        <v>1.9071038251366121</v>
      </c>
      <c r="F70" t="s">
        <v>376</v>
      </c>
      <c r="G70" s="64">
        <v>25</v>
      </c>
    </row>
    <row r="71" spans="1:7" ht="14.4" customHeight="1" x14ac:dyDescent="0.25">
      <c r="A71" t="s">
        <v>271</v>
      </c>
      <c r="B71" t="s">
        <v>272</v>
      </c>
      <c r="C71" t="s">
        <v>273</v>
      </c>
      <c r="D71" s="64">
        <v>3.24</v>
      </c>
      <c r="E71" s="83">
        <v>0</v>
      </c>
      <c r="F71" t="s">
        <v>498</v>
      </c>
      <c r="G71" s="64">
        <v>10</v>
      </c>
    </row>
    <row r="72" spans="1:7" ht="14.4" customHeight="1" x14ac:dyDescent="0.25">
      <c r="A72" t="s">
        <v>274</v>
      </c>
      <c r="B72" t="s">
        <v>275</v>
      </c>
      <c r="C72" t="s">
        <v>276</v>
      </c>
      <c r="D72" s="64">
        <v>3.7</v>
      </c>
      <c r="E72" s="83">
        <v>0</v>
      </c>
      <c r="F72">
        <v>0</v>
      </c>
      <c r="G72" s="64">
        <v>10</v>
      </c>
    </row>
    <row r="73" spans="1:7" ht="14.4" customHeight="1" x14ac:dyDescent="0.25">
      <c r="A73" t="s">
        <v>277</v>
      </c>
      <c r="B73" t="s">
        <v>278</v>
      </c>
      <c r="C73" t="s">
        <v>279</v>
      </c>
      <c r="D73" s="64">
        <v>4.2</v>
      </c>
      <c r="E73" s="83">
        <v>1.6904109589041096</v>
      </c>
      <c r="F73" t="s">
        <v>376</v>
      </c>
      <c r="G73" s="64">
        <v>10</v>
      </c>
    </row>
    <row r="74" spans="1:7" ht="14.4" customHeight="1" x14ac:dyDescent="0.25">
      <c r="A74" t="s">
        <v>280</v>
      </c>
      <c r="B74" t="s">
        <v>281</v>
      </c>
      <c r="C74" t="s">
        <v>282</v>
      </c>
      <c r="D74" s="64">
        <v>3.99</v>
      </c>
      <c r="E74" s="83">
        <v>0</v>
      </c>
      <c r="F74" t="s">
        <v>498</v>
      </c>
      <c r="G74" s="64">
        <v>10</v>
      </c>
    </row>
    <row r="75" spans="1:7" ht="14.4" customHeight="1" x14ac:dyDescent="0.25">
      <c r="A75" t="s">
        <v>283</v>
      </c>
      <c r="B75" t="s">
        <v>284</v>
      </c>
      <c r="C75" t="s">
        <v>285</v>
      </c>
      <c r="D75" s="64">
        <v>5.8</v>
      </c>
      <c r="E75" s="83">
        <v>0</v>
      </c>
      <c r="F75">
        <v>0</v>
      </c>
      <c r="G75" s="64">
        <v>10</v>
      </c>
    </row>
    <row r="76" spans="1:7" ht="14.4" customHeight="1" x14ac:dyDescent="0.25">
      <c r="A76" t="s">
        <v>286</v>
      </c>
      <c r="B76" t="s">
        <v>287</v>
      </c>
      <c r="C76" t="s">
        <v>288</v>
      </c>
      <c r="D76" s="64">
        <v>6.3</v>
      </c>
      <c r="E76" s="83">
        <v>0</v>
      </c>
      <c r="F76" t="s">
        <v>395</v>
      </c>
      <c r="G76" s="64">
        <v>0.37</v>
      </c>
    </row>
    <row r="77" spans="1:7" ht="14.4" customHeight="1" x14ac:dyDescent="0.25">
      <c r="A77" t="s">
        <v>289</v>
      </c>
      <c r="B77" t="s">
        <v>287</v>
      </c>
      <c r="C77" t="s">
        <v>290</v>
      </c>
      <c r="D77" s="64">
        <v>6.4</v>
      </c>
      <c r="E77" s="83">
        <v>0</v>
      </c>
      <c r="F77" t="s">
        <v>395</v>
      </c>
      <c r="G77" s="64">
        <v>0.4</v>
      </c>
    </row>
    <row r="78" spans="1:7" ht="14.4" customHeight="1" x14ac:dyDescent="0.25">
      <c r="A78" t="s">
        <v>291</v>
      </c>
      <c r="B78" t="s">
        <v>287</v>
      </c>
      <c r="C78" t="s">
        <v>292</v>
      </c>
      <c r="D78" s="64">
        <v>6.5</v>
      </c>
      <c r="E78" s="83">
        <v>0</v>
      </c>
      <c r="F78" t="s">
        <v>395</v>
      </c>
      <c r="G78" s="64">
        <v>0.46</v>
      </c>
    </row>
    <row r="79" spans="1:7" ht="14.4" customHeight="1" x14ac:dyDescent="0.25">
      <c r="A79" t="s">
        <v>293</v>
      </c>
      <c r="B79" t="s">
        <v>287</v>
      </c>
      <c r="C79" t="s">
        <v>294</v>
      </c>
      <c r="D79" s="64">
        <v>6.6</v>
      </c>
      <c r="E79" s="83">
        <v>0</v>
      </c>
      <c r="F79" t="s">
        <v>395</v>
      </c>
      <c r="G79" s="64">
        <v>0.6</v>
      </c>
    </row>
    <row r="80" spans="1:7" ht="14.4" customHeight="1" x14ac:dyDescent="0.25">
      <c r="A80" t="s">
        <v>295</v>
      </c>
      <c r="B80" t="s">
        <v>287</v>
      </c>
      <c r="C80" t="s">
        <v>296</v>
      </c>
      <c r="D80" s="64">
        <v>6.8</v>
      </c>
      <c r="E80" s="83">
        <v>0</v>
      </c>
      <c r="F80" t="s">
        <v>376</v>
      </c>
      <c r="G80" s="64">
        <v>0.6</v>
      </c>
    </row>
    <row r="81" spans="1:7" ht="14.4" customHeight="1" x14ac:dyDescent="0.25">
      <c r="A81" t="s">
        <v>297</v>
      </c>
      <c r="B81" t="s">
        <v>287</v>
      </c>
      <c r="C81" t="s">
        <v>298</v>
      </c>
      <c r="D81" s="64">
        <v>6.9</v>
      </c>
      <c r="E81" s="83">
        <v>0</v>
      </c>
      <c r="F81" t="s">
        <v>376</v>
      </c>
      <c r="G81" s="64">
        <v>0.6</v>
      </c>
    </row>
    <row r="82" spans="1:7" ht="14.4" customHeight="1" x14ac:dyDescent="0.25">
      <c r="A82" t="s">
        <v>299</v>
      </c>
      <c r="B82" t="s">
        <v>287</v>
      </c>
      <c r="C82" t="s">
        <v>300</v>
      </c>
      <c r="D82" s="64"/>
      <c r="E82" s="83">
        <v>0</v>
      </c>
      <c r="F82">
        <v>0</v>
      </c>
      <c r="G82" s="64">
        <v>0.3</v>
      </c>
    </row>
    <row r="83" spans="1:7" ht="14.4" customHeight="1" x14ac:dyDescent="0.25">
      <c r="A83" t="s">
        <v>301</v>
      </c>
      <c r="B83" t="s">
        <v>302</v>
      </c>
      <c r="C83" t="s">
        <v>303</v>
      </c>
      <c r="D83" s="64">
        <v>3.96</v>
      </c>
      <c r="E83" s="83">
        <v>0</v>
      </c>
      <c r="F83">
        <v>0</v>
      </c>
      <c r="G83" s="64">
        <v>10</v>
      </c>
    </row>
    <row r="84" spans="1:7" ht="14.4" customHeight="1" x14ac:dyDescent="0.25">
      <c r="A84" t="s">
        <v>304</v>
      </c>
      <c r="B84" t="s">
        <v>305</v>
      </c>
      <c r="C84" t="s">
        <v>306</v>
      </c>
      <c r="D84" s="64">
        <v>4.9800000000000004</v>
      </c>
      <c r="E84" s="83">
        <v>0</v>
      </c>
      <c r="F84" t="s">
        <v>376</v>
      </c>
      <c r="G84" s="64">
        <v>10</v>
      </c>
    </row>
    <row r="85" spans="1:7" ht="14.4" customHeight="1" x14ac:dyDescent="0.25">
      <c r="A85" t="s">
        <v>307</v>
      </c>
      <c r="B85" t="s">
        <v>308</v>
      </c>
      <c r="C85" t="s">
        <v>309</v>
      </c>
      <c r="D85" s="64">
        <v>3.78</v>
      </c>
      <c r="E85" s="83">
        <v>0</v>
      </c>
      <c r="F85">
        <v>0</v>
      </c>
      <c r="G85" s="64">
        <v>10</v>
      </c>
    </row>
    <row r="86" spans="1:7" ht="14.4" customHeight="1" x14ac:dyDescent="0.25">
      <c r="A86" t="s">
        <v>310</v>
      </c>
      <c r="B86" t="s">
        <v>311</v>
      </c>
      <c r="C86" t="s">
        <v>312</v>
      </c>
      <c r="D86" s="64">
        <v>3.6</v>
      </c>
      <c r="E86" s="83">
        <v>0</v>
      </c>
      <c r="F86" t="s">
        <v>498</v>
      </c>
      <c r="G86" s="64">
        <v>10</v>
      </c>
    </row>
    <row r="87" spans="1:7" ht="14.4" customHeight="1" x14ac:dyDescent="0.25">
      <c r="A87" t="s">
        <v>313</v>
      </c>
      <c r="B87" t="s">
        <v>314</v>
      </c>
      <c r="C87" t="s">
        <v>315</v>
      </c>
      <c r="D87" s="64">
        <v>6</v>
      </c>
      <c r="E87" s="83">
        <v>0</v>
      </c>
      <c r="F87">
        <v>0</v>
      </c>
      <c r="G87" s="64">
        <v>5</v>
      </c>
    </row>
    <row r="88" spans="1:7" ht="14.4" customHeight="1" x14ac:dyDescent="0.25">
      <c r="A88" t="s">
        <v>316</v>
      </c>
      <c r="B88" t="s">
        <v>317</v>
      </c>
      <c r="C88" t="s">
        <v>318</v>
      </c>
      <c r="D88" s="64">
        <v>5.9</v>
      </c>
      <c r="E88" s="83">
        <v>0</v>
      </c>
      <c r="F88" t="s">
        <v>498</v>
      </c>
      <c r="G88" s="64">
        <v>10</v>
      </c>
    </row>
    <row r="89" spans="1:7" ht="14.4" customHeight="1" x14ac:dyDescent="0.25">
      <c r="A89" t="s">
        <v>319</v>
      </c>
      <c r="B89" t="s">
        <v>320</v>
      </c>
      <c r="C89" t="s">
        <v>321</v>
      </c>
      <c r="D89" s="64">
        <v>8.5</v>
      </c>
      <c r="E89" s="83">
        <v>5.7534246575342465E-2</v>
      </c>
      <c r="F89" t="s">
        <v>376</v>
      </c>
      <c r="G89" s="64">
        <v>10</v>
      </c>
    </row>
    <row r="90" spans="1:7" ht="14.4" customHeight="1" x14ac:dyDescent="0.25">
      <c r="A90" t="s">
        <v>322</v>
      </c>
      <c r="B90" t="s">
        <v>323</v>
      </c>
      <c r="C90" t="s">
        <v>324</v>
      </c>
      <c r="D90" s="64">
        <v>7</v>
      </c>
      <c r="E90" s="83">
        <v>0</v>
      </c>
      <c r="F90">
        <v>0</v>
      </c>
      <c r="G90" s="64">
        <v>5</v>
      </c>
    </row>
    <row r="91" spans="1:7" ht="14.4" customHeight="1" x14ac:dyDescent="0.25">
      <c r="A91" t="s">
        <v>325</v>
      </c>
      <c r="B91" t="s">
        <v>326</v>
      </c>
      <c r="C91" t="s">
        <v>327</v>
      </c>
      <c r="D91" s="64">
        <v>6.2</v>
      </c>
      <c r="E91" s="83">
        <v>0</v>
      </c>
      <c r="F91" t="s">
        <v>498</v>
      </c>
      <c r="G91" s="64">
        <v>10</v>
      </c>
    </row>
    <row r="92" spans="1:7" ht="14.4" customHeight="1" x14ac:dyDescent="0.25">
      <c r="A92" t="s">
        <v>328</v>
      </c>
      <c r="B92" t="s">
        <v>329</v>
      </c>
      <c r="C92" t="s">
        <v>330</v>
      </c>
      <c r="D92" s="64">
        <v>7.35</v>
      </c>
      <c r="E92" s="83">
        <v>0</v>
      </c>
      <c r="F92" t="s">
        <v>376</v>
      </c>
      <c r="G92" s="64">
        <v>6</v>
      </c>
    </row>
    <row r="93" spans="1:7" ht="14.4" customHeight="1" x14ac:dyDescent="0.25">
      <c r="A93" t="s">
        <v>331</v>
      </c>
      <c r="B93" t="s">
        <v>332</v>
      </c>
      <c r="C93" t="s">
        <v>333</v>
      </c>
      <c r="D93" s="64">
        <v>6.5</v>
      </c>
      <c r="E93" s="83">
        <v>0</v>
      </c>
      <c r="F93" t="s">
        <v>376</v>
      </c>
      <c r="G93" s="64">
        <v>6</v>
      </c>
    </row>
    <row r="94" spans="1:7" ht="14.4" customHeight="1" x14ac:dyDescent="0.25">
      <c r="A94" t="s">
        <v>334</v>
      </c>
      <c r="B94" t="s">
        <v>335</v>
      </c>
      <c r="C94" t="s">
        <v>336</v>
      </c>
      <c r="D94" s="64">
        <v>6.6</v>
      </c>
      <c r="E94" s="83">
        <v>0</v>
      </c>
      <c r="F94" t="s">
        <v>498</v>
      </c>
      <c r="G94" s="64">
        <v>10</v>
      </c>
    </row>
    <row r="95" spans="1:7" ht="14.4" customHeight="1" x14ac:dyDescent="0.25">
      <c r="A95" t="s">
        <v>337</v>
      </c>
      <c r="B95" t="s">
        <v>338</v>
      </c>
      <c r="C95" t="s">
        <v>339</v>
      </c>
      <c r="D95" s="64">
        <v>5.28</v>
      </c>
      <c r="E95" s="83">
        <v>0</v>
      </c>
      <c r="F95" t="s">
        <v>395</v>
      </c>
      <c r="G95" s="64">
        <v>8</v>
      </c>
    </row>
    <row r="96" spans="1:7" ht="14.4" customHeight="1" x14ac:dyDescent="0.25">
      <c r="A96" t="s">
        <v>340</v>
      </c>
      <c r="B96" t="s">
        <v>341</v>
      </c>
      <c r="C96" t="s">
        <v>342</v>
      </c>
      <c r="D96" s="64">
        <v>5.93</v>
      </c>
      <c r="E96" s="83">
        <v>0</v>
      </c>
      <c r="F96" t="s">
        <v>376</v>
      </c>
      <c r="G96" s="64">
        <v>6</v>
      </c>
    </row>
    <row r="97" spans="1:7" ht="14.4" customHeight="1" x14ac:dyDescent="0.25">
      <c r="A97" t="s">
        <v>343</v>
      </c>
      <c r="B97" t="s">
        <v>344</v>
      </c>
      <c r="C97" t="s">
        <v>345</v>
      </c>
      <c r="D97" s="64">
        <v>5.25</v>
      </c>
      <c r="E97" s="83">
        <v>0</v>
      </c>
      <c r="F97" t="s">
        <v>395</v>
      </c>
      <c r="G97" s="64">
        <v>6</v>
      </c>
    </row>
    <row r="98" spans="1:7" ht="14.4" customHeight="1" x14ac:dyDescent="0.25">
      <c r="A98" t="s">
        <v>346</v>
      </c>
      <c r="B98" t="s">
        <v>347</v>
      </c>
      <c r="C98" t="s">
        <v>348</v>
      </c>
      <c r="D98" s="64">
        <v>5.93</v>
      </c>
      <c r="E98" s="83">
        <v>0</v>
      </c>
      <c r="F98" t="s">
        <v>395</v>
      </c>
      <c r="G98" s="64">
        <v>8</v>
      </c>
    </row>
    <row r="99" spans="1:7" ht="14.4" customHeight="1" x14ac:dyDescent="0.25">
      <c r="A99" t="s">
        <v>349</v>
      </c>
      <c r="B99" t="s">
        <v>350</v>
      </c>
      <c r="C99" t="s">
        <v>351</v>
      </c>
      <c r="D99" s="64">
        <v>6.5</v>
      </c>
      <c r="E99" s="83">
        <v>0</v>
      </c>
      <c r="F99" t="s">
        <v>395</v>
      </c>
      <c r="G99" s="64">
        <v>10</v>
      </c>
    </row>
    <row r="100" spans="1:7" ht="14.4" customHeight="1" x14ac:dyDescent="0.25">
      <c r="A100" t="s">
        <v>352</v>
      </c>
      <c r="B100" t="s">
        <v>350</v>
      </c>
      <c r="C100" t="s">
        <v>353</v>
      </c>
      <c r="D100" s="64">
        <v>6.5</v>
      </c>
      <c r="E100" s="83">
        <v>0</v>
      </c>
      <c r="F100" t="s">
        <v>395</v>
      </c>
      <c r="G100" s="64">
        <v>10</v>
      </c>
    </row>
    <row r="101" spans="1:7" ht="14.4" customHeight="1" x14ac:dyDescent="0.25">
      <c r="A101" t="s">
        <v>354</v>
      </c>
      <c r="B101" t="s">
        <v>350</v>
      </c>
      <c r="C101" t="s">
        <v>355</v>
      </c>
      <c r="D101" s="64">
        <v>7.5</v>
      </c>
      <c r="E101" s="83">
        <v>0.50958904109589043</v>
      </c>
      <c r="F101" t="s">
        <v>376</v>
      </c>
      <c r="G101" s="64">
        <v>10</v>
      </c>
    </row>
    <row r="102" spans="1:7" ht="14.4" customHeight="1" x14ac:dyDescent="0.25">
      <c r="A102" t="s">
        <v>356</v>
      </c>
      <c r="B102" t="s">
        <v>350</v>
      </c>
      <c r="C102" t="s">
        <v>357</v>
      </c>
      <c r="D102" s="64">
        <v>7.5</v>
      </c>
      <c r="E102" s="83">
        <v>0.50958904109589043</v>
      </c>
      <c r="F102" t="s">
        <v>376</v>
      </c>
      <c r="G102" s="64">
        <v>10</v>
      </c>
    </row>
    <row r="103" spans="1:7" ht="14.4" customHeight="1" x14ac:dyDescent="0.25">
      <c r="A103" t="s">
        <v>358</v>
      </c>
      <c r="B103" t="s">
        <v>359</v>
      </c>
      <c r="C103" t="s">
        <v>360</v>
      </c>
      <c r="D103" s="64"/>
      <c r="E103" s="83">
        <v>0</v>
      </c>
      <c r="F103" t="s">
        <v>498</v>
      </c>
      <c r="G103" s="64">
        <v>12</v>
      </c>
    </row>
    <row r="104" spans="1:7" ht="14.4" customHeight="1" x14ac:dyDescent="0.25">
      <c r="A104" t="s">
        <v>361</v>
      </c>
      <c r="B104" t="s">
        <v>362</v>
      </c>
      <c r="C104" t="s">
        <v>363</v>
      </c>
      <c r="D104" s="64">
        <v>4.0999999999999996</v>
      </c>
      <c r="E104" s="83">
        <v>0</v>
      </c>
      <c r="F104" t="s">
        <v>376</v>
      </c>
      <c r="G104" s="64">
        <v>10</v>
      </c>
    </row>
    <row r="105" spans="1:7" ht="14.4" customHeight="1" x14ac:dyDescent="0.25">
      <c r="A105" t="s">
        <v>364</v>
      </c>
      <c r="B105" t="s">
        <v>362</v>
      </c>
      <c r="C105" t="s">
        <v>365</v>
      </c>
      <c r="D105" s="64">
        <v>4.0999999999999996</v>
      </c>
      <c r="E105" s="83">
        <v>0</v>
      </c>
      <c r="F105" t="s">
        <v>376</v>
      </c>
      <c r="G105" s="64">
        <v>10</v>
      </c>
    </row>
    <row r="106" spans="1:7" ht="14.4" customHeight="1" x14ac:dyDescent="0.25">
      <c r="A106" t="s">
        <v>366</v>
      </c>
      <c r="C106" t="s">
        <v>367</v>
      </c>
      <c r="D106" s="64"/>
      <c r="E106" s="83">
        <v>0</v>
      </c>
      <c r="F106" t="s">
        <v>376</v>
      </c>
      <c r="G106" s="64">
        <v>0</v>
      </c>
    </row>
    <row r="107" spans="1:7" ht="14.4" customHeight="1" x14ac:dyDescent="0.25">
      <c r="A107" t="s">
        <v>368</v>
      </c>
      <c r="C107" t="s">
        <v>369</v>
      </c>
      <c r="D107" s="64"/>
      <c r="E107" s="83">
        <v>0</v>
      </c>
      <c r="F107" t="s">
        <v>376</v>
      </c>
      <c r="G107" s="64">
        <v>0</v>
      </c>
    </row>
    <row r="108" spans="1:7" ht="14.4" customHeight="1" x14ac:dyDescent="0.25">
      <c r="D108" s="64"/>
      <c r="E108" s="83"/>
      <c r="G108" s="64"/>
    </row>
    <row r="109" spans="1:7" ht="14.4" customHeight="1" x14ac:dyDescent="0.25">
      <c r="D109" s="64"/>
      <c r="E109" s="83"/>
      <c r="G109" s="64"/>
    </row>
    <row r="110" spans="1:7" ht="14.4" customHeight="1" x14ac:dyDescent="0.25">
      <c r="D110" s="64"/>
      <c r="E110" s="83"/>
      <c r="G110" s="64"/>
    </row>
    <row r="111" spans="1:7" ht="14.4" customHeight="1" x14ac:dyDescent="0.25">
      <c r="D111" s="64"/>
      <c r="E111" s="83"/>
      <c r="G111" s="64"/>
    </row>
    <row r="112" spans="1:7" ht="14.4" customHeight="1" x14ac:dyDescent="0.25">
      <c r="D112" s="64"/>
      <c r="E112" s="83"/>
      <c r="G112" s="64"/>
    </row>
    <row r="113" spans="1:7" ht="14.4" customHeight="1" x14ac:dyDescent="0.25">
      <c r="A113" s="143" t="s">
        <v>370</v>
      </c>
      <c r="B113" s="143"/>
      <c r="C113" s="143"/>
      <c r="D113" s="143"/>
      <c r="E113" s="83"/>
      <c r="G113" s="64"/>
    </row>
    <row r="114" spans="1:7" ht="14.4" customHeight="1" x14ac:dyDescent="0.25">
      <c r="A114" s="84" t="s">
        <v>371</v>
      </c>
      <c r="B114" s="84" t="s">
        <v>372</v>
      </c>
      <c r="C114" s="84" t="s">
        <v>373</v>
      </c>
      <c r="D114" s="85" t="s">
        <v>374</v>
      </c>
      <c r="E114" s="83"/>
      <c r="G114" s="64"/>
    </row>
    <row r="115" spans="1:7" ht="14.4" customHeight="1" x14ac:dyDescent="0.25">
      <c r="A115" t="s">
        <v>375</v>
      </c>
      <c r="B115" t="s">
        <v>376</v>
      </c>
      <c r="C115" t="s">
        <v>377</v>
      </c>
      <c r="D115" s="64" t="s">
        <v>378</v>
      </c>
      <c r="E115" s="83"/>
      <c r="G115" s="64"/>
    </row>
    <row r="116" spans="1:7" ht="14.4" customHeight="1" x14ac:dyDescent="0.25">
      <c r="A116" t="s">
        <v>379</v>
      </c>
      <c r="B116" t="s">
        <v>376</v>
      </c>
      <c r="C116" t="s">
        <v>377</v>
      </c>
      <c r="D116" s="64" t="s">
        <v>380</v>
      </c>
      <c r="E116" s="83"/>
      <c r="G116" s="64"/>
    </row>
    <row r="117" spans="1:7" ht="14.4" customHeight="1" x14ac:dyDescent="0.25">
      <c r="A117" t="s">
        <v>381</v>
      </c>
      <c r="B117" t="s">
        <v>376</v>
      </c>
      <c r="C117" t="s">
        <v>377</v>
      </c>
      <c r="D117" s="64" t="s">
        <v>380</v>
      </c>
      <c r="E117" s="83"/>
      <c r="G117" s="64"/>
    </row>
    <row r="118" spans="1:7" ht="14.4" customHeight="1" x14ac:dyDescent="0.25">
      <c r="A118" t="s">
        <v>382</v>
      </c>
      <c r="B118" t="s">
        <v>376</v>
      </c>
      <c r="C118" t="s">
        <v>377</v>
      </c>
      <c r="D118" s="64" t="s">
        <v>378</v>
      </c>
      <c r="E118" s="83"/>
      <c r="G118" s="64"/>
    </row>
    <row r="119" spans="1:7" ht="14.4" customHeight="1" x14ac:dyDescent="0.25">
      <c r="A119" t="s">
        <v>383</v>
      </c>
      <c r="B119" t="s">
        <v>376</v>
      </c>
      <c r="C119" t="s">
        <v>377</v>
      </c>
      <c r="D119" s="64" t="s">
        <v>380</v>
      </c>
      <c r="E119" s="83"/>
      <c r="G119" s="64"/>
    </row>
    <row r="120" spans="1:7" ht="14.4" customHeight="1" x14ac:dyDescent="0.25">
      <c r="A120" t="s">
        <v>384</v>
      </c>
      <c r="B120" t="s">
        <v>376</v>
      </c>
      <c r="C120" t="s">
        <v>377</v>
      </c>
      <c r="D120" s="64" t="s">
        <v>380</v>
      </c>
      <c r="E120" s="83"/>
      <c r="G120" s="64"/>
    </row>
    <row r="121" spans="1:7" ht="14.4" customHeight="1" x14ac:dyDescent="0.25">
      <c r="A121" t="s">
        <v>385</v>
      </c>
      <c r="B121" t="s">
        <v>376</v>
      </c>
      <c r="C121" t="s">
        <v>377</v>
      </c>
      <c r="D121" s="64" t="s">
        <v>378</v>
      </c>
      <c r="E121" s="83"/>
      <c r="G121" s="64"/>
    </row>
    <row r="122" spans="1:7" ht="14.4" customHeight="1" x14ac:dyDescent="0.25">
      <c r="A122" t="s">
        <v>386</v>
      </c>
      <c r="B122" t="s">
        <v>376</v>
      </c>
      <c r="C122" t="s">
        <v>377</v>
      </c>
      <c r="D122" s="64" t="s">
        <v>378</v>
      </c>
      <c r="E122" s="83"/>
      <c r="G122" s="64"/>
    </row>
    <row r="123" spans="1:7" ht="14.4" customHeight="1" x14ac:dyDescent="0.25">
      <c r="A123" t="s">
        <v>387</v>
      </c>
      <c r="B123" t="s">
        <v>376</v>
      </c>
      <c r="C123" t="s">
        <v>377</v>
      </c>
      <c r="D123" s="64" t="s">
        <v>380</v>
      </c>
      <c r="E123" s="83"/>
      <c r="G123" s="64"/>
    </row>
    <row r="124" spans="1:7" ht="14.4" customHeight="1" x14ac:dyDescent="0.25">
      <c r="A124" t="s">
        <v>388</v>
      </c>
      <c r="B124" t="s">
        <v>376</v>
      </c>
      <c r="C124" t="s">
        <v>377</v>
      </c>
      <c r="D124" s="64" t="s">
        <v>378</v>
      </c>
      <c r="E124" s="83"/>
      <c r="G124" s="64"/>
    </row>
    <row r="125" spans="1:7" ht="14.4" customHeight="1" x14ac:dyDescent="0.25">
      <c r="A125" t="s">
        <v>389</v>
      </c>
      <c r="B125" t="s">
        <v>376</v>
      </c>
      <c r="C125" t="s">
        <v>377</v>
      </c>
      <c r="D125" s="64" t="s">
        <v>378</v>
      </c>
      <c r="E125" s="83"/>
      <c r="G125" s="64"/>
    </row>
    <row r="126" spans="1:7" ht="14.4" customHeight="1" x14ac:dyDescent="0.25">
      <c r="A126" t="s">
        <v>390</v>
      </c>
      <c r="B126" t="s">
        <v>376</v>
      </c>
      <c r="C126" t="s">
        <v>377</v>
      </c>
      <c r="D126" s="64" t="s">
        <v>378</v>
      </c>
      <c r="E126" s="83"/>
      <c r="G126" s="64"/>
    </row>
    <row r="127" spans="1:7" ht="14.4" customHeight="1" x14ac:dyDescent="0.25">
      <c r="A127" t="s">
        <v>391</v>
      </c>
      <c r="B127" t="s">
        <v>376</v>
      </c>
      <c r="C127" t="s">
        <v>377</v>
      </c>
      <c r="D127" s="64" t="s">
        <v>380</v>
      </c>
      <c r="E127" s="83"/>
      <c r="G127" s="64"/>
    </row>
    <row r="128" spans="1:7" ht="14.4" customHeight="1" x14ac:dyDescent="0.25">
      <c r="A128" t="s">
        <v>392</v>
      </c>
      <c r="B128" t="s">
        <v>376</v>
      </c>
      <c r="C128" t="s">
        <v>377</v>
      </c>
      <c r="D128" s="64" t="s">
        <v>378</v>
      </c>
      <c r="E128" s="83"/>
      <c r="G128" s="64"/>
    </row>
    <row r="129" spans="1:7" ht="14.4" customHeight="1" x14ac:dyDescent="0.25">
      <c r="A129" t="s">
        <v>393</v>
      </c>
      <c r="B129" t="s">
        <v>376</v>
      </c>
      <c r="C129" t="s">
        <v>377</v>
      </c>
      <c r="D129" s="64" t="s">
        <v>380</v>
      </c>
      <c r="E129" s="83"/>
      <c r="G129" s="64"/>
    </row>
    <row r="130" spans="1:7" ht="14.4" customHeight="1" x14ac:dyDescent="0.25">
      <c r="A130" t="s">
        <v>394</v>
      </c>
      <c r="B130" t="s">
        <v>395</v>
      </c>
      <c r="C130" t="s">
        <v>377</v>
      </c>
      <c r="D130" s="64" t="s">
        <v>378</v>
      </c>
      <c r="E130" s="83"/>
      <c r="G130" s="64"/>
    </row>
    <row r="131" spans="1:7" ht="14.4" customHeight="1" x14ac:dyDescent="0.25">
      <c r="A131" t="s">
        <v>396</v>
      </c>
      <c r="B131" t="s">
        <v>395</v>
      </c>
      <c r="C131" t="s">
        <v>377</v>
      </c>
      <c r="D131" s="64" t="s">
        <v>380</v>
      </c>
      <c r="E131" s="83"/>
      <c r="G131" s="64"/>
    </row>
    <row r="132" spans="1:7" ht="14.4" customHeight="1" x14ac:dyDescent="0.25">
      <c r="A132" t="s">
        <v>397</v>
      </c>
      <c r="B132" t="s">
        <v>395</v>
      </c>
      <c r="C132" t="s">
        <v>377</v>
      </c>
      <c r="D132" s="64" t="s">
        <v>378</v>
      </c>
      <c r="E132" s="83"/>
      <c r="G132" s="64"/>
    </row>
    <row r="133" spans="1:7" ht="14.4" customHeight="1" x14ac:dyDescent="0.25">
      <c r="A133" t="s">
        <v>398</v>
      </c>
      <c r="B133" t="s">
        <v>395</v>
      </c>
      <c r="C133" t="s">
        <v>377</v>
      </c>
      <c r="D133" s="64" t="s">
        <v>380</v>
      </c>
      <c r="E133" s="83"/>
      <c r="G133" s="64"/>
    </row>
    <row r="134" spans="1:7" ht="14.4" customHeight="1" x14ac:dyDescent="0.25">
      <c r="A134" t="s">
        <v>399</v>
      </c>
      <c r="B134" t="s">
        <v>395</v>
      </c>
      <c r="C134" t="s">
        <v>377</v>
      </c>
      <c r="D134" s="64" t="s">
        <v>378</v>
      </c>
      <c r="E134" s="83"/>
      <c r="G134" s="64"/>
    </row>
    <row r="135" spans="1:7" ht="14.4" customHeight="1" x14ac:dyDescent="0.25">
      <c r="A135" t="s">
        <v>400</v>
      </c>
      <c r="B135" t="s">
        <v>395</v>
      </c>
      <c r="C135" t="s">
        <v>377</v>
      </c>
      <c r="D135" s="64" t="s">
        <v>380</v>
      </c>
      <c r="E135" s="83"/>
      <c r="G135" s="64"/>
    </row>
    <row r="136" spans="1:7" ht="14.4" customHeight="1" x14ac:dyDescent="0.25">
      <c r="A136" t="s">
        <v>401</v>
      </c>
      <c r="B136" t="s">
        <v>395</v>
      </c>
      <c r="C136" t="s">
        <v>377</v>
      </c>
      <c r="D136" s="64" t="s">
        <v>378</v>
      </c>
      <c r="E136" s="83"/>
      <c r="G136" s="64"/>
    </row>
    <row r="137" spans="1:7" ht="14.4" customHeight="1" x14ac:dyDescent="0.25">
      <c r="A137" t="s">
        <v>402</v>
      </c>
      <c r="B137" t="s">
        <v>395</v>
      </c>
      <c r="C137" t="s">
        <v>377</v>
      </c>
      <c r="D137" s="64" t="s">
        <v>378</v>
      </c>
      <c r="E137" s="83"/>
      <c r="G137" s="64"/>
    </row>
    <row r="138" spans="1:7" ht="14.4" customHeight="1" x14ac:dyDescent="0.25">
      <c r="A138" t="s">
        <v>403</v>
      </c>
      <c r="B138" t="s">
        <v>395</v>
      </c>
      <c r="C138" t="s">
        <v>377</v>
      </c>
      <c r="D138" s="64" t="s">
        <v>380</v>
      </c>
      <c r="E138" s="83"/>
      <c r="G138" s="64"/>
    </row>
    <row r="139" spans="1:7" ht="14.4" customHeight="1" x14ac:dyDescent="0.25">
      <c r="A139" t="s">
        <v>404</v>
      </c>
      <c r="B139" t="s">
        <v>395</v>
      </c>
      <c r="C139" t="s">
        <v>377</v>
      </c>
      <c r="D139" s="64" t="s">
        <v>380</v>
      </c>
      <c r="E139" s="83"/>
      <c r="G139" s="64"/>
    </row>
    <row r="140" spans="1:7" ht="14.4" customHeight="1" x14ac:dyDescent="0.25">
      <c r="A140" t="s">
        <v>405</v>
      </c>
      <c r="B140" t="s">
        <v>395</v>
      </c>
      <c r="C140" t="s">
        <v>377</v>
      </c>
      <c r="D140" s="64" t="s">
        <v>378</v>
      </c>
      <c r="E140" s="83"/>
      <c r="G140" s="64"/>
    </row>
    <row r="141" spans="1:7" ht="14.4" customHeight="1" x14ac:dyDescent="0.25">
      <c r="A141" t="s">
        <v>406</v>
      </c>
      <c r="B141" t="s">
        <v>395</v>
      </c>
      <c r="C141" t="s">
        <v>377</v>
      </c>
      <c r="D141" s="64" t="s">
        <v>380</v>
      </c>
      <c r="E141" s="83"/>
      <c r="G141" s="64"/>
    </row>
    <row r="142" spans="1:7" ht="14.4" customHeight="1" x14ac:dyDescent="0.25">
      <c r="A142" t="s">
        <v>407</v>
      </c>
      <c r="B142" t="s">
        <v>395</v>
      </c>
      <c r="C142" t="s">
        <v>377</v>
      </c>
      <c r="D142" s="64" t="s">
        <v>378</v>
      </c>
      <c r="E142" s="83"/>
      <c r="G142" s="64"/>
    </row>
    <row r="143" spans="1:7" ht="14.4" customHeight="1" x14ac:dyDescent="0.25">
      <c r="A143" t="s">
        <v>408</v>
      </c>
      <c r="B143" t="s">
        <v>395</v>
      </c>
      <c r="C143" t="s">
        <v>377</v>
      </c>
      <c r="D143" s="64" t="s">
        <v>378</v>
      </c>
      <c r="E143" s="83"/>
      <c r="G143" s="64"/>
    </row>
    <row r="144" spans="1:7" ht="14.4" customHeight="1" x14ac:dyDescent="0.25">
      <c r="A144" t="s">
        <v>409</v>
      </c>
      <c r="B144" t="s">
        <v>395</v>
      </c>
      <c r="C144" t="s">
        <v>377</v>
      </c>
      <c r="D144" s="64" t="s">
        <v>378</v>
      </c>
      <c r="E144" s="83"/>
      <c r="G144" s="64"/>
    </row>
    <row r="145" spans="1:7" ht="14.4" customHeight="1" x14ac:dyDescent="0.25">
      <c r="A145" t="s">
        <v>410</v>
      </c>
      <c r="B145" t="s">
        <v>395</v>
      </c>
      <c r="C145" t="s">
        <v>377</v>
      </c>
      <c r="D145" s="64" t="s">
        <v>378</v>
      </c>
      <c r="E145" s="83"/>
      <c r="G145" s="64"/>
    </row>
    <row r="146" spans="1:7" ht="14.4" customHeight="1" x14ac:dyDescent="0.25">
      <c r="A146" t="s">
        <v>411</v>
      </c>
      <c r="B146" t="s">
        <v>395</v>
      </c>
      <c r="C146" t="s">
        <v>377</v>
      </c>
      <c r="D146" s="64" t="s">
        <v>378</v>
      </c>
      <c r="E146" s="83"/>
      <c r="G146" s="64"/>
    </row>
    <row r="147" spans="1:7" ht="14.4" customHeight="1" x14ac:dyDescent="0.25">
      <c r="A147" t="s">
        <v>412</v>
      </c>
      <c r="B147" t="s">
        <v>395</v>
      </c>
      <c r="C147" t="s">
        <v>377</v>
      </c>
      <c r="D147" s="64" t="s">
        <v>378</v>
      </c>
      <c r="E147" s="83"/>
      <c r="G147" s="64"/>
    </row>
    <row r="148" spans="1:7" ht="14.4" customHeight="1" x14ac:dyDescent="0.25">
      <c r="A148" t="s">
        <v>413</v>
      </c>
      <c r="B148" t="s">
        <v>395</v>
      </c>
      <c r="C148" t="s">
        <v>377</v>
      </c>
      <c r="D148" s="64" t="s">
        <v>378</v>
      </c>
      <c r="E148" s="83"/>
      <c r="G148" s="64"/>
    </row>
    <row r="149" spans="1:7" ht="14.4" customHeight="1" x14ac:dyDescent="0.25">
      <c r="A149" t="s">
        <v>414</v>
      </c>
      <c r="B149" t="s">
        <v>415</v>
      </c>
      <c r="C149" t="s">
        <v>377</v>
      </c>
      <c r="D149" s="64" t="s">
        <v>378</v>
      </c>
      <c r="E149" s="83"/>
      <c r="G149" s="64"/>
    </row>
    <row r="150" spans="1:7" ht="14.4" customHeight="1" x14ac:dyDescent="0.25">
      <c r="A150" t="s">
        <v>416</v>
      </c>
      <c r="B150" t="s">
        <v>415</v>
      </c>
      <c r="C150" t="s">
        <v>377</v>
      </c>
      <c r="D150" s="64" t="s">
        <v>378</v>
      </c>
      <c r="E150" s="83"/>
      <c r="G150" s="64"/>
    </row>
    <row r="151" spans="1:7" ht="14.4" customHeight="1" x14ac:dyDescent="0.25">
      <c r="A151" t="s">
        <v>417</v>
      </c>
      <c r="B151" t="s">
        <v>415</v>
      </c>
      <c r="C151" t="s">
        <v>377</v>
      </c>
      <c r="D151" s="64" t="s">
        <v>378</v>
      </c>
      <c r="E151" s="83"/>
      <c r="G151" s="64"/>
    </row>
    <row r="152" spans="1:7" ht="14.4" customHeight="1" x14ac:dyDescent="0.25">
      <c r="A152" t="s">
        <v>418</v>
      </c>
      <c r="B152" t="s">
        <v>415</v>
      </c>
      <c r="C152" t="s">
        <v>377</v>
      </c>
      <c r="D152" s="64" t="s">
        <v>378</v>
      </c>
      <c r="E152" s="83"/>
      <c r="G152" s="64"/>
    </row>
    <row r="153" spans="1:7" ht="14.4" customHeight="1" x14ac:dyDescent="0.25">
      <c r="A153" t="s">
        <v>419</v>
      </c>
      <c r="B153" t="s">
        <v>415</v>
      </c>
      <c r="C153" t="s">
        <v>377</v>
      </c>
      <c r="D153" s="64" t="s">
        <v>378</v>
      </c>
      <c r="E153" s="83"/>
      <c r="G153" s="64"/>
    </row>
    <row r="154" spans="1:7" ht="14.4" customHeight="1" x14ac:dyDescent="0.25">
      <c r="A154" t="s">
        <v>420</v>
      </c>
      <c r="B154" t="s">
        <v>415</v>
      </c>
      <c r="C154" t="s">
        <v>377</v>
      </c>
      <c r="D154" s="64" t="s">
        <v>378</v>
      </c>
      <c r="E154" s="83"/>
      <c r="G154" s="64"/>
    </row>
    <row r="155" spans="1:7" ht="14.4" customHeight="1" x14ac:dyDescent="0.25">
      <c r="A155" t="s">
        <v>421</v>
      </c>
      <c r="B155" t="s">
        <v>415</v>
      </c>
      <c r="C155" t="s">
        <v>377</v>
      </c>
      <c r="D155" s="64" t="s">
        <v>378</v>
      </c>
      <c r="E155" s="83"/>
      <c r="G155" s="64"/>
    </row>
    <row r="156" spans="1:7" ht="14.4" customHeight="1" x14ac:dyDescent="0.25">
      <c r="A156" t="s">
        <v>422</v>
      </c>
      <c r="B156" t="s">
        <v>415</v>
      </c>
      <c r="C156" t="s">
        <v>377</v>
      </c>
      <c r="D156" s="64" t="s">
        <v>378</v>
      </c>
      <c r="E156" s="83"/>
      <c r="G156" s="64"/>
    </row>
    <row r="157" spans="1:7" ht="14.4" customHeight="1" x14ac:dyDescent="0.25">
      <c r="A157" t="s">
        <v>423</v>
      </c>
      <c r="B157" t="s">
        <v>415</v>
      </c>
      <c r="C157" t="s">
        <v>377</v>
      </c>
      <c r="D157" s="64" t="s">
        <v>378</v>
      </c>
      <c r="E157" s="83"/>
      <c r="G157" s="64"/>
    </row>
    <row r="158" spans="1:7" ht="14.4" customHeight="1" x14ac:dyDescent="0.25">
      <c r="A158" t="s">
        <v>424</v>
      </c>
      <c r="B158" t="s">
        <v>415</v>
      </c>
      <c r="C158" t="s">
        <v>377</v>
      </c>
      <c r="D158" s="64" t="s">
        <v>378</v>
      </c>
      <c r="E158" s="83"/>
      <c r="G158" s="64"/>
    </row>
    <row r="159" spans="1:7" ht="14.4" customHeight="1" x14ac:dyDescent="0.25">
      <c r="A159" t="s">
        <v>425</v>
      </c>
      <c r="B159" t="s">
        <v>426</v>
      </c>
      <c r="C159" t="s">
        <v>377</v>
      </c>
      <c r="D159" s="64" t="s">
        <v>378</v>
      </c>
      <c r="E159" s="83"/>
      <c r="G159" s="64"/>
    </row>
    <row r="160" spans="1:7" ht="14.4" customHeight="1" x14ac:dyDescent="0.25">
      <c r="A160" t="s">
        <v>427</v>
      </c>
      <c r="B160" t="s">
        <v>426</v>
      </c>
      <c r="C160" t="s">
        <v>377</v>
      </c>
      <c r="D160" s="64" t="s">
        <v>378</v>
      </c>
      <c r="E160" s="83"/>
      <c r="G160" s="64"/>
    </row>
    <row r="161" spans="1:7" ht="14.4" customHeight="1" x14ac:dyDescent="0.25">
      <c r="A161" t="s">
        <v>428</v>
      </c>
      <c r="B161" t="s">
        <v>426</v>
      </c>
      <c r="C161" t="s">
        <v>377</v>
      </c>
      <c r="D161" s="64" t="s">
        <v>378</v>
      </c>
      <c r="E161" s="83"/>
      <c r="G161" s="64"/>
    </row>
    <row r="162" spans="1:7" ht="14.4" customHeight="1" x14ac:dyDescent="0.25">
      <c r="A162" t="s">
        <v>429</v>
      </c>
      <c r="B162" t="s">
        <v>430</v>
      </c>
      <c r="C162" t="s">
        <v>377</v>
      </c>
      <c r="D162" s="64" t="s">
        <v>378</v>
      </c>
      <c r="E162" s="83"/>
      <c r="G162" s="64"/>
    </row>
    <row r="163" spans="1:7" ht="14.4" customHeight="1" x14ac:dyDescent="0.25">
      <c r="A163" t="s">
        <v>431</v>
      </c>
      <c r="B163" t="s">
        <v>430</v>
      </c>
      <c r="C163" t="s">
        <v>377</v>
      </c>
      <c r="D163" s="64" t="s">
        <v>378</v>
      </c>
      <c r="E163" s="83"/>
      <c r="G163" s="64"/>
    </row>
    <row r="164" spans="1:7" ht="14.4" customHeight="1" x14ac:dyDescent="0.25">
      <c r="D164" s="64"/>
      <c r="E164" s="83"/>
      <c r="G164" s="64"/>
    </row>
    <row r="165" spans="1:7" ht="14.4" customHeight="1" x14ac:dyDescent="0.25">
      <c r="D165" s="64"/>
      <c r="E165" s="83"/>
      <c r="G165" s="64"/>
    </row>
    <row r="166" spans="1:7" ht="14.4" customHeight="1" x14ac:dyDescent="0.25">
      <c r="D166" s="64"/>
      <c r="E166" s="83"/>
      <c r="G166" s="64"/>
    </row>
    <row r="167" spans="1:7" ht="14.4" customHeight="1" x14ac:dyDescent="0.25">
      <c r="D167" s="64"/>
      <c r="E167" s="83"/>
      <c r="G167" s="64"/>
    </row>
    <row r="168" spans="1:7" ht="14.4" customHeight="1" x14ac:dyDescent="0.25">
      <c r="D168" s="64"/>
      <c r="E168" s="83"/>
      <c r="G168" s="64"/>
    </row>
    <row r="169" spans="1:7" ht="14.4" customHeight="1" x14ac:dyDescent="0.25">
      <c r="D169" s="64"/>
      <c r="E169" s="83"/>
      <c r="G169" s="64"/>
    </row>
    <row r="170" spans="1:7" ht="14.4" customHeight="1" x14ac:dyDescent="0.25">
      <c r="D170" s="64"/>
      <c r="E170" s="83"/>
      <c r="G170" s="64"/>
    </row>
    <row r="171" spans="1:7" ht="14.4" customHeight="1" x14ac:dyDescent="0.25">
      <c r="D171" s="64"/>
      <c r="E171" s="83"/>
      <c r="G171" s="64"/>
    </row>
    <row r="172" spans="1:7" ht="14.4" customHeight="1" x14ac:dyDescent="0.25">
      <c r="D172" s="64"/>
      <c r="E172" s="83"/>
      <c r="G172" s="64"/>
    </row>
    <row r="173" spans="1:7" ht="14.4" customHeight="1" x14ac:dyDescent="0.25">
      <c r="D173" s="64"/>
      <c r="E173" s="83"/>
      <c r="G173" s="64"/>
    </row>
    <row r="174" spans="1:7" ht="14.4" customHeight="1" x14ac:dyDescent="0.25">
      <c r="D174" s="64"/>
      <c r="E174" s="83"/>
      <c r="G174" s="64"/>
    </row>
    <row r="175" spans="1:7" ht="14.4" customHeight="1" x14ac:dyDescent="0.25">
      <c r="D175" s="64"/>
      <c r="E175" s="83"/>
      <c r="G175" s="64"/>
    </row>
    <row r="176" spans="1: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113:D113"/>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0.52058500000000008</v>
      </c>
      <c r="C4" s="57" t="s">
        <v>29</v>
      </c>
      <c r="D4" s="87">
        <v>1.2958000000000001</v>
      </c>
      <c r="E4" s="57" t="s">
        <v>33</v>
      </c>
      <c r="F4" s="86">
        <v>0.81220000000000003</v>
      </c>
      <c r="G4" s="57" t="s">
        <v>34</v>
      </c>
      <c r="H4" s="86">
        <v>0.23500699999999999</v>
      </c>
      <c r="I4" s="57"/>
      <c r="J4" s="88"/>
    </row>
    <row r="5" spans="1:10" ht="15.75" customHeight="1" x14ac:dyDescent="0.25">
      <c r="A5" s="57" t="s">
        <v>54</v>
      </c>
      <c r="B5" s="86">
        <v>0.362234</v>
      </c>
      <c r="C5" s="57" t="s">
        <v>55</v>
      </c>
      <c r="D5" s="87">
        <v>0.77270000000000005</v>
      </c>
      <c r="E5" s="57" t="s">
        <v>56</v>
      </c>
      <c r="F5" s="87">
        <v>8.2507999999999999</v>
      </c>
      <c r="G5" s="57" t="s">
        <v>57</v>
      </c>
      <c r="H5" s="86">
        <v>9.836700000000001E-2</v>
      </c>
      <c r="I5" s="57"/>
      <c r="J5" s="88"/>
    </row>
    <row r="6" spans="1:10" ht="15" customHeight="1" x14ac:dyDescent="0.25">
      <c r="A6" s="57" t="s">
        <v>58</v>
      </c>
      <c r="B6" s="86">
        <v>0.536968</v>
      </c>
      <c r="C6" s="57" t="s">
        <v>31</v>
      </c>
      <c r="D6" s="89">
        <v>0.1356</v>
      </c>
      <c r="E6" s="57" t="s">
        <v>59</v>
      </c>
      <c r="F6" s="87">
        <v>1.7355</v>
      </c>
      <c r="G6" s="57" t="s">
        <v>37</v>
      </c>
      <c r="H6" s="86">
        <v>5.3606000000000001E-2</v>
      </c>
      <c r="I6" s="57"/>
      <c r="J6" s="88"/>
    </row>
    <row r="7" spans="1:10" ht="14.25" customHeight="1" x14ac:dyDescent="0.25">
      <c r="A7" s="57" t="s">
        <v>30</v>
      </c>
      <c r="B7" s="89">
        <v>0.67353069132839449</v>
      </c>
      <c r="C7" s="57" t="s">
        <v>60</v>
      </c>
      <c r="D7" s="89">
        <v>3.0384000000000002</v>
      </c>
      <c r="E7" s="57" t="s">
        <v>61</v>
      </c>
      <c r="F7" s="87">
        <v>0.86629999999999996</v>
      </c>
      <c r="G7" s="57" t="s">
        <v>62</v>
      </c>
      <c r="H7" s="86">
        <v>4.8194999999999995E-2</v>
      </c>
      <c r="I7" s="57"/>
      <c r="J7" s="88"/>
    </row>
    <row r="8" spans="1:10" x14ac:dyDescent="0.25">
      <c r="A8" s="57"/>
      <c r="B8" s="90"/>
      <c r="C8" s="57"/>
      <c r="D8" s="91"/>
      <c r="E8" s="57" t="s">
        <v>63</v>
      </c>
      <c r="F8" s="87">
        <v>0.31090000000000001</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100.68681001749999</v>
      </c>
      <c r="C12" s="57" t="s">
        <v>70</v>
      </c>
      <c r="D12" s="89">
        <v>374.11961153999999</v>
      </c>
      <c r="E12" s="147" t="s">
        <v>71</v>
      </c>
      <c r="F12" s="120"/>
      <c r="G12" s="120"/>
      <c r="H12" s="148">
        <v>302.7092727598</v>
      </c>
      <c r="I12" s="120"/>
      <c r="J12" s="120"/>
    </row>
    <row r="13" spans="1:10" ht="14.25" customHeight="1" x14ac:dyDescent="0.25">
      <c r="A13" s="57" t="s">
        <v>72</v>
      </c>
      <c r="B13" s="92">
        <v>56.894994147299997</v>
      </c>
      <c r="C13" s="57" t="s">
        <v>73</v>
      </c>
      <c r="D13" s="89">
        <v>338.22082372900002</v>
      </c>
      <c r="E13" s="147" t="s">
        <v>74</v>
      </c>
      <c r="F13" s="120"/>
      <c r="G13" s="120"/>
      <c r="H13" s="148">
        <v>8.8257029797000008</v>
      </c>
      <c r="I13" s="120"/>
      <c r="J13" s="120"/>
    </row>
    <row r="14" spans="1:10" ht="14.25" customHeight="1" x14ac:dyDescent="0.25">
      <c r="A14" s="57" t="s">
        <v>75</v>
      </c>
      <c r="B14" s="92">
        <v>60.489114656600002</v>
      </c>
      <c r="C14" s="57" t="s">
        <v>76</v>
      </c>
      <c r="D14" s="89">
        <v>285.12275496249998</v>
      </c>
      <c r="E14" s="147" t="s">
        <v>77</v>
      </c>
      <c r="F14" s="120"/>
      <c r="G14" s="120"/>
      <c r="H14" s="148">
        <v>324.58760536979997</v>
      </c>
      <c r="I14" s="120"/>
      <c r="J14" s="120"/>
    </row>
    <row r="15" spans="1:10" ht="14.25" customHeight="1" x14ac:dyDescent="0.25">
      <c r="A15" s="57" t="s">
        <v>78</v>
      </c>
      <c r="B15" s="92">
        <v>413.49713018339997</v>
      </c>
      <c r="C15" s="57" t="s">
        <v>79</v>
      </c>
      <c r="D15" s="89">
        <v>11.8231064846</v>
      </c>
      <c r="E15" s="147" t="s">
        <v>80</v>
      </c>
      <c r="F15" s="120"/>
      <c r="G15" s="120"/>
      <c r="H15" s="148">
        <v>246.44646252589999</v>
      </c>
      <c r="I15" s="120"/>
      <c r="J15" s="120"/>
    </row>
    <row r="16" spans="1:10" ht="14.25" customHeight="1" x14ac:dyDescent="0.25">
      <c r="A16" s="57" t="s">
        <v>81</v>
      </c>
      <c r="B16" s="92">
        <v>158.90003127719999</v>
      </c>
      <c r="C16" s="57" t="s">
        <v>82</v>
      </c>
      <c r="D16" s="89">
        <v>16.933403000799998</v>
      </c>
      <c r="E16" s="147" t="s">
        <v>83</v>
      </c>
      <c r="F16" s="120"/>
      <c r="G16" s="120"/>
      <c r="H16" s="148">
        <v>14.761009397500001</v>
      </c>
      <c r="I16" s="120"/>
      <c r="J16" s="120"/>
    </row>
    <row r="17" spans="1:10" ht="14.25" customHeight="1" x14ac:dyDescent="0.25">
      <c r="A17" s="57" t="s">
        <v>84</v>
      </c>
      <c r="B17" s="92">
        <v>62.340710121699999</v>
      </c>
      <c r="C17" s="57" t="s">
        <v>85</v>
      </c>
      <c r="D17" s="89">
        <v>15.328739089600001</v>
      </c>
      <c r="E17" s="147" t="s">
        <v>86</v>
      </c>
      <c r="F17" s="120"/>
      <c r="G17" s="120"/>
      <c r="H17" s="148">
        <v>319.55323356990004</v>
      </c>
      <c r="I17" s="120"/>
      <c r="J17" s="120"/>
    </row>
    <row r="18" spans="1:10" ht="14.25" customHeight="1" x14ac:dyDescent="0.25">
      <c r="A18" s="57" t="s">
        <v>87</v>
      </c>
      <c r="B18" s="92">
        <v>1246.0642976224001</v>
      </c>
      <c r="C18" s="57" t="s">
        <v>88</v>
      </c>
      <c r="D18" s="89">
        <v>36.801092713999999</v>
      </c>
      <c r="E18" s="147" t="s">
        <v>89</v>
      </c>
      <c r="F18" s="120"/>
      <c r="G18" s="120"/>
      <c r="H18" s="148">
        <v>5.0343717998999997</v>
      </c>
      <c r="I18" s="120"/>
      <c r="J18" s="120"/>
    </row>
    <row r="19" spans="1:10" ht="14.25" customHeight="1" x14ac:dyDescent="0.25">
      <c r="A19" s="57" t="s">
        <v>90</v>
      </c>
      <c r="B19" s="92">
        <v>71.951991507800003</v>
      </c>
      <c r="C19" s="57" t="s">
        <v>91</v>
      </c>
      <c r="D19" s="89">
        <v>43.634285234700002</v>
      </c>
      <c r="E19" s="147" t="s">
        <v>92</v>
      </c>
      <c r="F19" s="120"/>
      <c r="G19" s="120"/>
      <c r="H19" s="148">
        <v>-70.068587996199994</v>
      </c>
      <c r="I19" s="120"/>
      <c r="J19" s="120"/>
    </row>
    <row r="20" spans="1:10" ht="27" customHeight="1" x14ac:dyDescent="0.25">
      <c r="A20" s="57" t="s">
        <v>93</v>
      </c>
      <c r="B20" s="92">
        <v>47.070974503900004</v>
      </c>
      <c r="C20" s="57" t="s">
        <v>35</v>
      </c>
      <c r="D20" s="89">
        <v>30.9264153383</v>
      </c>
      <c r="E20" s="147" t="s">
        <v>94</v>
      </c>
      <c r="F20" s="120"/>
      <c r="G20" s="120"/>
      <c r="H20" s="148">
        <v>0</v>
      </c>
      <c r="I20" s="120"/>
      <c r="J20" s="120"/>
    </row>
    <row r="21" spans="1:10" ht="16.5" customHeight="1" x14ac:dyDescent="0.25">
      <c r="A21" s="57" t="s">
        <v>95</v>
      </c>
      <c r="B21" s="92">
        <v>0</v>
      </c>
      <c r="C21" s="57"/>
      <c r="D21" s="93"/>
      <c r="E21" s="147" t="s">
        <v>96</v>
      </c>
      <c r="F21" s="120"/>
      <c r="G21" s="120"/>
      <c r="H21" s="148">
        <v>162.36643374780002</v>
      </c>
      <c r="I21" s="120"/>
      <c r="J21" s="120"/>
    </row>
    <row r="22" spans="1:10" ht="14.25" customHeight="1" x14ac:dyDescent="0.25">
      <c r="A22" s="57" t="s">
        <v>97</v>
      </c>
      <c r="B22" s="92">
        <v>88.569971937600002</v>
      </c>
      <c r="C22" s="57"/>
      <c r="D22" s="93"/>
      <c r="E22" s="147" t="s">
        <v>98</v>
      </c>
      <c r="F22" s="120"/>
      <c r="G22" s="120"/>
      <c r="H22" s="148">
        <v>124.69</v>
      </c>
      <c r="I22" s="120"/>
      <c r="J22" s="120"/>
    </row>
    <row r="23" spans="1:10" ht="14.25" customHeight="1" x14ac:dyDescent="0.25">
      <c r="A23" s="57" t="s">
        <v>99</v>
      </c>
      <c r="B23" s="92">
        <v>188.91795776500001</v>
      </c>
      <c r="C23" s="57"/>
      <c r="D23" s="93"/>
      <c r="E23" s="147" t="s">
        <v>100</v>
      </c>
      <c r="F23" s="120"/>
      <c r="G23" s="120"/>
      <c r="H23" s="148">
        <v>307.32308885409998</v>
      </c>
      <c r="I23" s="120"/>
      <c r="J23" s="120"/>
    </row>
    <row r="24" spans="1:10" ht="14.25" customHeight="1" x14ac:dyDescent="0.25">
      <c r="A24" s="57" t="s">
        <v>101</v>
      </c>
      <c r="B24" s="92">
        <v>648.68259307669996</v>
      </c>
      <c r="C24" s="94"/>
      <c r="D24" s="91"/>
      <c r="E24" s="147" t="s">
        <v>102</v>
      </c>
      <c r="F24" s="120"/>
      <c r="G24" s="120"/>
      <c r="H24" s="148">
        <v>224.06156888859999</v>
      </c>
      <c r="I24" s="120"/>
      <c r="J24" s="120"/>
    </row>
    <row r="25" spans="1:10" ht="14.25" customHeight="1" x14ac:dyDescent="0.25">
      <c r="A25" s="57" t="s">
        <v>103</v>
      </c>
      <c r="B25" s="92">
        <v>597.38170454570002</v>
      </c>
      <c r="C25" s="94"/>
      <c r="D25" s="91"/>
      <c r="E25" s="147" t="s">
        <v>104</v>
      </c>
      <c r="F25" s="120"/>
      <c r="G25" s="120"/>
      <c r="H25" s="148">
        <v>248.37700424459999</v>
      </c>
      <c r="I25" s="120"/>
      <c r="J25" s="120"/>
    </row>
    <row r="26" spans="1:10" ht="14.25" customHeight="1" x14ac:dyDescent="0.25">
      <c r="A26" s="95" t="s">
        <v>105</v>
      </c>
      <c r="B26" s="92">
        <v>1246.0642976224001</v>
      </c>
      <c r="C26" s="94"/>
      <c r="D26" s="91"/>
      <c r="E26" s="147" t="s">
        <v>106</v>
      </c>
      <c r="F26" s="120"/>
      <c r="G26" s="120"/>
      <c r="H26" s="148">
        <v>58.9460846096</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432</v>
      </c>
      <c r="B1" s="124"/>
      <c r="C1" s="124"/>
      <c r="D1" s="124"/>
      <c r="E1" s="124"/>
      <c r="F1" s="124"/>
      <c r="G1" s="124"/>
      <c r="H1" s="124"/>
      <c r="I1" s="124"/>
    </row>
    <row r="2" spans="1:10" ht="46.5" customHeight="1" x14ac:dyDescent="0.25">
      <c r="A2" s="54" t="s">
        <v>22</v>
      </c>
      <c r="B2" s="43" t="s">
        <v>490</v>
      </c>
      <c r="C2" s="43" t="s">
        <v>433</v>
      </c>
      <c r="D2" s="43" t="s">
        <v>497</v>
      </c>
      <c r="E2" s="43" t="s">
        <v>497</v>
      </c>
      <c r="F2" s="43" t="s">
        <v>497</v>
      </c>
      <c r="G2" s="43" t="s">
        <v>497</v>
      </c>
      <c r="H2" s="43" t="s">
        <v>497</v>
      </c>
      <c r="I2" s="43" t="s">
        <v>497</v>
      </c>
      <c r="J2" s="43" t="s">
        <v>497</v>
      </c>
    </row>
    <row r="3" spans="1:10" x14ac:dyDescent="0.25">
      <c r="A3" s="54" t="s">
        <v>23</v>
      </c>
      <c r="B3" s="97" t="s">
        <v>376</v>
      </c>
      <c r="C3" s="98" t="s">
        <v>434</v>
      </c>
      <c r="D3" s="97" t="s">
        <v>497</v>
      </c>
      <c r="E3" s="97" t="s">
        <v>497</v>
      </c>
      <c r="F3" s="97" t="s">
        <v>497</v>
      </c>
      <c r="G3" s="97" t="s">
        <v>497</v>
      </c>
      <c r="H3" s="97" t="s">
        <v>497</v>
      </c>
      <c r="I3" s="97" t="s">
        <v>497</v>
      </c>
      <c r="J3" s="97" t="s">
        <v>497</v>
      </c>
    </row>
    <row r="4" spans="1:10" s="7" customFormat="1" x14ac:dyDescent="0.25">
      <c r="A4" s="9" t="s">
        <v>3</v>
      </c>
      <c r="B4" s="99" t="s">
        <v>491</v>
      </c>
      <c r="C4" s="98" t="s">
        <v>434</v>
      </c>
      <c r="D4" s="99" t="s">
        <v>497</v>
      </c>
      <c r="E4" s="99" t="s">
        <v>497</v>
      </c>
      <c r="F4" s="99" t="s">
        <v>497</v>
      </c>
      <c r="G4" s="99" t="s">
        <v>497</v>
      </c>
      <c r="H4" s="99" t="s">
        <v>497</v>
      </c>
      <c r="I4" s="99" t="s">
        <v>497</v>
      </c>
      <c r="J4" s="99" t="s">
        <v>497</v>
      </c>
    </row>
    <row r="5" spans="1:10" s="7" customFormat="1" x14ac:dyDescent="0.25">
      <c r="A5" s="9" t="s">
        <v>25</v>
      </c>
      <c r="B5" s="100" t="s">
        <v>26</v>
      </c>
      <c r="C5" s="98" t="s">
        <v>434</v>
      </c>
      <c r="D5" s="100" t="s">
        <v>497</v>
      </c>
      <c r="E5" s="100" t="s">
        <v>497</v>
      </c>
      <c r="F5" s="100" t="s">
        <v>497</v>
      </c>
      <c r="G5" s="100" t="s">
        <v>497</v>
      </c>
      <c r="H5" s="100" t="s">
        <v>497</v>
      </c>
      <c r="I5" s="100" t="s">
        <v>497</v>
      </c>
      <c r="J5" s="100" t="s">
        <v>497</v>
      </c>
    </row>
    <row r="6" spans="1:10" x14ac:dyDescent="0.25">
      <c r="A6" s="54" t="s">
        <v>27</v>
      </c>
      <c r="B6" s="101">
        <v>1246.0642976224001</v>
      </c>
      <c r="C6" s="98" t="s">
        <v>434</v>
      </c>
      <c r="D6" s="101" t="s">
        <v>497</v>
      </c>
      <c r="E6" s="101" t="s">
        <v>497</v>
      </c>
      <c r="F6" s="101" t="s">
        <v>497</v>
      </c>
      <c r="G6" s="101" t="s">
        <v>497</v>
      </c>
      <c r="H6" s="101" t="s">
        <v>497</v>
      </c>
      <c r="I6" s="101" t="s">
        <v>497</v>
      </c>
      <c r="J6" s="101" t="s">
        <v>497</v>
      </c>
    </row>
    <row r="7" spans="1:10" x14ac:dyDescent="0.25">
      <c r="A7" s="54" t="s">
        <v>28</v>
      </c>
      <c r="B7" s="44">
        <v>0.52058500000000008</v>
      </c>
      <c r="C7" s="98" t="s">
        <v>434</v>
      </c>
      <c r="D7" s="44" t="s">
        <v>497</v>
      </c>
      <c r="E7" s="44" t="s">
        <v>497</v>
      </c>
      <c r="F7" s="44" t="s">
        <v>497</v>
      </c>
      <c r="G7" s="44" t="s">
        <v>497</v>
      </c>
      <c r="H7" s="44" t="s">
        <v>497</v>
      </c>
      <c r="I7" s="44" t="s">
        <v>497</v>
      </c>
      <c r="J7" s="44" t="s">
        <v>497</v>
      </c>
    </row>
    <row r="8" spans="1:10" x14ac:dyDescent="0.25">
      <c r="A8" s="54" t="s">
        <v>29</v>
      </c>
      <c r="B8" s="101">
        <v>1.2958000000000001</v>
      </c>
      <c r="C8" s="98" t="s">
        <v>434</v>
      </c>
      <c r="D8" s="101" t="s">
        <v>497</v>
      </c>
      <c r="E8" s="101" t="s">
        <v>497</v>
      </c>
      <c r="F8" s="101" t="s">
        <v>497</v>
      </c>
      <c r="G8" s="101" t="s">
        <v>497</v>
      </c>
      <c r="H8" s="101" t="s">
        <v>497</v>
      </c>
      <c r="I8" s="101" t="s">
        <v>497</v>
      </c>
      <c r="J8" s="101" t="s">
        <v>497</v>
      </c>
    </row>
    <row r="9" spans="1:10" x14ac:dyDescent="0.25">
      <c r="A9" s="54" t="s">
        <v>30</v>
      </c>
      <c r="B9" s="97">
        <v>0.67353069132839449</v>
      </c>
      <c r="C9" s="98" t="s">
        <v>434</v>
      </c>
      <c r="D9" s="97" t="s">
        <v>497</v>
      </c>
      <c r="E9" s="97" t="s">
        <v>497</v>
      </c>
      <c r="F9" s="97" t="s">
        <v>497</v>
      </c>
      <c r="G9" s="97" t="s">
        <v>497</v>
      </c>
      <c r="H9" s="97" t="s">
        <v>497</v>
      </c>
      <c r="I9" s="97" t="s">
        <v>497</v>
      </c>
      <c r="J9" s="97" t="s">
        <v>497</v>
      </c>
    </row>
    <row r="10" spans="1:10" ht="21.6" customHeight="1" x14ac:dyDescent="0.25">
      <c r="A10" s="54" t="s">
        <v>31</v>
      </c>
      <c r="B10" s="101">
        <v>0.1356</v>
      </c>
      <c r="C10" s="98" t="s">
        <v>434</v>
      </c>
      <c r="D10" s="101" t="s">
        <v>497</v>
      </c>
      <c r="E10" s="101" t="s">
        <v>497</v>
      </c>
      <c r="F10" s="101" t="s">
        <v>497</v>
      </c>
      <c r="G10" s="101" t="s">
        <v>497</v>
      </c>
      <c r="H10" s="101" t="s">
        <v>497</v>
      </c>
      <c r="I10" s="101" t="s">
        <v>497</v>
      </c>
      <c r="J10" s="101" t="s">
        <v>497</v>
      </c>
    </row>
    <row r="11" spans="1:10" x14ac:dyDescent="0.25">
      <c r="A11" s="54" t="s">
        <v>32</v>
      </c>
      <c r="B11" s="101">
        <v>372.7129269678</v>
      </c>
      <c r="C11" s="98" t="s">
        <v>434</v>
      </c>
      <c r="D11" s="101" t="s">
        <v>497</v>
      </c>
      <c r="E11" s="101" t="s">
        <v>497</v>
      </c>
      <c r="F11" s="101" t="s">
        <v>497</v>
      </c>
      <c r="G11" s="101" t="s">
        <v>497</v>
      </c>
      <c r="H11" s="101" t="s">
        <v>497</v>
      </c>
      <c r="I11" s="101" t="s">
        <v>497</v>
      </c>
      <c r="J11" s="101" t="s">
        <v>497</v>
      </c>
    </row>
    <row r="12" spans="1:10" s="7" customFormat="1" x14ac:dyDescent="0.25">
      <c r="A12" s="9" t="s">
        <v>33</v>
      </c>
      <c r="B12" s="45">
        <v>0.81220000000000003</v>
      </c>
      <c r="C12" s="98" t="s">
        <v>434</v>
      </c>
      <c r="D12" s="45" t="s">
        <v>497</v>
      </c>
      <c r="E12" s="45" t="s">
        <v>497</v>
      </c>
      <c r="F12" s="45" t="s">
        <v>497</v>
      </c>
      <c r="G12" s="45" t="s">
        <v>497</v>
      </c>
      <c r="H12" s="45" t="s">
        <v>497</v>
      </c>
      <c r="I12" s="45" t="s">
        <v>497</v>
      </c>
      <c r="J12" s="45" t="s">
        <v>497</v>
      </c>
    </row>
    <row r="13" spans="1:10" s="7" customFormat="1" x14ac:dyDescent="0.25">
      <c r="A13" s="9" t="s">
        <v>34</v>
      </c>
      <c r="B13" s="45">
        <v>0.23500699999999999</v>
      </c>
      <c r="C13" s="98" t="s">
        <v>434</v>
      </c>
      <c r="D13" s="45" t="s">
        <v>497</v>
      </c>
      <c r="E13" s="45" t="s">
        <v>497</v>
      </c>
      <c r="F13" s="45" t="s">
        <v>497</v>
      </c>
      <c r="G13" s="45" t="s">
        <v>497</v>
      </c>
      <c r="H13" s="45" t="s">
        <v>497</v>
      </c>
      <c r="I13" s="45" t="s">
        <v>497</v>
      </c>
      <c r="J13" s="45" t="s">
        <v>497</v>
      </c>
    </row>
    <row r="14" spans="1:10" s="7" customFormat="1" x14ac:dyDescent="0.25">
      <c r="A14" s="9" t="s">
        <v>35</v>
      </c>
      <c r="B14" s="102">
        <v>30.9264153383</v>
      </c>
      <c r="C14" s="98" t="s">
        <v>434</v>
      </c>
      <c r="D14" s="102" t="s">
        <v>497</v>
      </c>
      <c r="E14" s="102" t="s">
        <v>497</v>
      </c>
      <c r="F14" s="102" t="s">
        <v>497</v>
      </c>
      <c r="G14" s="102" t="s">
        <v>497</v>
      </c>
      <c r="H14" s="102" t="s">
        <v>497</v>
      </c>
      <c r="I14" s="102" t="s">
        <v>497</v>
      </c>
      <c r="J14" s="102" t="s">
        <v>497</v>
      </c>
    </row>
    <row r="15" spans="1:10" x14ac:dyDescent="0.25">
      <c r="A15" s="54" t="s">
        <v>37</v>
      </c>
      <c r="B15" s="44">
        <v>5.3606000000000001E-2</v>
      </c>
      <c r="C15" s="98" t="s">
        <v>434</v>
      </c>
      <c r="D15" s="44" t="s">
        <v>497</v>
      </c>
      <c r="E15" s="44" t="s">
        <v>497</v>
      </c>
      <c r="F15" s="44" t="s">
        <v>497</v>
      </c>
      <c r="G15" s="44" t="s">
        <v>497</v>
      </c>
      <c r="H15" s="44" t="s">
        <v>497</v>
      </c>
      <c r="I15" s="44" t="s">
        <v>497</v>
      </c>
      <c r="J15" s="44" t="s">
        <v>497</v>
      </c>
    </row>
    <row r="16" spans="1:10" s="7" customFormat="1" ht="25.8" customHeight="1" x14ac:dyDescent="0.25">
      <c r="A16" s="9" t="s">
        <v>38</v>
      </c>
      <c r="B16" s="102">
        <v>5.0343717998999997</v>
      </c>
      <c r="C16" s="98" t="s">
        <v>434</v>
      </c>
      <c r="D16" s="102" t="s">
        <v>497</v>
      </c>
      <c r="E16" s="102" t="s">
        <v>497</v>
      </c>
      <c r="F16" s="102" t="s">
        <v>497</v>
      </c>
      <c r="G16" s="102" t="s">
        <v>497</v>
      </c>
      <c r="H16" s="102" t="s">
        <v>497</v>
      </c>
      <c r="I16" s="102" t="s">
        <v>497</v>
      </c>
      <c r="J16" s="102" t="s">
        <v>497</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435</v>
      </c>
      <c r="B1" s="124"/>
      <c r="C1" s="124"/>
      <c r="D1" s="124"/>
      <c r="E1" s="124"/>
      <c r="F1" s="124"/>
    </row>
    <row r="2" spans="1:6" x14ac:dyDescent="0.25">
      <c r="A2" s="51" t="s">
        <v>436</v>
      </c>
      <c r="B2" s="50" t="s">
        <v>437</v>
      </c>
      <c r="C2" s="50" t="s">
        <v>438</v>
      </c>
      <c r="D2" s="50" t="s">
        <v>439</v>
      </c>
      <c r="E2" s="50" t="s">
        <v>374</v>
      </c>
      <c r="F2" s="50" t="s">
        <v>440</v>
      </c>
    </row>
    <row r="3" spans="1:6" ht="48" customHeight="1" x14ac:dyDescent="0.25">
      <c r="A3" s="104">
        <v>43535</v>
      </c>
      <c r="B3" s="52" t="s">
        <v>441</v>
      </c>
      <c r="C3" s="105" t="s">
        <v>442</v>
      </c>
      <c r="D3" s="105"/>
      <c r="E3" s="52" t="s">
        <v>443</v>
      </c>
      <c r="F3" s="105" t="s">
        <v>444</v>
      </c>
    </row>
    <row r="4" spans="1:6" ht="49.5" customHeight="1" x14ac:dyDescent="0.25">
      <c r="A4" s="104">
        <v>43535</v>
      </c>
      <c r="B4" s="52" t="s">
        <v>445</v>
      </c>
      <c r="C4" s="105" t="s">
        <v>446</v>
      </c>
      <c r="D4" s="105"/>
      <c r="E4" s="52" t="s">
        <v>447</v>
      </c>
      <c r="F4" s="105"/>
    </row>
    <row r="5" spans="1:6" ht="125.4" x14ac:dyDescent="0.25">
      <c r="A5" s="104">
        <v>43438</v>
      </c>
      <c r="B5" s="52" t="s">
        <v>448</v>
      </c>
      <c r="C5" s="105" t="s">
        <v>442</v>
      </c>
      <c r="D5" s="105"/>
      <c r="E5" s="52" t="s">
        <v>449</v>
      </c>
      <c r="F5" s="105" t="s">
        <v>450</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451</v>
      </c>
      <c r="B21" s="143"/>
      <c r="C21" s="143"/>
      <c r="D21" s="143"/>
      <c r="E21" s="143"/>
      <c r="F21" s="143"/>
    </row>
    <row r="22" spans="1:6" x14ac:dyDescent="0.25">
      <c r="A22" s="84" t="s">
        <v>436</v>
      </c>
      <c r="B22" s="84" t="s">
        <v>437</v>
      </c>
      <c r="C22" s="84" t="s">
        <v>452</v>
      </c>
      <c r="D22" s="84" t="s">
        <v>453</v>
      </c>
      <c r="E22" s="84" t="s">
        <v>374</v>
      </c>
      <c r="F22" s="84" t="s">
        <v>440</v>
      </c>
    </row>
    <row r="23" spans="1:6" x14ac:dyDescent="0.25">
      <c r="A23" s="107">
        <v>43497</v>
      </c>
      <c r="B23" s="58" t="s">
        <v>454</v>
      </c>
      <c r="C23" s="108" t="s">
        <v>455</v>
      </c>
      <c r="D23" s="108"/>
      <c r="E23" s="58" t="s">
        <v>456</v>
      </c>
      <c r="F23" s="108" t="s">
        <v>457</v>
      </c>
    </row>
    <row r="24" spans="1:6" x14ac:dyDescent="0.25">
      <c r="A24" s="107">
        <v>43496</v>
      </c>
      <c r="B24" s="58" t="s">
        <v>458</v>
      </c>
      <c r="C24" s="108" t="s">
        <v>459</v>
      </c>
      <c r="D24" s="108"/>
      <c r="E24" s="58" t="s">
        <v>380</v>
      </c>
      <c r="F24" s="108" t="s">
        <v>460</v>
      </c>
    </row>
    <row r="25" spans="1:6" x14ac:dyDescent="0.25">
      <c r="A25" s="107">
        <v>43433</v>
      </c>
      <c r="B25" s="58" t="s">
        <v>461</v>
      </c>
      <c r="C25" s="108" t="s">
        <v>462</v>
      </c>
      <c r="D25" s="108"/>
      <c r="E25" s="58" t="s">
        <v>463</v>
      </c>
      <c r="F25" s="108" t="s">
        <v>464</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465</v>
      </c>
      <c r="B1" s="124"/>
      <c r="C1" s="124"/>
      <c r="D1" s="124"/>
      <c r="E1" s="124"/>
      <c r="F1" s="124"/>
      <c r="G1" s="124"/>
      <c r="H1" s="124"/>
      <c r="I1" s="124"/>
      <c r="J1" s="124"/>
      <c r="K1" s="124"/>
      <c r="L1" s="124"/>
      <c r="M1" s="124"/>
      <c r="N1" s="124"/>
    </row>
    <row r="2" spans="1:18" s="1" customFormat="1" ht="25.5" customHeight="1" x14ac:dyDescent="0.25">
      <c r="A2" s="55" t="s">
        <v>466</v>
      </c>
      <c r="B2" s="55" t="s">
        <v>467</v>
      </c>
      <c r="C2" s="55" t="s">
        <v>468</v>
      </c>
      <c r="D2" s="55" t="s">
        <v>469</v>
      </c>
      <c r="E2" s="55" t="s">
        <v>470</v>
      </c>
      <c r="F2" s="55" t="s">
        <v>471</v>
      </c>
      <c r="G2" s="55" t="s">
        <v>472</v>
      </c>
      <c r="H2" s="55" t="s">
        <v>16</v>
      </c>
      <c r="I2" s="55" t="s">
        <v>473</v>
      </c>
      <c r="J2" s="55" t="s">
        <v>474</v>
      </c>
      <c r="K2" s="55" t="s">
        <v>475</v>
      </c>
      <c r="L2" s="55" t="s">
        <v>476</v>
      </c>
      <c r="M2" s="55" t="s">
        <v>19</v>
      </c>
      <c r="N2" s="55" t="s">
        <v>477</v>
      </c>
      <c r="O2" s="3"/>
      <c r="P2" s="110" t="str">
        <f ca="1">Q2</f>
        <v>2019-04-16</v>
      </c>
      <c r="Q2" s="1" t="str">
        <f ca="1">[1]!td(R2-1)</f>
        <v>2019-04-16</v>
      </c>
      <c r="R2" s="3">
        <f ca="1">TODAY()</f>
        <v>43572</v>
      </c>
    </row>
    <row r="3" spans="1:18" ht="15.75" customHeight="1" x14ac:dyDescent="0.25">
      <c r="A3" s="111" t="str">
        <f>[1]!b_info_name(L3)</f>
        <v>19南山集SCP002</v>
      </c>
      <c r="B3" s="2" t="str">
        <f>[1]!b_issue_firstissue(L3)</f>
        <v>2019-04-18</v>
      </c>
      <c r="C3" s="111">
        <f>[1]!b_info_term(L3)</f>
        <v>0.73970000000000002</v>
      </c>
      <c r="D3" s="112" t="str">
        <f>[1]!issuerrating(L3)</f>
        <v>AAA</v>
      </c>
      <c r="E3" s="112" t="str">
        <f>[1]!b_info_creditrating(L3)</f>
        <v>-</v>
      </c>
      <c r="F3" s="111" t="str">
        <f>[1]!b_rate_creditratingagency(L3)</f>
        <v>联合资信评估有限公司</v>
      </c>
      <c r="G3" s="113">
        <f>[1]!b_agency_guarantor(L3)</f>
        <v>0</v>
      </c>
      <c r="H3" s="114" t="s">
        <v>478</v>
      </c>
      <c r="I3" s="66"/>
      <c r="J3" s="115" t="s">
        <v>478</v>
      </c>
      <c r="K3" s="116"/>
      <c r="L3" s="41" t="str">
        <f>公式页!A2</f>
        <v>d19041708.IB</v>
      </c>
      <c r="M3" s="114" t="s">
        <v>478</v>
      </c>
      <c r="N3" s="111" t="str">
        <f>[1]!b_agency_leadunderwriter(L3)</f>
        <v>兴业银行股份有限公司,中国民生银行股份有限公司</v>
      </c>
      <c r="P3" s="109" t="str">
        <f t="shared" ref="P3:P29" ca="1" si="0">$P$2</f>
        <v>2019-04-16</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3.7423999999999999</v>
      </c>
      <c r="K4" s="116">
        <f>K3</f>
        <v>0</v>
      </c>
      <c r="L4" s="4" t="s">
        <v>479</v>
      </c>
      <c r="M4" s="114">
        <f>[1]!b_info_issueamount(L4)/100000000</f>
        <v>5</v>
      </c>
      <c r="N4" s="111" t="str">
        <f>[1]!b_agency_leadunderwriter(L4)</f>
        <v>上海浦东发展银行股份有限公司,中国国际金融股份有限公司</v>
      </c>
      <c r="P4" s="109" t="str">
        <f t="shared" ca="1" si="0"/>
        <v>2019-04-16</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2019-04-16</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2019-04-16</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2019-04-16</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2019-04-16</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2019-04-16</v>
      </c>
    </row>
    <row r="10" spans="1:18" x14ac:dyDescent="0.25">
      <c r="P10" s="109" t="str">
        <f t="shared" ca="1" si="0"/>
        <v>2019-04-16</v>
      </c>
    </row>
    <row r="11" spans="1:18" x14ac:dyDescent="0.25">
      <c r="P11" s="109" t="str">
        <f t="shared" ca="1" si="0"/>
        <v>2019-04-16</v>
      </c>
    </row>
    <row r="12" spans="1:18" x14ac:dyDescent="0.25">
      <c r="A12" s="150" t="s">
        <v>480</v>
      </c>
      <c r="B12" s="124"/>
      <c r="C12" s="124"/>
      <c r="D12" s="124"/>
      <c r="E12" s="124"/>
      <c r="F12" s="124"/>
      <c r="G12" s="124"/>
      <c r="H12" s="124"/>
      <c r="I12" s="124"/>
      <c r="J12" s="124"/>
      <c r="K12" s="124"/>
      <c r="L12" s="124"/>
      <c r="M12" s="124"/>
      <c r="N12" s="124"/>
      <c r="P12" s="109" t="str">
        <f t="shared" ca="1" si="0"/>
        <v>2019-04-16</v>
      </c>
    </row>
    <row r="13" spans="1:18" s="1" customFormat="1" ht="43.2" customHeight="1" x14ac:dyDescent="0.25">
      <c r="A13" s="55" t="s">
        <v>466</v>
      </c>
      <c r="B13" s="55" t="s">
        <v>467</v>
      </c>
      <c r="C13" s="55" t="s">
        <v>468</v>
      </c>
      <c r="D13" s="55" t="s">
        <v>469</v>
      </c>
      <c r="E13" s="55" t="s">
        <v>470</v>
      </c>
      <c r="F13" s="55" t="s">
        <v>471</v>
      </c>
      <c r="G13" s="55" t="s">
        <v>472</v>
      </c>
      <c r="H13" s="55" t="s">
        <v>16</v>
      </c>
      <c r="I13" s="55" t="s">
        <v>473</v>
      </c>
      <c r="J13" s="55" t="s">
        <v>474</v>
      </c>
      <c r="K13" s="55" t="s">
        <v>475</v>
      </c>
      <c r="L13" s="55" t="s">
        <v>476</v>
      </c>
      <c r="M13" s="55" t="s">
        <v>19</v>
      </c>
      <c r="N13" s="55" t="s">
        <v>477</v>
      </c>
      <c r="P13" s="109" t="str">
        <f t="shared" ca="1" si="0"/>
        <v>2019-04-16</v>
      </c>
    </row>
    <row r="14" spans="1:18" ht="15.75" customHeight="1" x14ac:dyDescent="0.25">
      <c r="A14" s="111" t="str">
        <f>[1]!b_info_name(L14)</f>
        <v>19南山集SCP002</v>
      </c>
      <c r="B14" s="2" t="str">
        <f>[1]!b_issue_firstissue(L14)</f>
        <v>2019-04-18</v>
      </c>
      <c r="C14" s="111">
        <f>[1]!b_info_term(L14)</f>
        <v>0.73970000000000002</v>
      </c>
      <c r="D14" s="112" t="str">
        <f>[1]!issuerrating(L14)</f>
        <v>AAA</v>
      </c>
      <c r="E14" s="112" t="str">
        <f>[1]!b_info_creditrating(L14)</f>
        <v>-</v>
      </c>
      <c r="F14" s="111" t="str">
        <f>[1]!b_rate_creditratingagency(L14)</f>
        <v>联合资信评估有限公司</v>
      </c>
      <c r="G14" s="113">
        <f>[1]!b_agency_guarantor(L14)</f>
        <v>0</v>
      </c>
      <c r="H14" s="114" t="s">
        <v>478</v>
      </c>
      <c r="I14" s="66"/>
      <c r="J14" s="115" t="s">
        <v>478</v>
      </c>
      <c r="K14" s="116">
        <f>K3</f>
        <v>0</v>
      </c>
      <c r="L14" s="42" t="str">
        <f>L3</f>
        <v>d19041708.IB</v>
      </c>
      <c r="M14" s="114" t="s">
        <v>478</v>
      </c>
      <c r="N14" s="111" t="str">
        <f>[1]!b_agency_leadunderwriter(L14)</f>
        <v>兴业银行股份有限公司,中国民生银行股份有限公司</v>
      </c>
      <c r="P14" s="109" t="str">
        <f t="shared" ca="1" si="0"/>
        <v>2019-04-16</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481</v>
      </c>
      <c r="M15" s="114">
        <f>[1]!b_info_issueamount(L15)/100000000</f>
        <v>5</v>
      </c>
      <c r="N15" s="111" t="str">
        <f>[1]!b_agency_leadunderwriter(L15)</f>
        <v>招商银行股份有限公司</v>
      </c>
      <c r="O15" t="str">
        <f>[1]!b_issuer_windindustry(L15,4)</f>
        <v>西药</v>
      </c>
      <c r="P15" s="109" t="str">
        <f t="shared" ca="1" si="0"/>
        <v>2019-04-16</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482</v>
      </c>
      <c r="M16" s="114">
        <f>[1]!b_info_issueamount(L16)/100000000</f>
        <v>6</v>
      </c>
      <c r="N16" s="111" t="str">
        <f>[1]!b_agency_leadunderwriter(L16)</f>
        <v>北京银行股份有限公司</v>
      </c>
      <c r="O16" t="str">
        <f>[1]!b_issuer_windindustry(L16,4)</f>
        <v>化肥与农用化工</v>
      </c>
      <c r="P16" s="109" t="str">
        <f t="shared" ca="1" si="0"/>
        <v>2019-04-16</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483</v>
      </c>
      <c r="M17" s="114">
        <f>[1]!b_info_issueamount(L17)/100000000</f>
        <v>3.5</v>
      </c>
      <c r="N17" s="111" t="str">
        <f>[1]!b_agency_leadunderwriter(L17)</f>
        <v>华夏银行股份有限公司</v>
      </c>
      <c r="O17" t="str">
        <f>[1]!b_issuer_windindustry(L17,4)</f>
        <v>食品加工与肉类</v>
      </c>
      <c r="P17" s="109" t="str">
        <f t="shared" ca="1" si="0"/>
        <v>2019-04-16</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484</v>
      </c>
      <c r="M18" s="114">
        <f>[1]!b_info_issueamount(L18)/100000000</f>
        <v>3</v>
      </c>
      <c r="N18" s="111" t="str">
        <f>[1]!b_agency_leadunderwriter(L18)</f>
        <v>兴业银行股份有限公司</v>
      </c>
      <c r="O18" t="str">
        <f>[1]!b_issuer_windindustry(L18,4)</f>
        <v>工业机械</v>
      </c>
      <c r="P18" s="109" t="str">
        <f t="shared" ca="1" si="0"/>
        <v>2019-04-16</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485</v>
      </c>
      <c r="M19" s="114">
        <f>[1]!b_info_issueamount(L19)/100000000</f>
        <v>3</v>
      </c>
      <c r="N19" s="111" t="str">
        <f>[1]!b_agency_leadunderwriter(L19)</f>
        <v>中国银行股份有限公司</v>
      </c>
      <c r="O19" t="str">
        <f>[1]!b_issuer_windindustry(L19,4)</f>
        <v>半导体产品</v>
      </c>
      <c r="P19" s="109" t="str">
        <f t="shared" ca="1" si="0"/>
        <v>2019-04-16</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486</v>
      </c>
      <c r="M20" s="114">
        <f>[1]!b_info_issueamount(L20)/100000000</f>
        <v>5</v>
      </c>
      <c r="N20" s="111" t="str">
        <f>[1]!b_agency_leadunderwriter(L20)</f>
        <v>中国银行股份有限公司</v>
      </c>
      <c r="O20" t="str">
        <f>[1]!b_issuer_windindustry(L20,4)</f>
        <v>医疗保健用品</v>
      </c>
      <c r="P20" s="109" t="str">
        <f t="shared" ca="1" si="0"/>
        <v>2019-04-16</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487</v>
      </c>
      <c r="M21" s="114">
        <f>[1]!b_info_issueamount(L21)/100000000</f>
        <v>2</v>
      </c>
      <c r="N21" s="111" t="str">
        <f>[1]!b_agency_leadunderwriter(L21)</f>
        <v>中国银行股份有限公司</v>
      </c>
      <c r="O21" t="str">
        <f>[1]!b_issuer_windindustry(L21,4)</f>
        <v>食品加工与肉类</v>
      </c>
      <c r="P21" s="109" t="str">
        <f t="shared" ca="1" si="0"/>
        <v>2019-04-16</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488</v>
      </c>
      <c r="M22" s="114">
        <f>[1]!b_info_issueamount(L22)/100000000</f>
        <v>4</v>
      </c>
      <c r="N22" s="111" t="str">
        <f>[1]!b_agency_leadunderwriter(L22)</f>
        <v>中国工商银行股份有限公司</v>
      </c>
      <c r="O22" t="str">
        <f>[1]!b_issuer_windindustry(L22,4)</f>
        <v>酒店、度假村与豪华游轮</v>
      </c>
      <c r="P22" s="109" t="str">
        <f t="shared" ca="1" si="0"/>
        <v>2019-04-16</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489</v>
      </c>
      <c r="M23" s="114">
        <f>[1]!b_info_issueamount(L23)/100000000</f>
        <v>4</v>
      </c>
      <c r="N23" s="111" t="str">
        <f>[1]!b_agency_leadunderwriter(L23)</f>
        <v>中国银行股份有限公司</v>
      </c>
      <c r="O23" t="str">
        <f>[1]!b_issuer_windindustry(L23,4)</f>
        <v>金属非金属</v>
      </c>
      <c r="P23" s="109" t="str">
        <f t="shared" ca="1" si="0"/>
        <v>2019-04-16</v>
      </c>
    </row>
    <row r="24" spans="1:16" x14ac:dyDescent="0.25">
      <c r="P24" s="109" t="str">
        <f t="shared" ca="1" si="0"/>
        <v>2019-04-16</v>
      </c>
    </row>
    <row r="25" spans="1:16" x14ac:dyDescent="0.25">
      <c r="P25" s="109" t="str">
        <f t="shared" ca="1" si="0"/>
        <v>2019-04-16</v>
      </c>
    </row>
    <row r="26" spans="1:16" x14ac:dyDescent="0.25">
      <c r="P26" s="109" t="str">
        <f t="shared" ca="1" si="0"/>
        <v>2019-04-16</v>
      </c>
    </row>
    <row r="27" spans="1:16" x14ac:dyDescent="0.25">
      <c r="P27" s="109" t="str">
        <f t="shared" ca="1" si="0"/>
        <v>2019-04-16</v>
      </c>
    </row>
    <row r="28" spans="1:16" x14ac:dyDescent="0.25">
      <c r="P28" s="109" t="str">
        <f t="shared" ca="1" si="0"/>
        <v>2019-04-16</v>
      </c>
    </row>
    <row r="29" spans="1:16" x14ac:dyDescent="0.25">
      <c r="P29" s="109" t="str">
        <f t="shared" ca="1" si="0"/>
        <v>2019-04-16</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2019-04-17T08:06:12Z</dcterms:modified>
</cp:coreProperties>
</file>