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F7A02511-D75A-4923-8999-94B96FF20A49}" xr6:coauthVersionLast="43" xr6:coauthVersionMax="43" xr10:uidLastSave="{00000000-0000-0000-0000-000000000000}"/>
  <bookViews>
    <workbookView xWindow="456" yWindow="135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H23" i="6"/>
  <c r="B21" i="6"/>
  <c r="C16" i="6"/>
  <c r="C6" i="6"/>
  <c r="M140" i="1"/>
  <c r="M136" i="1"/>
  <c r="O133" i="1"/>
  <c r="O129" i="1"/>
  <c r="S111" i="1"/>
  <c r="D109" i="1"/>
  <c r="P103" i="1"/>
  <c r="J103" i="1"/>
  <c r="C102" i="1"/>
  <c r="N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P19" i="1"/>
  <c r="G18" i="1"/>
  <c r="P17" i="1"/>
  <c r="L17" i="1"/>
  <c r="R16" i="1"/>
  <c r="G16" i="1"/>
  <c r="C16" i="1"/>
  <c r="L15" i="1"/>
  <c r="C14" i="1"/>
  <c r="D23" i="6"/>
  <c r="N20" i="6"/>
  <c r="E18" i="6"/>
  <c r="O15" i="6"/>
  <c r="N9" i="6"/>
  <c r="B7" i="6"/>
  <c r="N5" i="6"/>
  <c r="C3" i="6"/>
  <c r="S138" i="1"/>
  <c r="M135" i="1"/>
  <c r="O132" i="1"/>
  <c r="O130" i="1"/>
  <c r="M127" i="1"/>
  <c r="S112" i="1"/>
  <c r="F111" i="1"/>
  <c r="O103" i="1"/>
  <c r="G102" i="1"/>
  <c r="R101" i="1"/>
  <c r="M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L19" i="1"/>
  <c r="E19" i="1"/>
  <c r="C18" i="1"/>
  <c r="E17" i="1"/>
  <c r="N16" i="1"/>
  <c r="P15" i="1"/>
  <c r="E15" i="1"/>
  <c r="G14" i="1"/>
  <c r="F10" i="1"/>
  <c r="E22" i="6"/>
  <c r="F17" i="6"/>
  <c r="A8" i="6"/>
  <c r="A4" i="6"/>
  <c r="S140" i="1"/>
  <c r="S133" i="1"/>
  <c r="S129" i="1"/>
  <c r="M110" i="1"/>
  <c r="E102" i="1"/>
  <c r="L101" i="1"/>
  <c r="Q100" i="1"/>
  <c r="F100" i="1"/>
  <c r="O99" i="1"/>
  <c r="D99" i="1"/>
  <c r="M98" i="1"/>
  <c r="B98" i="1"/>
  <c r="J97" i="1"/>
  <c r="Q96" i="1"/>
  <c r="F96" i="1"/>
  <c r="D95" i="1"/>
  <c r="B94" i="1"/>
  <c r="F92" i="1"/>
  <c r="D91" i="1"/>
  <c r="B90" i="1"/>
  <c r="F88" i="1"/>
  <c r="D87" i="1"/>
  <c r="B86" i="1"/>
  <c r="F84" i="1"/>
  <c r="D83" i="1"/>
  <c r="B82" i="1"/>
  <c r="F80" i="1"/>
  <c r="D79" i="1"/>
  <c r="B78" i="1"/>
  <c r="F76" i="1"/>
  <c r="D75" i="1"/>
  <c r="B74" i="1"/>
  <c r="F72" i="1"/>
  <c r="D71" i="1"/>
  <c r="B70" i="1"/>
  <c r="F68" i="1"/>
  <c r="D67" i="1"/>
  <c r="B66" i="1"/>
  <c r="F64" i="1"/>
  <c r="D63" i="1"/>
  <c r="B62" i="1"/>
  <c r="F60" i="1"/>
  <c r="D59" i="1"/>
  <c r="B58" i="1"/>
  <c r="F56" i="1"/>
  <c r="D55" i="1"/>
  <c r="B54" i="1"/>
  <c r="F52" i="1"/>
  <c r="D51" i="1"/>
  <c r="B50" i="1"/>
  <c r="F48" i="1"/>
  <c r="D47" i="1"/>
  <c r="B46" i="1"/>
  <c r="F44" i="1"/>
  <c r="D43" i="1"/>
  <c r="B42" i="1"/>
  <c r="F40" i="1"/>
  <c r="D39" i="1"/>
  <c r="B38" i="1"/>
  <c r="F36" i="1"/>
  <c r="D35" i="1"/>
  <c r="B34" i="1"/>
  <c r="F32" i="1"/>
  <c r="D31" i="1"/>
  <c r="B30" i="1"/>
  <c r="J29" i="1"/>
  <c r="Q28" i="1"/>
  <c r="F28" i="1"/>
  <c r="O27" i="1"/>
  <c r="D27" i="1"/>
  <c r="M26" i="1"/>
  <c r="B26" i="1"/>
  <c r="J25" i="1"/>
  <c r="Q24" i="1"/>
  <c r="F24" i="1"/>
  <c r="O23" i="1"/>
  <c r="D23" i="1"/>
  <c r="B22" i="1"/>
  <c r="J21" i="1"/>
  <c r="Q20" i="1"/>
  <c r="F20" i="1"/>
  <c r="O19" i="1"/>
  <c r="D19" i="1"/>
  <c r="B18" i="1"/>
  <c r="J17" i="1"/>
  <c r="Q16" i="1"/>
  <c r="F16" i="1"/>
  <c r="O15" i="1"/>
  <c r="D15" i="1"/>
  <c r="B14" i="1"/>
  <c r="F8" i="1"/>
  <c r="E5" i="1"/>
  <c r="A22" i="6"/>
  <c r="B17" i="6"/>
  <c r="D9" i="6"/>
  <c r="D5" i="6"/>
  <c r="M138" i="1"/>
  <c r="M132" i="1"/>
  <c r="S128" i="1"/>
  <c r="S109" i="1"/>
  <c r="R103" i="1"/>
  <c r="D102"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E32" i="1"/>
  <c r="C31" i="1"/>
  <c r="R29" i="1"/>
  <c r="G29" i="1"/>
  <c r="P28" i="1"/>
  <c r="E28" i="1"/>
  <c r="N27" i="1"/>
  <c r="C27" i="1"/>
  <c r="L26" i="1"/>
  <c r="R25" i="1"/>
  <c r="G25" i="1"/>
  <c r="P24" i="1"/>
  <c r="E24" i="1"/>
  <c r="N23" i="1"/>
  <c r="C23" i="1"/>
  <c r="R21" i="1"/>
  <c r="G21" i="1"/>
  <c r="P20" i="1"/>
  <c r="E20" i="1"/>
  <c r="N19" i="1"/>
  <c r="C19" i="1"/>
  <c r="R17" i="1"/>
  <c r="G17" i="1"/>
  <c r="P16" i="1"/>
  <c r="E16" i="1"/>
  <c r="N15" i="1"/>
  <c r="C15" i="1"/>
  <c r="F11" i="1"/>
  <c r="B8" i="1"/>
  <c r="B5" i="1"/>
  <c r="O19" i="6"/>
  <c r="M6" i="6"/>
  <c r="S136" i="1"/>
  <c r="M131" i="1"/>
  <c r="F109" i="1"/>
  <c r="N103" i="1"/>
  <c r="Q101" i="1"/>
  <c r="D101" i="1"/>
  <c r="M100" i="1"/>
  <c r="B100" i="1"/>
  <c r="J99" i="1"/>
  <c r="Q98" i="1"/>
  <c r="F98" i="1"/>
  <c r="O97" i="1"/>
  <c r="D97" i="1"/>
  <c r="M96" i="1"/>
  <c r="B96" i="1"/>
  <c r="F94" i="1"/>
  <c r="D93" i="1"/>
  <c r="B92" i="1"/>
  <c r="F90" i="1"/>
  <c r="D89" i="1"/>
  <c r="B88" i="1"/>
  <c r="F86" i="1"/>
  <c r="D85" i="1"/>
  <c r="B84" i="1"/>
  <c r="F82" i="1"/>
  <c r="D81" i="1"/>
  <c r="B80" i="1"/>
  <c r="F78" i="1"/>
  <c r="D77" i="1"/>
  <c r="B76" i="1"/>
  <c r="F74" i="1"/>
  <c r="D73" i="1"/>
  <c r="B72" i="1"/>
  <c r="F70" i="1"/>
  <c r="D69" i="1"/>
  <c r="B68" i="1"/>
  <c r="F66" i="1"/>
  <c r="D65" i="1"/>
  <c r="B64" i="1"/>
  <c r="F62" i="1"/>
  <c r="D61" i="1"/>
  <c r="B60" i="1"/>
  <c r="F58" i="1"/>
  <c r="D57" i="1"/>
  <c r="B56" i="1"/>
  <c r="F54" i="1"/>
  <c r="D53" i="1"/>
  <c r="B52" i="1"/>
  <c r="F50" i="1"/>
  <c r="D49" i="1"/>
  <c r="B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M20" i="1"/>
  <c r="B20" i="1"/>
  <c r="J19" i="1"/>
  <c r="F18" i="1"/>
  <c r="O17" i="1"/>
  <c r="D17" i="1"/>
  <c r="M16" i="1"/>
  <c r="B16" i="1"/>
  <c r="J15" i="1"/>
  <c r="F14" i="1"/>
  <c r="B10" i="1"/>
  <c r="F7" i="1"/>
  <c r="B4" i="1"/>
  <c r="H19" i="6"/>
  <c r="E8" i="6"/>
  <c r="E4" i="6"/>
  <c r="M130" i="1"/>
  <c r="D111" i="1"/>
  <c r="P101" i="1"/>
  <c r="G99" i="1"/>
  <c r="C97" i="1"/>
  <c r="C93" i="1"/>
  <c r="G87" i="1"/>
  <c r="E82" i="1"/>
  <c r="C77" i="1"/>
  <c r="G71" i="1"/>
  <c r="E66" i="1"/>
  <c r="C61" i="1"/>
  <c r="G55" i="1"/>
  <c r="E50" i="1"/>
  <c r="C45" i="1"/>
  <c r="G39" i="1"/>
  <c r="E34" i="1"/>
  <c r="N29" i="1"/>
  <c r="G27" i="1"/>
  <c r="C25" i="1"/>
  <c r="L20" i="1"/>
  <c r="N17" i="1"/>
  <c r="G15" i="1"/>
  <c r="N97" i="1"/>
  <c r="C89" i="1"/>
  <c r="C73" i="1"/>
  <c r="C57" i="1"/>
  <c r="E46" i="1"/>
  <c r="E30" i="1"/>
  <c r="G23" i="1"/>
  <c r="E18" i="1"/>
  <c r="C101" i="1"/>
  <c r="P98" i="1"/>
  <c r="L96" i="1"/>
  <c r="G91" i="1"/>
  <c r="E86" i="1"/>
  <c r="C81" i="1"/>
  <c r="G75" i="1"/>
  <c r="E70" i="1"/>
  <c r="C65" i="1"/>
  <c r="G59" i="1"/>
  <c r="E54" i="1"/>
  <c r="C49" i="1"/>
  <c r="G43" i="1"/>
  <c r="E38" i="1"/>
  <c r="C33" i="1"/>
  <c r="C29" i="1"/>
  <c r="P26" i="1"/>
  <c r="L24" i="1"/>
  <c r="E22" i="1"/>
  <c r="R19" i="1"/>
  <c r="C17" i="1"/>
  <c r="E14" i="1"/>
  <c r="L103" i="1"/>
  <c r="G83" i="1"/>
  <c r="E62" i="1"/>
  <c r="C41" i="1"/>
  <c r="R27" i="1"/>
  <c r="C21" i="1"/>
  <c r="B6" i="1"/>
  <c r="L100" i="1"/>
  <c r="E98" i="1"/>
  <c r="G95" i="1"/>
  <c r="E90" i="1"/>
  <c r="C85" i="1"/>
  <c r="G79" i="1"/>
  <c r="E74" i="1"/>
  <c r="C69" i="1"/>
  <c r="G63" i="1"/>
  <c r="E58" i="1"/>
  <c r="C53" i="1"/>
  <c r="G47" i="1"/>
  <c r="E42" i="1"/>
  <c r="C37" i="1"/>
  <c r="G31" i="1"/>
  <c r="L28" i="1"/>
  <c r="E26" i="1"/>
  <c r="R23" i="1"/>
  <c r="N21" i="1"/>
  <c r="G19" i="1"/>
  <c r="L16" i="1"/>
  <c r="F9" i="1"/>
  <c r="S134" i="1"/>
  <c r="R99" i="1"/>
  <c r="E94" i="1"/>
  <c r="E78" i="1"/>
  <c r="G67" i="1"/>
  <c r="G51" i="1"/>
  <c r="G35" i="1"/>
  <c r="N25" i="1"/>
  <c r="R15" i="1"/>
  <c r="H124" i="1" l="1"/>
  <c r="L22" i="1"/>
  <c r="B120" i="1"/>
  <c r="M22" i="1"/>
  <c r="B121" i="1"/>
  <c r="H126" i="1"/>
  <c r="P22" i="1"/>
  <c r="H109" i="1"/>
  <c r="H118" i="1"/>
  <c r="B122" i="1"/>
  <c r="B128" i="1"/>
  <c r="Q22" i="1"/>
  <c r="B110" i="1"/>
  <c r="H119" i="1"/>
  <c r="H123" i="1"/>
  <c r="H130" i="1"/>
  <c r="N22" i="1"/>
  <c r="R22" i="1"/>
  <c r="H112" i="1"/>
  <c r="B117" i="1"/>
  <c r="D120" i="1"/>
  <c r="D122" i="1"/>
  <c r="B125" i="1"/>
  <c r="H128" i="1"/>
  <c r="J22" i="1"/>
  <c r="O22" i="1"/>
  <c r="H111" i="1"/>
  <c r="D119" i="1"/>
  <c r="D123" i="1"/>
  <c r="B126" i="1"/>
  <c r="B130" i="1"/>
  <c r="H110" i="1"/>
  <c r="D117" i="1"/>
  <c r="B118" i="1"/>
  <c r="H120" i="1"/>
  <c r="D121" i="1"/>
  <c r="H122" i="1"/>
  <c r="B124" i="1"/>
  <c r="D125" i="1"/>
  <c r="B127" i="1"/>
  <c r="B129" i="1"/>
  <c r="B131"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8" i="6"/>
  <c r="J17" i="6"/>
  <c r="J5" i="6"/>
  <c r="J18" i="6"/>
  <c r="J16" i="6"/>
  <c r="J19" i="6"/>
  <c r="J7" i="6"/>
  <c r="J9" i="6"/>
  <c r="J22" i="6"/>
  <c r="J15" i="6"/>
  <c r="J6" i="6"/>
  <c r="J23" i="6"/>
  <c r="J20" i="6"/>
  <c r="J21" i="6"/>
</calcChain>
</file>

<file path=xl/sharedStrings.xml><?xml version="1.0" encoding="utf-8"?>
<sst xmlns="http://schemas.openxmlformats.org/spreadsheetml/2006/main" count="874" uniqueCount="401">
  <si>
    <t>d19041709.IB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</si>
  <si>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</si>
  <si>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</si>
  <si>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</si>
  <si>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</si>
  <si>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</si>
  <si>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</si>
  <si>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</si>
  <si>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</si>
  <si>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</si>
  <si>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</si>
  <si>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</si>
  <si>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</si>
  <si>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</si>
  <si>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</si>
  <si>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</si>
  <si>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</si>
  <si>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</si>
  <si>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</si>
  <si>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</si>
  <si>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</si>
  <si>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</si>
  <si>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</si>
  <si>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</si>
  <si>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</si>
  <si>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</si>
  <si>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</si>
  <si>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</si>
  <si>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</si>
  <si>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</si>
  <si>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</si>
  <si>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</si>
  <si>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</si>
  <si>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</si>
  <si>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</si>
  <si>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</si>
  <si>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</si>
  <si>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</si>
  <si>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</si>
  <si>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</si>
  <si>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</si>
  <si>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</si>
  <si>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</si>
  <si>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</si>
  <si>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</si>
  <si>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</si>
  <si>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</si>
  <si>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</si>
  <si>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</si>
  <si>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</si>
  <si>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</si>
  <si>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</si>
  <si>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</si>
  <si>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</si>
  <si>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</si>
  <si>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</si>
  <si>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</si>
  <si>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</si>
  <si>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</si>
  <si>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</si>
  <si>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</si>
  <si>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</si>
  <si>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</si>
  <si>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</si>
  <si>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</si>
  <si>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</si>
  <si>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</si>
  <si>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</si>
  <si>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</si>
  <si>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</si>
  <si>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</si>
  <si>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</si>
  <si>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</si>
  <si>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</si>
  <si>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</si>
  <si>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</si>
  <si>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</si>
  <si>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</si>
  <si>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</si>
  <si>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</si>
  <si>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</si>
  <si>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</si>
  <si>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</si>
  <si>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</si>
  <si>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</si>
  <si>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</si>
  <si>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</si>
  <si>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</si>
  <si>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</si>
  <si>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</si>
  <si>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</si>
  <si>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</si>
  <si>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</si>
  <si>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</si>
  <si>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</si>
  <si>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</si>
  <si>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</si>
  <si>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</si>
  <si>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</si>
  <si>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</si>
  <si>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</si>
  <si>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</si>
  <si>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</si>
  <si>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</si>
  <si>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</si>
  <si>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</si>
  <si>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</si>
  <si>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</si>
  <si>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</si>
  <si>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</si>
  <si>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</si>
  <si>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</si>
  <si>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</si>
  <si>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151239.SH</t>
  </si>
  <si>
    <t>20190411</t>
  </si>
  <si>
    <t>19滨海03</t>
  </si>
  <si>
    <t>101900318.IB</t>
  </si>
  <si>
    <t>20190311</t>
  </si>
  <si>
    <t>19滨建投MTN001B</t>
  </si>
  <si>
    <t>101900317.IB</t>
  </si>
  <si>
    <t>19滨建投MTN001A</t>
  </si>
  <si>
    <t>151228.SH</t>
  </si>
  <si>
    <t>20190305</t>
  </si>
  <si>
    <t>19滨海02</t>
  </si>
  <si>
    <t>151104.SH</t>
  </si>
  <si>
    <t>20190115</t>
  </si>
  <si>
    <t>19滨海01</t>
  </si>
  <si>
    <t>150865.SH</t>
  </si>
  <si>
    <t>20181115</t>
  </si>
  <si>
    <t>18滨海04</t>
  </si>
  <si>
    <t>150866.SH</t>
  </si>
  <si>
    <t>18滨海05</t>
  </si>
  <si>
    <t>101801318.IB</t>
  </si>
  <si>
    <t>20181113</t>
  </si>
  <si>
    <t>18滨建投MTN001</t>
  </si>
  <si>
    <t>011801666.IB</t>
  </si>
  <si>
    <t>20180824</t>
  </si>
  <si>
    <t>18滨建投SCP004</t>
  </si>
  <si>
    <t>011801273.IB</t>
  </si>
  <si>
    <t>20180711</t>
  </si>
  <si>
    <t>18滨建投SCP003</t>
  </si>
  <si>
    <t>150338.SH</t>
  </si>
  <si>
    <t>20180424</t>
  </si>
  <si>
    <t>18滨海03</t>
  </si>
  <si>
    <t>150196.SH</t>
  </si>
  <si>
    <t>20180411</t>
  </si>
  <si>
    <t>18滨海02</t>
  </si>
  <si>
    <t>011800540.IB</t>
  </si>
  <si>
    <t>20180323</t>
  </si>
  <si>
    <t>18滨建投SCP002</t>
  </si>
  <si>
    <t>011800441.IB</t>
  </si>
  <si>
    <t>20180314</t>
  </si>
  <si>
    <t>18滨建投SCP001</t>
  </si>
  <si>
    <t>150102.SH</t>
  </si>
  <si>
    <t>20180118</t>
  </si>
  <si>
    <t>18滨海01</t>
  </si>
  <si>
    <t>145607.SH</t>
  </si>
  <si>
    <t>20171109</t>
  </si>
  <si>
    <t>17滨海01</t>
  </si>
  <si>
    <t>031768004.IB</t>
  </si>
  <si>
    <t>20170913</t>
  </si>
  <si>
    <t>17滨建投PPN002</t>
  </si>
  <si>
    <t>031768003.IB</t>
  </si>
  <si>
    <t>20170822</t>
  </si>
  <si>
    <t>17滨建投PPN001</t>
  </si>
  <si>
    <t>101754078.IB</t>
  </si>
  <si>
    <t>20170803</t>
  </si>
  <si>
    <t>17滨建投MTN005</t>
  </si>
  <si>
    <t>101754074.IB</t>
  </si>
  <si>
    <t>20170725</t>
  </si>
  <si>
    <t>17滨建投MTN004</t>
  </si>
  <si>
    <t>101754054.IB</t>
  </si>
  <si>
    <t>20170623</t>
  </si>
  <si>
    <t>17滨建投MTN003</t>
  </si>
  <si>
    <t>101754053.IB</t>
  </si>
  <si>
    <t>20170605</t>
  </si>
  <si>
    <t>17滨建投MTN002</t>
  </si>
  <si>
    <t>101754030.IB</t>
  </si>
  <si>
    <t>20170411</t>
  </si>
  <si>
    <t>17滨建投MTN001</t>
  </si>
  <si>
    <t>011764017.IB</t>
  </si>
  <si>
    <t>20170309</t>
  </si>
  <si>
    <t>17滨海建投SCP001</t>
  </si>
  <si>
    <t>011697008.IB</t>
  </si>
  <si>
    <t>20161209</t>
  </si>
  <si>
    <t>16滨海建投SCP001</t>
  </si>
  <si>
    <t>101654066.IB</t>
  </si>
  <si>
    <t>20160808</t>
  </si>
  <si>
    <t>16滨海新建MTN001</t>
  </si>
  <si>
    <t>135489.SH</t>
  </si>
  <si>
    <t>20160527</t>
  </si>
  <si>
    <t>16滨海02</t>
  </si>
  <si>
    <t>135260.SH</t>
  </si>
  <si>
    <t>20160321</t>
  </si>
  <si>
    <t>16滨海01</t>
  </si>
  <si>
    <t>031668002.IB</t>
  </si>
  <si>
    <t>20160302</t>
  </si>
  <si>
    <t>16滨建投PPN001</t>
  </si>
  <si>
    <t>101554067.IB</t>
  </si>
  <si>
    <t>20150923</t>
  </si>
  <si>
    <t>15滨建投MTN001</t>
  </si>
  <si>
    <t>041556030.IB</t>
  </si>
  <si>
    <t>20150806</t>
  </si>
  <si>
    <t>15滨建投CP002</t>
  </si>
  <si>
    <t>041556018.IB</t>
  </si>
  <si>
    <t>20150512</t>
  </si>
  <si>
    <t>15滨建投CP001</t>
  </si>
  <si>
    <t>031566008.IB</t>
  </si>
  <si>
    <t>20150421</t>
  </si>
  <si>
    <t>15滨建投PPN001</t>
  </si>
  <si>
    <t>041456055.IB</t>
  </si>
  <si>
    <t>20141119</t>
  </si>
  <si>
    <t>14滨建投CP004</t>
  </si>
  <si>
    <t>031465002.IB</t>
  </si>
  <si>
    <t>20140916</t>
  </si>
  <si>
    <t>14滨建投PPN002</t>
  </si>
  <si>
    <t>031465001.IB</t>
  </si>
  <si>
    <t>20140722</t>
  </si>
  <si>
    <t>14滨建投PPN001</t>
  </si>
  <si>
    <t>041456034.IB</t>
  </si>
  <si>
    <t>20140710</t>
  </si>
  <si>
    <t>14滨建投CP003</t>
  </si>
  <si>
    <t>101451018.IB</t>
  </si>
  <si>
    <t>20140520</t>
  </si>
  <si>
    <t>14滨建投MTN002</t>
  </si>
  <si>
    <t>041461029.IB</t>
  </si>
  <si>
    <t>20140509</t>
  </si>
  <si>
    <t>14滨建投CP002</t>
  </si>
  <si>
    <t>041456010.IB</t>
  </si>
  <si>
    <t>20140403</t>
  </si>
  <si>
    <t>14滨建投CP001</t>
  </si>
  <si>
    <t>101451007.IB</t>
  </si>
  <si>
    <t>20140225</t>
  </si>
  <si>
    <t>14滨建投MTN001</t>
  </si>
  <si>
    <t>041356037.IB</t>
  </si>
  <si>
    <t>20131017</t>
  </si>
  <si>
    <t>13滨建投CP001</t>
  </si>
  <si>
    <t>031365002.IB</t>
  </si>
  <si>
    <t>20130829</t>
  </si>
  <si>
    <t>13滨建投PPN002</t>
  </si>
  <si>
    <t>031365001.IB</t>
  </si>
  <si>
    <t>20130625</t>
  </si>
  <si>
    <t>13滨建投PPN001</t>
  </si>
  <si>
    <t>1380110.IB</t>
  </si>
  <si>
    <t>20130313</t>
  </si>
  <si>
    <t>13滨海建投债02</t>
  </si>
  <si>
    <t>1380109.IB</t>
  </si>
  <si>
    <t>13滨海建投债01</t>
  </si>
  <si>
    <t>124194.SH</t>
  </si>
  <si>
    <t>PR滨海01</t>
  </si>
  <si>
    <t>124195.SH</t>
  </si>
  <si>
    <t>PR滨海02</t>
  </si>
  <si>
    <t>041261042.IB</t>
  </si>
  <si>
    <t>20121218</t>
  </si>
  <si>
    <t>12滨建投CP001</t>
  </si>
  <si>
    <t>1282513.IB</t>
  </si>
  <si>
    <t>20121204</t>
  </si>
  <si>
    <t>12滨海建MTN1</t>
  </si>
  <si>
    <t>031265003.IB</t>
  </si>
  <si>
    <t>20120806</t>
  </si>
  <si>
    <t>12滨建投PPN003</t>
  </si>
  <si>
    <t>031265002.IB</t>
  </si>
  <si>
    <t>20120626</t>
  </si>
  <si>
    <t>12滨建投PPN002</t>
  </si>
  <si>
    <t>031265001.IB</t>
  </si>
  <si>
    <t>20120625</t>
  </si>
  <si>
    <t>12滨建投PPN001</t>
  </si>
  <si>
    <t>1180167.IB</t>
  </si>
  <si>
    <t>20111123</t>
  </si>
  <si>
    <t>11滨海建投债01</t>
  </si>
  <si>
    <t>1180168.IB</t>
  </si>
  <si>
    <t>11滨海建投债02</t>
  </si>
  <si>
    <t>122774.SH</t>
  </si>
  <si>
    <t>PR滨投02</t>
  </si>
  <si>
    <t>122773.SH</t>
  </si>
  <si>
    <t>11滨海01</t>
  </si>
  <si>
    <t>1182334.IB</t>
  </si>
  <si>
    <t>20111116</t>
  </si>
  <si>
    <t>11滨海建MTN1</t>
  </si>
  <si>
    <t>0980182.IB</t>
  </si>
  <si>
    <t>20091222</t>
  </si>
  <si>
    <t>09滨海建投债</t>
  </si>
  <si>
    <t>098072.IB</t>
  </si>
  <si>
    <t>20090430</t>
  </si>
  <si>
    <t>09泰达债</t>
  </si>
  <si>
    <t>历史主体评级</t>
  </si>
  <si>
    <t>发布日期</t>
  </si>
  <si>
    <t>主体资信级别</t>
  </si>
  <si>
    <t>评级展望</t>
  </si>
  <si>
    <t>评级机构</t>
  </si>
  <si>
    <t>20190227</t>
  </si>
  <si>
    <t>AAA</t>
  </si>
  <si>
    <t>稳定</t>
  </si>
  <si>
    <t>联合资信评估有限公司</t>
  </si>
  <si>
    <t>20181105</t>
  </si>
  <si>
    <t>20180912</t>
  </si>
  <si>
    <t>Baa2</t>
  </si>
  <si>
    <t>穆迪公司</t>
  </si>
  <si>
    <t>20180626</t>
  </si>
  <si>
    <t>20180511</t>
  </si>
  <si>
    <t>20170704</t>
  </si>
  <si>
    <t>Baa1</t>
  </si>
  <si>
    <t>20170526</t>
  </si>
  <si>
    <t>20170524</t>
  </si>
  <si>
    <t>20170428</t>
  </si>
  <si>
    <t>20170120</t>
  </si>
  <si>
    <t>20160624</t>
  </si>
  <si>
    <t>20160511</t>
  </si>
  <si>
    <t>20160204</t>
  </si>
  <si>
    <t>20150907</t>
  </si>
  <si>
    <t>20150626</t>
  </si>
  <si>
    <t>20150622</t>
  </si>
  <si>
    <t>A3</t>
  </si>
  <si>
    <t>20150311</t>
  </si>
  <si>
    <t>20150119</t>
  </si>
  <si>
    <t>20140827</t>
  </si>
  <si>
    <t>20140618</t>
  </si>
  <si>
    <t>20140603</t>
  </si>
  <si>
    <t>20140319</t>
  </si>
  <si>
    <t>20140227</t>
  </si>
  <si>
    <t>20140127</t>
  </si>
  <si>
    <t>20131210</t>
  </si>
  <si>
    <t>20131127</t>
  </si>
  <si>
    <t>20130628</t>
  </si>
  <si>
    <t>20130423</t>
  </si>
  <si>
    <t>20130124</t>
  </si>
  <si>
    <t>20121024</t>
  </si>
  <si>
    <t>20120802</t>
  </si>
  <si>
    <t>20110908</t>
  </si>
  <si>
    <t>20110906</t>
  </si>
  <si>
    <t>20110901</t>
  </si>
  <si>
    <t>20100629</t>
  </si>
  <si>
    <t>20090618</t>
  </si>
  <si>
    <t>AA+</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</si>
  <si>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</si>
  <si>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</si>
  <si>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</si>
  <si>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</si>
  <si>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</si>
  <si>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</si>
  <si>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</si>
  <si>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</si>
  <si>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</si>
  <si>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</si>
  <si>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</si>
  <si>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</si>
  <si>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</si>
  <si>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</si>
  <si>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</si>
  <si>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</si>
  <si>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</si>
  <si>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</si>
  <si>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</si>
  <si>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</si>
  <si>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</si>
  <si>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</si>
  <si>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</si>
  <si>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</si>
  <si>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</si>
  <si>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</si>
  <si>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</si>
  <si>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</si>
  <si>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</si>
  <si>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</si>
  <si>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</si>
  <si>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</si>
  <si>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</si>
  <si>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</si>
  <si>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</si>
  <si>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</si>
  <si>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</si>
  <si>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</si>
  <si>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</si>
  <si>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</si>
  <si>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</si>
  <si>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</si>
  <si>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</si>
  <si>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</si>
  <si>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</si>
  <si>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</si>
  <si>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</si>
  <si>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</si>
  <si>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</si>
  <si>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</si>
  <si>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</si>
  <si>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</si>
  <si>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</si>
  <si>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</si>
  <si>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</si>
  <si>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</si>
  <si>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</si>
  <si>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</si>
  <si>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</si>
  <si>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天津滨海新区建设投资集团有限公司</t>
  </si>
  <si>
    <t>地方国有企业</t>
  </si>
  <si>
    <t>工业--资本货物--综合类Ⅲ--综合类行业</t>
  </si>
  <si>
    <t>天津经济技术开发区第二大街42号1801室</t>
  </si>
  <si>
    <t>公司拥有优秀的管理团队和员工团队。公司的高层管理人员均具有研究生学历，且均具有较长的行业从业经历和较高的管理能力。公司的员工团队拥有较高的专业水平。项目管理方面，公司建立了《工程建设管理办法》、《BT模式建设管理试行办法》等规章制度来规范公司的项目建设过程，由计划投资部和工程部两个职能部门进行项目管理。公司通过招标等方式选择专业化的公司，实现了建设项目“融资、投资、建设、管理、使用”相分离，加强了公司对投融资项目的效率管理。公司项目资源优质，具备较强的融资能力。此外，公司积极尝试企业债、保险资金等直接融资方式，截至2014年6月30日，公司直接融资额为414亿元，其中企业债129亿元，中期票据130亿元，非公开定向债务融资工具70亿元，短期融资券85亿元。未来，公司将综合利用结构化融资、专项产业投资基金等创新融资模式，进一步盘活存量资产，整合滨海新区的经营性基础资源，实现由“政府主导、间接融资为主”向“市场运作、直接融资为主”的转变。</t>
  </si>
  <si>
    <t>天津市人民政府国有资产监督管理委员会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</si>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</sst>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天津滨海新区建设投资集团有限公司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天津经济技术开发区第二大街42号1801室</v>
      </c>
      <c r="F5" s="120"/>
      <c r="G5" s="120"/>
    </row>
    <row r="6" spans="1:20" s="17" customFormat="1" ht="81" customHeight="1" x14ac:dyDescent="0.25">
      <c r="A6" s="57" t="s">
        <v>6</v>
      </c>
      <c r="B6" s="121" t="str">
        <f>[1]!s_info_briefing(A2)</f>
        <v>公司拥有优秀的管理团队和员工团队。公司的高层管理人员均具有研究生学历，且均具有较长的行业从业经历和较高的管理能力。公司的员工团队拥有较高的专业水平。项目管理方面，公司建立了《工程建设管理办法》、《BT模式建设管理试行办法》等规章制度来规范公司的项目建设过程，由计划投资部和工程部两个职能部门进行项目管理。公司通过招标等方式选择专业化的公司，实现了建设项目“融资、投资、建设、管理、使用”相分离，加强了公司对投融资项目的效率管理。公司项目资源优质，具备较强的融资能力。此外，公司积极尝试企业债、保险资金等直接融资方式，截至2014年6月30日，公司直接融资额为414亿元，其中企业债129亿元，中期票据130亿元，非公开定向债务融资工具70亿元，短期融资券85亿元。未来，公司将综合利用结构化融资、专项产业投资基金等创新融资模式，进一步盘活存量资产，整合滨海新区的经营性基础资源，实现由“政府主导、间接融资为主”向“市场运作、直接融资为主”的转变。</v>
      </c>
      <c r="C6" s="120"/>
      <c r="D6" s="120"/>
      <c r="E6" s="120"/>
      <c r="F6" s="120"/>
      <c r="G6" s="120"/>
    </row>
    <row r="7" spans="1:20" s="17" customFormat="1" x14ac:dyDescent="0.25">
      <c r="A7" s="59" t="s">
        <v>7</v>
      </c>
      <c r="B7" s="122" t="str">
        <f>[1]!b_issuer_shareholder(A2,"",1)</f>
        <v>天津市人民政府国有资产监督管理委员会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d19041709.IB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天津滨海新区建设投资集团有限公司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1839.3309429709</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0.53786200000000006</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3.6051000000000002</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0.9231812151723402</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8.3000000000000001E-3</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51.592973704399995</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1.3280000000000001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0.17284099999999999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0.74519755379999997</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6.1499999999999999E-4</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28.734709467600002</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520000000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1286167926.9000001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9743432437.2900009</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30084304993.43</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36838710591.919998</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85002396777.419998</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d19041709.IB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0.53786200000000006</v>
      </c>
      <c r="C109" s="54" t="s">
        <v>29</v>
      </c>
      <c r="D109" s="72">
        <f>[1]!s_fa_current(A2,B2)</f>
        <v>3.6051000000000002</v>
      </c>
      <c r="E109" s="54" t="s">
        <v>33</v>
      </c>
      <c r="F109" s="73">
        <f>[1]!s_fa_salescashintoor(A2,B2)/100</f>
        <v>1.3280000000000001</v>
      </c>
      <c r="G109" s="54" t="s">
        <v>34</v>
      </c>
      <c r="H109" s="12">
        <f>S109/100</f>
        <v>0.17284099999999999</v>
      </c>
      <c r="I109" s="54"/>
      <c r="J109" s="16"/>
      <c r="K109" s="25"/>
      <c r="L109" s="34" t="s">
        <v>53</v>
      </c>
      <c r="M109" s="74">
        <f>[1]!s_fa_debttoassets(A2,B2)</f>
        <v>53.786200000000001</v>
      </c>
      <c r="N109" s="54" t="s">
        <v>29</v>
      </c>
      <c r="O109" s="35"/>
      <c r="P109" s="54" t="s">
        <v>33</v>
      </c>
      <c r="Q109" s="35"/>
      <c r="R109" s="54" t="s">
        <v>34</v>
      </c>
      <c r="S109" s="75">
        <f>[1]!s_fa_grossprofitmargin(A2,B2)</f>
        <v>17.284099999999999</v>
      </c>
    </row>
    <row r="110" spans="1:19" ht="15.75" customHeight="1" x14ac:dyDescent="0.25">
      <c r="A110" s="54" t="s">
        <v>54</v>
      </c>
      <c r="B110" s="12">
        <f>M110/100</f>
        <v>0.40440300000000001</v>
      </c>
      <c r="C110" s="54" t="s">
        <v>55</v>
      </c>
      <c r="D110" s="73">
        <f>[1]!s_fa_quick(A2,B2)</f>
        <v>2.1154000000000002</v>
      </c>
      <c r="E110" s="54" t="s">
        <v>56</v>
      </c>
      <c r="F110" s="72">
        <f>[1]!s_fa_arturn(A2,B2)</f>
        <v>0.28449999999999998</v>
      </c>
      <c r="G110" s="54" t="s">
        <v>57</v>
      </c>
      <c r="H110" s="12">
        <f>S110/100</f>
        <v>2.7957999999999997E-2</v>
      </c>
      <c r="I110" s="54"/>
      <c r="J110" s="16"/>
      <c r="L110" s="54" t="s">
        <v>54</v>
      </c>
      <c r="M110" s="74">
        <f>[1]!s_fa_catoassets(A2,B2)</f>
        <v>40.440300000000001</v>
      </c>
      <c r="N110" s="54" t="s">
        <v>55</v>
      </c>
      <c r="O110" s="35"/>
      <c r="P110" s="54" t="s">
        <v>56</v>
      </c>
      <c r="Q110" s="73"/>
      <c r="R110" s="54" t="s">
        <v>57</v>
      </c>
      <c r="S110" s="75">
        <f>[1]!s_fa_optogr(A2,B2)</f>
        <v>2.7957999999999998</v>
      </c>
    </row>
    <row r="111" spans="1:19" ht="15" customHeight="1" x14ac:dyDescent="0.25">
      <c r="A111" s="54" t="s">
        <v>58</v>
      </c>
      <c r="B111" s="12">
        <f>M111/100</f>
        <v>0.20855699999999999</v>
      </c>
      <c r="C111" s="54" t="s">
        <v>31</v>
      </c>
      <c r="D111" s="73">
        <f>[1]!s_fa_ebitdatodebt(A2,B2)</f>
        <v>8.3000000000000001E-3</v>
      </c>
      <c r="E111" s="54" t="s">
        <v>59</v>
      </c>
      <c r="F111" s="72">
        <f>[1]!s_fa_invturn(A2,B2)</f>
        <v>0.13109999999999999</v>
      </c>
      <c r="G111" s="54" t="s">
        <v>37</v>
      </c>
      <c r="H111" s="12">
        <f>S111/100</f>
        <v>6.1499999999999999E-4</v>
      </c>
      <c r="I111" s="54"/>
      <c r="J111" s="16"/>
      <c r="L111" s="54" t="s">
        <v>58</v>
      </c>
      <c r="M111" s="74">
        <f>[1]!s_fa_currentdebttodebt(A2,B2)</f>
        <v>20.855699999999999</v>
      </c>
      <c r="N111" s="54" t="s">
        <v>31</v>
      </c>
      <c r="O111" s="35"/>
      <c r="P111" s="54" t="s">
        <v>59</v>
      </c>
      <c r="Q111" s="35"/>
      <c r="R111" s="54" t="s">
        <v>37</v>
      </c>
      <c r="S111" s="75">
        <f>[1]!s_fa_roe(A2,B2)</f>
        <v>6.1499999999999999E-2</v>
      </c>
    </row>
    <row r="112" spans="1:19" ht="14.25" customHeight="1" x14ac:dyDescent="0.25">
      <c r="A112" s="54" t="s">
        <v>30</v>
      </c>
      <c r="B112" s="76">
        <f>(M116+M117+M118+M119+M120+M121)/M123</f>
        <v>0.9231812151723402</v>
      </c>
      <c r="C112" s="54" t="s">
        <v>60</v>
      </c>
      <c r="D112" s="73">
        <f>[1]!s_fa_ebittointerest(A2,B2)</f>
        <v>1.2929999999999999</v>
      </c>
      <c r="E112" s="54" t="s">
        <v>61</v>
      </c>
      <c r="F112" s="72">
        <f>[1]!s_fa_caturn(A2,B2)</f>
        <v>6.8000000000000005E-2</v>
      </c>
      <c r="G112" s="54" t="s">
        <v>62</v>
      </c>
      <c r="H112" s="12">
        <f>S112/100</f>
        <v>3.3950000000000004E-3</v>
      </c>
      <c r="I112" s="54"/>
      <c r="J112" s="16"/>
      <c r="L112" s="54" t="s">
        <v>30</v>
      </c>
      <c r="M112" s="77"/>
      <c r="N112" s="54" t="s">
        <v>60</v>
      </c>
      <c r="O112" s="35"/>
      <c r="P112" s="54" t="s">
        <v>61</v>
      </c>
      <c r="Q112" s="35"/>
      <c r="R112" s="54" t="s">
        <v>62</v>
      </c>
      <c r="S112" s="75">
        <f>[1]!s_fa_roa2(A2,B2)</f>
        <v>0.33950000000000002</v>
      </c>
    </row>
    <row r="113" spans="1:21" x14ac:dyDescent="0.25">
      <c r="A113" s="30"/>
      <c r="B113" s="31"/>
      <c r="C113" s="30"/>
      <c r="D113" s="32"/>
      <c r="E113" s="30" t="s">
        <v>63</v>
      </c>
      <c r="F113" s="78">
        <f>[1]!s_fa_dupont_faturnover(A2,B2)</f>
        <v>2.8500000000000001E-2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520000000</v>
      </c>
    </row>
    <row r="117" spans="1:21" ht="14.25" customHeight="1" x14ac:dyDescent="0.25">
      <c r="A117" s="54" t="s">
        <v>69</v>
      </c>
      <c r="B117" s="73">
        <f t="shared" ref="B117:B131" si="1">M127/100000000</f>
        <v>78.986426912100001</v>
      </c>
      <c r="C117" s="54" t="s">
        <v>70</v>
      </c>
      <c r="D117" s="76">
        <f t="shared" ref="D117:D125" si="2">O127/100000000</f>
        <v>51.592973704399995</v>
      </c>
      <c r="E117" s="131" t="s">
        <v>71</v>
      </c>
      <c r="F117" s="124"/>
      <c r="G117" s="124"/>
      <c r="H117" s="132">
        <f t="shared" ref="H117:H131" si="3">S127/100000000</f>
        <v>68.515037662600008</v>
      </c>
      <c r="I117" s="124"/>
      <c r="J117" s="124"/>
      <c r="L117" s="17" t="s">
        <v>40</v>
      </c>
      <c r="M117" s="71">
        <f>[1]!b_stm07_bs(K107,82,L107,1)</f>
        <v>1286167926.9000001</v>
      </c>
    </row>
    <row r="118" spans="1:21" ht="14.25" customHeight="1" x14ac:dyDescent="0.25">
      <c r="A118" s="54" t="s">
        <v>72</v>
      </c>
      <c r="B118" s="73">
        <f t="shared" si="1"/>
        <v>180.64475806959999</v>
      </c>
      <c r="C118" s="54" t="s">
        <v>73</v>
      </c>
      <c r="D118" s="76">
        <f t="shared" si="2"/>
        <v>51.868027649700004</v>
      </c>
      <c r="E118" s="131" t="s">
        <v>74</v>
      </c>
      <c r="F118" s="124"/>
      <c r="G118" s="124"/>
      <c r="H118" s="132">
        <f t="shared" si="3"/>
        <v>15.1814319428</v>
      </c>
      <c r="I118" s="124"/>
      <c r="J118" s="124"/>
      <c r="L118" s="17" t="s">
        <v>41</v>
      </c>
      <c r="M118" s="71">
        <f>[1]!b_stm07_bs(K107,88,L107,1)</f>
        <v>9743432437.2900009</v>
      </c>
    </row>
    <row r="119" spans="1:21" ht="14.25" customHeight="1" x14ac:dyDescent="0.25">
      <c r="A119" s="54" t="s">
        <v>75</v>
      </c>
      <c r="B119" s="73">
        <f t="shared" si="1"/>
        <v>140.66350730120001</v>
      </c>
      <c r="C119" s="54" t="s">
        <v>76</v>
      </c>
      <c r="D119" s="76">
        <f t="shared" si="2"/>
        <v>42.675600745499999</v>
      </c>
      <c r="E119" s="131" t="s">
        <v>77</v>
      </c>
      <c r="F119" s="124"/>
      <c r="G119" s="124"/>
      <c r="H119" s="133">
        <f t="shared" si="3"/>
        <v>83.966786046099998</v>
      </c>
      <c r="I119" s="124"/>
      <c r="J119" s="124"/>
      <c r="L119" s="17" t="s">
        <v>42</v>
      </c>
      <c r="M119" s="71">
        <f>[1]!b_stm07_bs(K107,147,L107,1)</f>
        <v>0</v>
      </c>
    </row>
    <row r="120" spans="1:21" ht="14.25" customHeight="1" x14ac:dyDescent="0.25">
      <c r="A120" s="54" t="s">
        <v>78</v>
      </c>
      <c r="B120" s="73">
        <f t="shared" si="1"/>
        <v>488.6021161983</v>
      </c>
      <c r="C120" s="54" t="s">
        <v>79</v>
      </c>
      <c r="D120" s="76">
        <f t="shared" si="2"/>
        <v>0.60313455679999994</v>
      </c>
      <c r="E120" s="131" t="s">
        <v>80</v>
      </c>
      <c r="F120" s="124"/>
      <c r="G120" s="124"/>
      <c r="H120" s="132">
        <f t="shared" si="3"/>
        <v>32.6347357784</v>
      </c>
      <c r="I120" s="124"/>
      <c r="J120" s="124"/>
      <c r="L120" s="17" t="s">
        <v>43</v>
      </c>
      <c r="M120" s="71">
        <f>[1]!b_stm07_bs(K107,94,L107,1)</f>
        <v>30084304993.43</v>
      </c>
    </row>
    <row r="121" spans="1:21" ht="14.25" customHeight="1" x14ac:dyDescent="0.25">
      <c r="A121" s="54" t="s">
        <v>81</v>
      </c>
      <c r="B121" s="73">
        <f t="shared" si="1"/>
        <v>327.40842149119999</v>
      </c>
      <c r="C121" s="54" t="s">
        <v>82</v>
      </c>
      <c r="D121" s="76">
        <f t="shared" si="2"/>
        <v>2.8233199213</v>
      </c>
      <c r="E121" s="131" t="s">
        <v>83</v>
      </c>
      <c r="F121" s="124"/>
      <c r="G121" s="124"/>
      <c r="H121" s="132">
        <f t="shared" si="3"/>
        <v>15.706268872400001</v>
      </c>
      <c r="I121" s="124"/>
      <c r="J121" s="124"/>
      <c r="L121" s="17" t="s">
        <v>44</v>
      </c>
      <c r="M121" s="71">
        <f>[1]!b_stm07_bs(K107,95,L107,1)</f>
        <v>36838710591.919998</v>
      </c>
    </row>
    <row r="122" spans="1:21" ht="14.25" customHeight="1" x14ac:dyDescent="0.25">
      <c r="A122" s="54" t="s">
        <v>84</v>
      </c>
      <c r="B122" s="73">
        <f t="shared" si="1"/>
        <v>171.827891325</v>
      </c>
      <c r="C122" s="54" t="s">
        <v>85</v>
      </c>
      <c r="D122" s="76">
        <f t="shared" si="2"/>
        <v>4.9523492281000001</v>
      </c>
      <c r="E122" s="131" t="s">
        <v>86</v>
      </c>
      <c r="F122" s="124"/>
      <c r="G122" s="124"/>
      <c r="H122" s="133">
        <f t="shared" si="3"/>
        <v>55.232076578500006</v>
      </c>
      <c r="I122" s="124"/>
      <c r="J122" s="124"/>
      <c r="L122" s="17"/>
      <c r="M122" s="17"/>
    </row>
    <row r="123" spans="1:21" ht="14.25" customHeight="1" x14ac:dyDescent="0.25">
      <c r="A123" s="54" t="s">
        <v>87</v>
      </c>
      <c r="B123" s="79">
        <f t="shared" si="1"/>
        <v>1839.3309429709</v>
      </c>
      <c r="C123" s="54" t="s">
        <v>88</v>
      </c>
      <c r="D123" s="76">
        <f t="shared" si="2"/>
        <v>1.4424218992</v>
      </c>
      <c r="E123" s="131" t="s">
        <v>89</v>
      </c>
      <c r="F123" s="124"/>
      <c r="G123" s="124"/>
      <c r="H123" s="133">
        <f t="shared" si="3"/>
        <v>28.734709467600002</v>
      </c>
      <c r="I123" s="124"/>
      <c r="J123" s="124"/>
      <c r="L123" s="17" t="s">
        <v>45</v>
      </c>
      <c r="M123" s="71">
        <f>[1]!b_stm07_bs(K107,141,L107,1)</f>
        <v>85002396777.419998</v>
      </c>
    </row>
    <row r="124" spans="1:21" ht="14.25" customHeight="1" x14ac:dyDescent="0.25">
      <c r="A124" s="54" t="s">
        <v>90</v>
      </c>
      <c r="B124" s="73">
        <f t="shared" si="1"/>
        <v>5.2</v>
      </c>
      <c r="C124" s="54" t="s">
        <v>91</v>
      </c>
      <c r="D124" s="76">
        <f t="shared" si="2"/>
        <v>1.3906209027</v>
      </c>
      <c r="E124" s="131" t="s">
        <v>92</v>
      </c>
      <c r="F124" s="124"/>
      <c r="G124" s="124"/>
      <c r="H124" s="133">
        <f t="shared" si="3"/>
        <v>9.8012577950999997</v>
      </c>
      <c r="I124" s="124"/>
      <c r="J124" s="124"/>
      <c r="L124" s="17"/>
      <c r="M124" s="17"/>
    </row>
    <row r="125" spans="1:21" ht="27" customHeight="1" x14ac:dyDescent="0.25">
      <c r="A125" s="54" t="s">
        <v>93</v>
      </c>
      <c r="B125" s="73">
        <f t="shared" si="1"/>
        <v>97.434324372900008</v>
      </c>
      <c r="C125" s="54" t="s">
        <v>35</v>
      </c>
      <c r="D125" s="76">
        <f t="shared" si="2"/>
        <v>0.74519755379999997</v>
      </c>
      <c r="E125" s="131" t="s">
        <v>94</v>
      </c>
      <c r="F125" s="124"/>
      <c r="G125" s="124"/>
      <c r="H125" s="132">
        <f t="shared" si="3"/>
        <v>60.274610000000003</v>
      </c>
      <c r="I125" s="124"/>
      <c r="J125" s="124"/>
      <c r="L125" s="17"/>
      <c r="M125" s="17"/>
    </row>
    <row r="126" spans="1:21" ht="16.5" customHeight="1" x14ac:dyDescent="0.25">
      <c r="A126" s="54" t="s">
        <v>95</v>
      </c>
      <c r="B126" s="73">
        <f t="shared" si="1"/>
        <v>0</v>
      </c>
      <c r="C126" s="54"/>
      <c r="D126" s="80"/>
      <c r="E126" s="131" t="s">
        <v>96</v>
      </c>
      <c r="F126" s="124"/>
      <c r="G126" s="124"/>
      <c r="H126" s="132">
        <f t="shared" si="3"/>
        <v>194.18950000000001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300.84304993429998</v>
      </c>
      <c r="C127" s="54"/>
      <c r="D127" s="80"/>
      <c r="E127" s="131" t="s">
        <v>98</v>
      </c>
      <c r="F127" s="124"/>
      <c r="G127" s="124"/>
      <c r="H127" s="132">
        <f t="shared" si="3"/>
        <v>0</v>
      </c>
      <c r="I127" s="124"/>
      <c r="J127" s="124"/>
      <c r="L127" s="54" t="s">
        <v>69</v>
      </c>
      <c r="M127" s="75">
        <f>[1]!b_stm07_bs(K107,9,L107,1)</f>
        <v>7898642691.21</v>
      </c>
      <c r="N127" s="54" t="s">
        <v>70</v>
      </c>
      <c r="O127" s="75">
        <f>[1]!b_stm07_is(K107,83,L107,1)</f>
        <v>5159297370.4399996</v>
      </c>
      <c r="P127" s="131" t="s">
        <v>71</v>
      </c>
      <c r="Q127" s="124"/>
      <c r="R127" s="124"/>
      <c r="S127" s="136">
        <f>[1]!b_stm07_cs(K107,9,L107,1)</f>
        <v>6851503766.2600002</v>
      </c>
      <c r="T127" s="135"/>
      <c r="U127" s="135"/>
    </row>
    <row r="128" spans="1:21" ht="14.25" customHeight="1" x14ac:dyDescent="0.25">
      <c r="A128" s="54" t="s">
        <v>99</v>
      </c>
      <c r="B128" s="73">
        <f t="shared" si="1"/>
        <v>368.3871059192</v>
      </c>
      <c r="C128" s="54"/>
      <c r="D128" s="80"/>
      <c r="E128" s="131" t="s">
        <v>100</v>
      </c>
      <c r="F128" s="124"/>
      <c r="G128" s="124"/>
      <c r="H128" s="133">
        <f t="shared" si="3"/>
        <v>270.74115516389998</v>
      </c>
      <c r="I128" s="124"/>
      <c r="J128" s="124"/>
      <c r="L128" s="54" t="s">
        <v>72</v>
      </c>
      <c r="M128" s="75">
        <f>[1]!b_stm07_bs(K107,12,L107,1)</f>
        <v>18064475806.959999</v>
      </c>
      <c r="N128" s="54" t="s">
        <v>73</v>
      </c>
      <c r="O128" s="75">
        <f>[1]!b_stm07_is(K107,84,L107,1)</f>
        <v>5186802764.9700003</v>
      </c>
      <c r="P128" s="131" t="s">
        <v>74</v>
      </c>
      <c r="Q128" s="124"/>
      <c r="R128" s="124"/>
      <c r="S128" s="136">
        <f>[1]!b_stm07_cs(K107,11,L107,1)</f>
        <v>1518143194.28</v>
      </c>
      <c r="T128" s="135"/>
      <c r="U128" s="135"/>
    </row>
    <row r="129" spans="1:21" ht="14.25" customHeight="1" x14ac:dyDescent="0.25">
      <c r="A129" s="54" t="s">
        <v>101</v>
      </c>
      <c r="B129" s="79">
        <f t="shared" si="1"/>
        <v>989.30697519670002</v>
      </c>
      <c r="C129" s="14"/>
      <c r="D129" s="13"/>
      <c r="E129" s="131" t="s">
        <v>102</v>
      </c>
      <c r="F129" s="124"/>
      <c r="G129" s="124"/>
      <c r="H129" s="132">
        <f t="shared" si="3"/>
        <v>261.61942230720001</v>
      </c>
      <c r="I129" s="124"/>
      <c r="J129" s="124"/>
      <c r="L129" s="54" t="s">
        <v>75</v>
      </c>
      <c r="M129" s="75">
        <f>[1]!b_stm07_bs(K107,13,L107,1)</f>
        <v>14066350730.120001</v>
      </c>
      <c r="N129" s="54" t="s">
        <v>76</v>
      </c>
      <c r="O129" s="75">
        <f>[1]!b_stm07_is(K107,10,L107,1)</f>
        <v>4267560074.5500002</v>
      </c>
      <c r="P129" s="131" t="s">
        <v>77</v>
      </c>
      <c r="Q129" s="124"/>
      <c r="R129" s="124"/>
      <c r="S129" s="137">
        <f>[1]!b_stm07_cs(K107,25,L107,1)</f>
        <v>8396678604.6099997</v>
      </c>
      <c r="T129" s="135"/>
      <c r="U129" s="135"/>
    </row>
    <row r="130" spans="1:21" ht="14.25" customHeight="1" x14ac:dyDescent="0.25">
      <c r="A130" s="54" t="s">
        <v>103</v>
      </c>
      <c r="B130" s="79">
        <f t="shared" si="1"/>
        <v>850.02396777419995</v>
      </c>
      <c r="C130" s="14"/>
      <c r="D130" s="13"/>
      <c r="E130" s="131" t="s">
        <v>104</v>
      </c>
      <c r="F130" s="124"/>
      <c r="G130" s="124"/>
      <c r="H130" s="132">
        <f t="shared" si="3"/>
        <v>309.8391799634</v>
      </c>
      <c r="I130" s="124"/>
      <c r="J130" s="124"/>
      <c r="L130" s="54" t="s">
        <v>78</v>
      </c>
      <c r="M130" s="75">
        <f>[1]!b_stm07_bs(K107,31,L107,1)</f>
        <v>48860211619.830002</v>
      </c>
      <c r="N130" s="54" t="s">
        <v>79</v>
      </c>
      <c r="O130" s="75">
        <f>[1]!b_stm07_is(K107,12,L107,1)</f>
        <v>60313455.68</v>
      </c>
      <c r="P130" s="131" t="s">
        <v>80</v>
      </c>
      <c r="Q130" s="124"/>
      <c r="R130" s="124"/>
      <c r="S130" s="136">
        <f>[1]!b_stm07_cs(K107,26,L107,1)</f>
        <v>3263473577.8400002</v>
      </c>
      <c r="T130" s="135"/>
      <c r="U130" s="135"/>
    </row>
    <row r="131" spans="1:21" ht="14.25" customHeight="1" x14ac:dyDescent="0.25">
      <c r="A131" s="15" t="s">
        <v>105</v>
      </c>
      <c r="B131" s="79">
        <f t="shared" si="1"/>
        <v>1839.3309429709</v>
      </c>
      <c r="C131" s="14"/>
      <c r="D131" s="13"/>
      <c r="E131" s="131" t="s">
        <v>106</v>
      </c>
      <c r="F131" s="124"/>
      <c r="G131" s="124"/>
      <c r="H131" s="133">
        <f t="shared" si="3"/>
        <v>-39.098024799499996</v>
      </c>
      <c r="I131" s="124"/>
      <c r="J131" s="124"/>
      <c r="L131" s="54" t="s">
        <v>81</v>
      </c>
      <c r="M131" s="75">
        <f>[1]!b_stm07_bs(K107,33,L107,1)</f>
        <v>32740842149.119999</v>
      </c>
      <c r="N131" s="54" t="s">
        <v>82</v>
      </c>
      <c r="O131" s="75">
        <f>[1]!b_stm07_is(K107,13,L107,1)</f>
        <v>282331992.13</v>
      </c>
      <c r="P131" s="131" t="s">
        <v>83</v>
      </c>
      <c r="Q131" s="124"/>
      <c r="R131" s="124"/>
      <c r="S131" s="136">
        <f>[1]!b_stm07_cs(K107,29,L107,1)</f>
        <v>1570626887.24</v>
      </c>
      <c r="T131" s="135"/>
      <c r="U131" s="135"/>
    </row>
    <row r="132" spans="1:21" x14ac:dyDescent="0.25">
      <c r="L132" s="54" t="s">
        <v>84</v>
      </c>
      <c r="M132" s="75">
        <f>[1]!b_stm07_bs(K107,37,L107,1)</f>
        <v>17182789132.5</v>
      </c>
      <c r="N132" s="54" t="s">
        <v>85</v>
      </c>
      <c r="O132" s="75">
        <f>[1]!b_stm07_is(K107,14,L107,1)</f>
        <v>495234922.81</v>
      </c>
      <c r="P132" s="131" t="s">
        <v>86</v>
      </c>
      <c r="Q132" s="124"/>
      <c r="R132" s="124"/>
      <c r="S132" s="137">
        <f>[1]!b_stm07_cs(K107,37,L107,1)</f>
        <v>5523207657.8500004</v>
      </c>
      <c r="T132" s="135"/>
      <c r="U132" s="135"/>
    </row>
    <row r="133" spans="1:21" x14ac:dyDescent="0.25">
      <c r="L133" s="54" t="s">
        <v>87</v>
      </c>
      <c r="M133" s="81">
        <f>[1]!b_stm07_bs(K107,74,L107,1)</f>
        <v>183933094297.09</v>
      </c>
      <c r="N133" s="54" t="s">
        <v>88</v>
      </c>
      <c r="O133" s="75">
        <f>[1]!b_stm07_is(K107,48,L107,1)</f>
        <v>144242189.91999999</v>
      </c>
      <c r="P133" s="131" t="s">
        <v>89</v>
      </c>
      <c r="Q133" s="124"/>
      <c r="R133" s="124"/>
      <c r="S133" s="137">
        <f>[1]!b_stm07_cs(K107,39,L107,1)</f>
        <v>2873470946.7600002</v>
      </c>
      <c r="T133" s="135"/>
      <c r="U133" s="135"/>
    </row>
    <row r="134" spans="1:21" x14ac:dyDescent="0.25">
      <c r="L134" s="54" t="s">
        <v>90</v>
      </c>
      <c r="M134" s="75">
        <f>[1]!b_stm07_bs(K107,75,L107,1)</f>
        <v>520000000</v>
      </c>
      <c r="N134" s="54" t="s">
        <v>91</v>
      </c>
      <c r="O134" s="75">
        <f>[1]!b_stm07_is(K107,55,L107,1)</f>
        <v>139062090.27000001</v>
      </c>
      <c r="P134" s="131" t="s">
        <v>92</v>
      </c>
      <c r="Q134" s="124"/>
      <c r="R134" s="124"/>
      <c r="S134" s="137">
        <f>[1]!b_stm07_cs(K107,59,L107,1)</f>
        <v>980125779.50999999</v>
      </c>
      <c r="T134" s="135"/>
      <c r="U134" s="135"/>
    </row>
    <row r="135" spans="1:21" ht="32.4" customHeight="1" x14ac:dyDescent="0.25">
      <c r="L135" s="54" t="s">
        <v>93</v>
      </c>
      <c r="M135" s="75">
        <f>[1]!b_stm07_bs(K107,88,L107,1)</f>
        <v>9743432437.2900009</v>
      </c>
      <c r="N135" s="54" t="s">
        <v>35</v>
      </c>
      <c r="O135" s="75">
        <f>[1]!b_stm07_is(K107,60,L107,1)</f>
        <v>74519755.379999995</v>
      </c>
      <c r="P135" s="131" t="s">
        <v>94</v>
      </c>
      <c r="Q135" s="124"/>
      <c r="R135" s="124"/>
      <c r="S135" s="136">
        <f>[1]!b_stm07_cs(K107,60,L107,1)</f>
        <v>6027461000</v>
      </c>
      <c r="T135" s="135"/>
      <c r="U135" s="135"/>
    </row>
    <row r="136" spans="1:21" ht="21.6" customHeight="1" x14ac:dyDescent="0.25">
      <c r="L136" s="54" t="s">
        <v>95</v>
      </c>
      <c r="M136" s="75">
        <f>[1]!b_stm07_bs(K107,147,L107,1)</f>
        <v>0</v>
      </c>
      <c r="N136" s="54"/>
      <c r="O136" s="80"/>
      <c r="P136" s="131" t="s">
        <v>96</v>
      </c>
      <c r="Q136" s="124"/>
      <c r="R136" s="124"/>
      <c r="S136" s="136">
        <f>[1]!b_stm07_cs(K107,61,L107,1)</f>
        <v>19418950000</v>
      </c>
      <c r="T136" s="135"/>
      <c r="U136" s="135"/>
    </row>
    <row r="137" spans="1:21" x14ac:dyDescent="0.25">
      <c r="L137" s="54" t="s">
        <v>97</v>
      </c>
      <c r="M137" s="75">
        <f>[1]!b_stm07_bs(K107,94,L107,1)</f>
        <v>30084304993.43</v>
      </c>
      <c r="N137" s="54"/>
      <c r="O137" s="80"/>
      <c r="P137" s="131" t="s">
        <v>98</v>
      </c>
      <c r="Q137" s="124"/>
      <c r="R137" s="124"/>
      <c r="S137" s="136">
        <f>[1]!b_stm07_cs(K107,63,L107,1)</f>
        <v>0</v>
      </c>
      <c r="T137" s="135"/>
      <c r="U137" s="135"/>
    </row>
    <row r="138" spans="1:21" x14ac:dyDescent="0.25">
      <c r="L138" s="54" t="s">
        <v>99</v>
      </c>
      <c r="M138" s="75">
        <f>[1]!b_stm07_bs(K107,95,L107,1)</f>
        <v>36838710591.919998</v>
      </c>
      <c r="N138" s="54"/>
      <c r="O138" s="80"/>
      <c r="P138" s="131" t="s">
        <v>100</v>
      </c>
      <c r="Q138" s="124"/>
      <c r="R138" s="124"/>
      <c r="S138" s="137">
        <f>[1]!b_stm07_cs(K107,68,L107,1)</f>
        <v>27074115516.389999</v>
      </c>
      <c r="T138" s="135"/>
      <c r="U138" s="135"/>
    </row>
    <row r="139" spans="1:21" x14ac:dyDescent="0.25">
      <c r="L139" s="54" t="s">
        <v>101</v>
      </c>
      <c r="M139" s="81">
        <f>[1]!b_stm07_bs(K107,128,L107,1)</f>
        <v>98930697519.669998</v>
      </c>
      <c r="N139" s="14"/>
      <c r="O139" s="13"/>
      <c r="P139" s="131" t="s">
        <v>102</v>
      </c>
      <c r="Q139" s="124"/>
      <c r="R139" s="124"/>
      <c r="S139" s="136">
        <f>[1]!b_stm07_cs(K107,69,L107,1)</f>
        <v>26161942230.720001</v>
      </c>
      <c r="T139" s="135"/>
      <c r="U139" s="135"/>
    </row>
    <row r="140" spans="1:21" ht="21.6" customHeight="1" x14ac:dyDescent="0.25">
      <c r="L140" s="54" t="s">
        <v>103</v>
      </c>
      <c r="M140" s="81">
        <f>[1]!b_stm07_bs(K107,141,L107,1)</f>
        <v>85002396777.419998</v>
      </c>
      <c r="N140" s="14"/>
      <c r="O140" s="13"/>
      <c r="P140" s="131" t="s">
        <v>104</v>
      </c>
      <c r="Q140" s="124"/>
      <c r="R140" s="124"/>
      <c r="S140" s="136">
        <f>[1]!b_stm07_cs(K107,75,L107,1)</f>
        <v>30983917996.34</v>
      </c>
      <c r="T140" s="135"/>
      <c r="U140" s="135"/>
    </row>
    <row r="141" spans="1:21" ht="21.6" customHeight="1" x14ac:dyDescent="0.25">
      <c r="L141" s="15" t="s">
        <v>105</v>
      </c>
      <c r="M141" s="81">
        <f>[1]!b_stm07_bs(K107,145,L107,1)</f>
        <v>183933094297.09</v>
      </c>
      <c r="N141" s="14"/>
      <c r="O141" s="13"/>
      <c r="P141" s="131" t="s">
        <v>106</v>
      </c>
      <c r="Q141" s="124"/>
      <c r="R141" s="124"/>
      <c r="S141" s="137">
        <f>[1]!b_stm07_cs(K107,77,L107,1)</f>
        <v>-3909802479.9499998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393</v>
      </c>
      <c r="C2" s="120"/>
      <c r="D2" s="57" t="s">
        <v>3</v>
      </c>
      <c r="E2" s="119" t="s">
        <v>394</v>
      </c>
      <c r="F2" s="120"/>
      <c r="G2" s="120"/>
    </row>
    <row r="3" spans="1:12" ht="14.25" customHeight="1" x14ac:dyDescent="0.25">
      <c r="A3" s="57" t="s">
        <v>4</v>
      </c>
      <c r="B3" s="119" t="s">
        <v>395</v>
      </c>
      <c r="C3" s="120"/>
      <c r="D3" s="57" t="s">
        <v>5</v>
      </c>
      <c r="E3" s="119" t="s">
        <v>396</v>
      </c>
      <c r="F3" s="120"/>
      <c r="G3" s="120"/>
    </row>
    <row r="4" spans="1:12" ht="113.25" customHeight="1" x14ac:dyDescent="0.25">
      <c r="A4" s="57" t="s">
        <v>6</v>
      </c>
      <c r="B4" s="121" t="s">
        <v>397</v>
      </c>
      <c r="C4" s="120"/>
      <c r="D4" s="120"/>
      <c r="E4" s="120"/>
      <c r="F4" s="120"/>
      <c r="G4" s="120"/>
    </row>
    <row r="5" spans="1:12" ht="14.4" x14ac:dyDescent="0.25">
      <c r="A5" s="82" t="s">
        <v>107</v>
      </c>
      <c r="B5" s="140" t="s">
        <v>398</v>
      </c>
      <c r="C5" s="120"/>
      <c r="D5" s="120"/>
      <c r="E5" s="120"/>
      <c r="F5" s="141">
        <v>1</v>
      </c>
      <c r="G5" s="120"/>
    </row>
    <row r="6" spans="1:12" ht="11.25" customHeight="1" x14ac:dyDescent="0.25">
      <c r="A6" s="82" t="s">
        <v>108</v>
      </c>
      <c r="B6" s="140" t="s">
        <v>399</v>
      </c>
      <c r="C6" s="120"/>
      <c r="D6" s="120"/>
      <c r="E6" s="120"/>
      <c r="F6" s="141" t="s">
        <v>399</v>
      </c>
      <c r="G6" s="120"/>
    </row>
    <row r="7" spans="1:12" ht="11.25" customHeight="1" x14ac:dyDescent="0.25">
      <c r="A7" s="82" t="s">
        <v>109</v>
      </c>
      <c r="B7" s="140" t="s">
        <v>399</v>
      </c>
      <c r="C7" s="120"/>
      <c r="D7" s="120"/>
      <c r="E7" s="120"/>
      <c r="F7" s="141" t="s">
        <v>399</v>
      </c>
      <c r="G7" s="120"/>
    </row>
    <row r="8" spans="1:12" ht="11.25" customHeight="1" x14ac:dyDescent="0.25">
      <c r="A8" s="82" t="s">
        <v>110</v>
      </c>
      <c r="B8" s="140" t="s">
        <v>399</v>
      </c>
      <c r="C8" s="120"/>
      <c r="D8" s="120"/>
      <c r="E8" s="120"/>
      <c r="F8" s="141" t="s">
        <v>399</v>
      </c>
      <c r="G8" s="120"/>
    </row>
    <row r="9" spans="1:12" ht="11.25" customHeight="1" x14ac:dyDescent="0.25">
      <c r="A9" s="82" t="s">
        <v>111</v>
      </c>
      <c r="B9" s="140" t="s">
        <v>399</v>
      </c>
      <c r="C9" s="120"/>
      <c r="D9" s="120"/>
      <c r="E9" s="120"/>
      <c r="F9" s="141" t="s">
        <v>399</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5.3</v>
      </c>
      <c r="E13" s="64">
        <v>9.9945355191256837</v>
      </c>
      <c r="F13" s="65">
        <v>0</v>
      </c>
      <c r="G13" s="64">
        <v>5.5</v>
      </c>
    </row>
    <row r="14" spans="1:12" ht="14.4" customHeight="1" x14ac:dyDescent="0.25">
      <c r="A14" t="s">
        <v>116</v>
      </c>
      <c r="B14" t="s">
        <v>117</v>
      </c>
      <c r="C14" t="s">
        <v>118</v>
      </c>
      <c r="D14" s="64">
        <v>4.7</v>
      </c>
      <c r="E14" s="83">
        <v>4.9043715846994536</v>
      </c>
      <c r="F14" t="s">
        <v>291</v>
      </c>
      <c r="G14" s="64">
        <v>5</v>
      </c>
    </row>
    <row r="15" spans="1:12" ht="14.4" customHeight="1" x14ac:dyDescent="0.25">
      <c r="A15" t="s">
        <v>119</v>
      </c>
      <c r="B15" t="s">
        <v>117</v>
      </c>
      <c r="C15" t="s">
        <v>120</v>
      </c>
      <c r="D15" s="64">
        <v>4.3</v>
      </c>
      <c r="E15" s="83">
        <v>2.9043715846994536</v>
      </c>
      <c r="F15" t="s">
        <v>291</v>
      </c>
      <c r="G15" s="64">
        <v>10</v>
      </c>
    </row>
    <row r="16" spans="1:12" ht="14.4" customHeight="1" x14ac:dyDescent="0.25">
      <c r="A16" t="s">
        <v>121</v>
      </c>
      <c r="B16" t="s">
        <v>122</v>
      </c>
      <c r="C16" t="s">
        <v>123</v>
      </c>
      <c r="D16" s="64">
        <v>5.0999999999999996</v>
      </c>
      <c r="E16" s="83">
        <v>9.8879781420765021</v>
      </c>
      <c r="F16">
        <v>0</v>
      </c>
      <c r="G16" s="64">
        <v>10</v>
      </c>
    </row>
    <row r="17" spans="1:7" ht="14.4" customHeight="1" x14ac:dyDescent="0.25">
      <c r="A17" t="s">
        <v>124</v>
      </c>
      <c r="B17" t="s">
        <v>125</v>
      </c>
      <c r="C17" t="s">
        <v>126</v>
      </c>
      <c r="D17" s="64">
        <v>5.25</v>
      </c>
      <c r="E17" s="83">
        <v>9.7534246575342465</v>
      </c>
      <c r="F17">
        <v>0</v>
      </c>
      <c r="G17" s="64">
        <v>20</v>
      </c>
    </row>
    <row r="18" spans="1:7" ht="14.4" customHeight="1" x14ac:dyDescent="0.25">
      <c r="A18" t="s">
        <v>127</v>
      </c>
      <c r="B18" t="s">
        <v>128</v>
      </c>
      <c r="C18" t="s">
        <v>129</v>
      </c>
      <c r="D18" s="64">
        <v>5.39</v>
      </c>
      <c r="E18" s="83">
        <v>9.5917808219178085</v>
      </c>
      <c r="F18">
        <v>0</v>
      </c>
      <c r="G18" s="64">
        <v>32</v>
      </c>
    </row>
    <row r="19" spans="1:7" ht="14.4" customHeight="1" x14ac:dyDescent="0.25">
      <c r="A19" t="s">
        <v>130</v>
      </c>
      <c r="B19" t="s">
        <v>128</v>
      </c>
      <c r="C19" t="s">
        <v>131</v>
      </c>
      <c r="D19" s="64">
        <v>5.7</v>
      </c>
      <c r="E19" s="83">
        <v>9.5917808219178085</v>
      </c>
      <c r="F19">
        <v>0</v>
      </c>
      <c r="G19" s="64">
        <v>8</v>
      </c>
    </row>
    <row r="20" spans="1:7" ht="14.4" customHeight="1" x14ac:dyDescent="0.25">
      <c r="A20" t="s">
        <v>132</v>
      </c>
      <c r="B20" t="s">
        <v>133</v>
      </c>
      <c r="C20" t="s">
        <v>134</v>
      </c>
      <c r="D20" s="64">
        <v>4.4800000000000004</v>
      </c>
      <c r="E20" s="83">
        <v>4.580821917808219</v>
      </c>
      <c r="F20" t="s">
        <v>291</v>
      </c>
      <c r="G20" s="64">
        <v>10</v>
      </c>
    </row>
    <row r="21" spans="1:7" ht="14.4" customHeight="1" x14ac:dyDescent="0.25">
      <c r="A21" t="s">
        <v>135</v>
      </c>
      <c r="B21" t="s">
        <v>136</v>
      </c>
      <c r="C21" t="s">
        <v>137</v>
      </c>
      <c r="D21" s="64">
        <v>4.38</v>
      </c>
      <c r="E21" s="83">
        <v>0.10136986301369863</v>
      </c>
      <c r="F21">
        <v>0</v>
      </c>
      <c r="G21" s="64">
        <v>15</v>
      </c>
    </row>
    <row r="22" spans="1:7" ht="14.4" customHeight="1" x14ac:dyDescent="0.25">
      <c r="A22" t="s">
        <v>138</v>
      </c>
      <c r="B22" t="s">
        <v>139</v>
      </c>
      <c r="C22" t="s">
        <v>140</v>
      </c>
      <c r="D22" s="64">
        <v>4.8</v>
      </c>
      <c r="E22" s="83">
        <v>0</v>
      </c>
      <c r="F22">
        <v>0</v>
      </c>
      <c r="G22" s="64">
        <v>10</v>
      </c>
    </row>
    <row r="23" spans="1:7" ht="14.4" customHeight="1" x14ac:dyDescent="0.25">
      <c r="A23" t="s">
        <v>141</v>
      </c>
      <c r="B23" t="s">
        <v>142</v>
      </c>
      <c r="C23" t="s">
        <v>143</v>
      </c>
      <c r="D23" s="64">
        <v>5.88</v>
      </c>
      <c r="E23" s="83">
        <v>9.0246575342465754</v>
      </c>
      <c r="F23">
        <v>0</v>
      </c>
      <c r="G23" s="64">
        <v>5.7</v>
      </c>
    </row>
    <row r="24" spans="1:7" ht="14.4" customHeight="1" x14ac:dyDescent="0.25">
      <c r="A24" t="s">
        <v>144</v>
      </c>
      <c r="B24" t="s">
        <v>145</v>
      </c>
      <c r="C24" t="s">
        <v>146</v>
      </c>
      <c r="D24" s="64">
        <v>5.98</v>
      </c>
      <c r="E24" s="83">
        <v>8.9890710382513657</v>
      </c>
      <c r="F24">
        <v>0</v>
      </c>
      <c r="G24" s="64">
        <v>20.100000000000001</v>
      </c>
    </row>
    <row r="25" spans="1:7" ht="14.4" customHeight="1" x14ac:dyDescent="0.25">
      <c r="A25" t="s">
        <v>147</v>
      </c>
      <c r="B25" t="s">
        <v>148</v>
      </c>
      <c r="C25" t="s">
        <v>149</v>
      </c>
      <c r="D25" s="64">
        <v>5</v>
      </c>
      <c r="E25" s="83">
        <v>0</v>
      </c>
      <c r="F25">
        <v>0</v>
      </c>
      <c r="G25" s="64">
        <v>10</v>
      </c>
    </row>
    <row r="26" spans="1:7" ht="14.4" customHeight="1" x14ac:dyDescent="0.25">
      <c r="A26" t="s">
        <v>150</v>
      </c>
      <c r="B26" t="s">
        <v>151</v>
      </c>
      <c r="C26" t="s">
        <v>152</v>
      </c>
      <c r="D26" s="64">
        <v>5</v>
      </c>
      <c r="E26" s="83">
        <v>0</v>
      </c>
      <c r="F26">
        <v>0</v>
      </c>
      <c r="G26" s="64">
        <v>10</v>
      </c>
    </row>
    <row r="27" spans="1:7" ht="14.4" customHeight="1" x14ac:dyDescent="0.25">
      <c r="A27" t="s">
        <v>153</v>
      </c>
      <c r="B27" t="s">
        <v>154</v>
      </c>
      <c r="C27" t="s">
        <v>155</v>
      </c>
      <c r="D27" s="64">
        <v>6.29</v>
      </c>
      <c r="E27" s="83">
        <v>8.7671232876712324</v>
      </c>
      <c r="F27">
        <v>0</v>
      </c>
      <c r="G27" s="64">
        <v>14.2</v>
      </c>
    </row>
    <row r="28" spans="1:7" ht="14.4" customHeight="1" x14ac:dyDescent="0.25">
      <c r="A28" t="s">
        <v>156</v>
      </c>
      <c r="B28" t="s">
        <v>157</v>
      </c>
      <c r="C28" t="s">
        <v>158</v>
      </c>
      <c r="D28" s="64">
        <v>5.59</v>
      </c>
      <c r="E28" s="83">
        <v>8.5753424657534243</v>
      </c>
      <c r="F28">
        <v>0</v>
      </c>
      <c r="G28" s="64">
        <v>20</v>
      </c>
    </row>
    <row r="29" spans="1:7" ht="14.4" customHeight="1" x14ac:dyDescent="0.25">
      <c r="A29" t="s">
        <v>159</v>
      </c>
      <c r="B29" t="s">
        <v>160</v>
      </c>
      <c r="C29" t="s">
        <v>161</v>
      </c>
      <c r="D29" s="64">
        <v>5.7</v>
      </c>
      <c r="E29" s="83">
        <v>3.4109589041095889</v>
      </c>
      <c r="F29">
        <v>0</v>
      </c>
      <c r="G29" s="64">
        <v>15</v>
      </c>
    </row>
    <row r="30" spans="1:7" ht="14.4" customHeight="1" x14ac:dyDescent="0.25">
      <c r="A30" t="s">
        <v>162</v>
      </c>
      <c r="B30" t="s">
        <v>163</v>
      </c>
      <c r="C30" t="s">
        <v>164</v>
      </c>
      <c r="D30" s="64">
        <v>5.36</v>
      </c>
      <c r="E30" s="83">
        <v>3.3506849315068492</v>
      </c>
      <c r="F30">
        <v>0</v>
      </c>
      <c r="G30" s="64">
        <v>10</v>
      </c>
    </row>
    <row r="31" spans="1:7" ht="14.4" customHeight="1" x14ac:dyDescent="0.25">
      <c r="A31" t="s">
        <v>165</v>
      </c>
      <c r="B31" t="s">
        <v>166</v>
      </c>
      <c r="C31" t="s">
        <v>167</v>
      </c>
      <c r="D31" s="64">
        <v>5.34</v>
      </c>
      <c r="E31" s="83">
        <v>1.2986301369863014</v>
      </c>
      <c r="F31" t="s">
        <v>291</v>
      </c>
      <c r="G31" s="64">
        <v>15</v>
      </c>
    </row>
    <row r="32" spans="1:7" ht="14.4" customHeight="1" x14ac:dyDescent="0.25">
      <c r="A32" t="s">
        <v>168</v>
      </c>
      <c r="B32" t="s">
        <v>169</v>
      </c>
      <c r="C32" t="s">
        <v>170</v>
      </c>
      <c r="D32" s="64">
        <v>5.28</v>
      </c>
      <c r="E32" s="83">
        <v>1.273972602739726</v>
      </c>
      <c r="F32" t="s">
        <v>291</v>
      </c>
      <c r="G32" s="64">
        <v>15</v>
      </c>
    </row>
    <row r="33" spans="1:7" ht="14.4" customHeight="1" x14ac:dyDescent="0.25">
      <c r="A33" t="s">
        <v>171</v>
      </c>
      <c r="B33" t="s">
        <v>172</v>
      </c>
      <c r="C33" t="s">
        <v>173</v>
      </c>
      <c r="D33" s="64">
        <v>5.47</v>
      </c>
      <c r="E33" s="83">
        <v>1.1917808219178081</v>
      </c>
      <c r="F33" t="s">
        <v>291</v>
      </c>
      <c r="G33" s="64">
        <v>10</v>
      </c>
    </row>
    <row r="34" spans="1:7" ht="14.4" customHeight="1" x14ac:dyDescent="0.25">
      <c r="A34" t="s">
        <v>174</v>
      </c>
      <c r="B34" t="s">
        <v>175</v>
      </c>
      <c r="C34" t="s">
        <v>176</v>
      </c>
      <c r="D34" s="64">
        <v>5.96</v>
      </c>
      <c r="E34" s="83">
        <v>1.1397260273972603</v>
      </c>
      <c r="F34" t="s">
        <v>291</v>
      </c>
      <c r="G34" s="64">
        <v>10</v>
      </c>
    </row>
    <row r="35" spans="1:7" ht="14.4" customHeight="1" x14ac:dyDescent="0.25">
      <c r="A35" t="s">
        <v>177</v>
      </c>
      <c r="B35" t="s">
        <v>178</v>
      </c>
      <c r="C35" t="s">
        <v>179</v>
      </c>
      <c r="D35" s="64">
        <v>5.07</v>
      </c>
      <c r="E35" s="83">
        <v>0.98907103825136611</v>
      </c>
      <c r="F35" t="s">
        <v>291</v>
      </c>
      <c r="G35" s="64">
        <v>10</v>
      </c>
    </row>
    <row r="36" spans="1:7" ht="14.4" customHeight="1" x14ac:dyDescent="0.25">
      <c r="A36" t="s">
        <v>180</v>
      </c>
      <c r="B36" t="s">
        <v>181</v>
      </c>
      <c r="C36" t="s">
        <v>182</v>
      </c>
      <c r="D36" s="64">
        <v>3.8</v>
      </c>
      <c r="E36" s="83">
        <v>0</v>
      </c>
      <c r="F36">
        <v>0</v>
      </c>
      <c r="G36" s="64">
        <v>20</v>
      </c>
    </row>
    <row r="37" spans="1:7" ht="14.4" customHeight="1" x14ac:dyDescent="0.25">
      <c r="A37" t="s">
        <v>183</v>
      </c>
      <c r="B37" t="s">
        <v>184</v>
      </c>
      <c r="C37" t="s">
        <v>185</v>
      </c>
      <c r="D37" s="64">
        <v>3.78</v>
      </c>
      <c r="E37" s="83">
        <v>0</v>
      </c>
      <c r="F37">
        <v>0</v>
      </c>
      <c r="G37" s="64">
        <v>25</v>
      </c>
    </row>
    <row r="38" spans="1:7" ht="14.4" customHeight="1" x14ac:dyDescent="0.25">
      <c r="A38" t="s">
        <v>186</v>
      </c>
      <c r="B38" t="s">
        <v>187</v>
      </c>
      <c r="C38" t="s">
        <v>188</v>
      </c>
      <c r="D38" s="64">
        <v>3.77</v>
      </c>
      <c r="E38" s="83">
        <v>2.3123287671232875</v>
      </c>
      <c r="F38" t="s">
        <v>291</v>
      </c>
      <c r="G38" s="64">
        <v>20</v>
      </c>
    </row>
    <row r="39" spans="1:7" ht="14.4" customHeight="1" x14ac:dyDescent="0.25">
      <c r="A39" t="s">
        <v>189</v>
      </c>
      <c r="B39" t="s">
        <v>190</v>
      </c>
      <c r="C39" t="s">
        <v>191</v>
      </c>
      <c r="D39" s="64">
        <v>4.3499999999999996</v>
      </c>
      <c r="E39" s="83">
        <v>2.1095890410958904</v>
      </c>
      <c r="F39">
        <v>0</v>
      </c>
      <c r="G39" s="64">
        <v>20</v>
      </c>
    </row>
    <row r="40" spans="1:7" ht="14.4" customHeight="1" x14ac:dyDescent="0.25">
      <c r="A40" t="s">
        <v>192</v>
      </c>
      <c r="B40" t="s">
        <v>193</v>
      </c>
      <c r="C40" t="s">
        <v>194</v>
      </c>
      <c r="D40" s="64">
        <v>4.08</v>
      </c>
      <c r="E40" s="83">
        <v>1.9262295081967213</v>
      </c>
      <c r="F40">
        <v>0</v>
      </c>
      <c r="G40" s="64">
        <v>60</v>
      </c>
    </row>
    <row r="41" spans="1:7" ht="14.4" customHeight="1" x14ac:dyDescent="0.25">
      <c r="A41" t="s">
        <v>195</v>
      </c>
      <c r="B41" t="s">
        <v>196</v>
      </c>
      <c r="C41" t="s">
        <v>197</v>
      </c>
      <c r="D41" s="64">
        <v>3.95</v>
      </c>
      <c r="E41" s="83">
        <v>1.8770491803278688</v>
      </c>
      <c r="F41">
        <v>0</v>
      </c>
      <c r="G41" s="64">
        <v>25</v>
      </c>
    </row>
    <row r="42" spans="1:7" ht="14.4" customHeight="1" x14ac:dyDescent="0.25">
      <c r="A42" t="s">
        <v>198</v>
      </c>
      <c r="B42" t="s">
        <v>199</v>
      </c>
      <c r="C42" t="s">
        <v>200</v>
      </c>
      <c r="D42" s="64">
        <v>5.09</v>
      </c>
      <c r="E42" s="83">
        <v>1.4383561643835616</v>
      </c>
      <c r="F42" t="s">
        <v>291</v>
      </c>
      <c r="G42" s="64">
        <v>20</v>
      </c>
    </row>
    <row r="43" spans="1:7" ht="14.4" customHeight="1" x14ac:dyDescent="0.25">
      <c r="A43" t="s">
        <v>201</v>
      </c>
      <c r="B43" t="s">
        <v>202</v>
      </c>
      <c r="C43" t="s">
        <v>203</v>
      </c>
      <c r="D43" s="64">
        <v>3.27</v>
      </c>
      <c r="E43" s="83">
        <v>0</v>
      </c>
      <c r="F43" t="s">
        <v>400</v>
      </c>
      <c r="G43" s="64">
        <v>30</v>
      </c>
    </row>
    <row r="44" spans="1:7" ht="14.4" customHeight="1" x14ac:dyDescent="0.25">
      <c r="A44" t="s">
        <v>204</v>
      </c>
      <c r="B44" t="s">
        <v>205</v>
      </c>
      <c r="C44" t="s">
        <v>206</v>
      </c>
      <c r="D44" s="64">
        <v>3.87</v>
      </c>
      <c r="E44" s="83">
        <v>0</v>
      </c>
      <c r="F44" t="s">
        <v>400</v>
      </c>
      <c r="G44" s="64">
        <v>30</v>
      </c>
    </row>
    <row r="45" spans="1:7" ht="14.4" customHeight="1" x14ac:dyDescent="0.25">
      <c r="A45" t="s">
        <v>207</v>
      </c>
      <c r="B45" t="s">
        <v>208</v>
      </c>
      <c r="C45" t="s">
        <v>209</v>
      </c>
      <c r="D45" s="64">
        <v>5.98</v>
      </c>
      <c r="E45" s="83">
        <v>1.0164383561643835</v>
      </c>
      <c r="F45">
        <v>0</v>
      </c>
      <c r="G45" s="64">
        <v>30</v>
      </c>
    </row>
    <row r="46" spans="1:7" ht="14.4" customHeight="1" x14ac:dyDescent="0.25">
      <c r="A46" t="s">
        <v>210</v>
      </c>
      <c r="B46" t="s">
        <v>211</v>
      </c>
      <c r="C46" t="s">
        <v>212</v>
      </c>
      <c r="D46" s="64">
        <v>4.7</v>
      </c>
      <c r="E46" s="83">
        <v>0</v>
      </c>
      <c r="F46" t="s">
        <v>400</v>
      </c>
      <c r="G46" s="64">
        <v>20</v>
      </c>
    </row>
    <row r="47" spans="1:7" ht="14.4" customHeight="1" x14ac:dyDescent="0.25">
      <c r="A47" t="s">
        <v>213</v>
      </c>
      <c r="B47" t="s">
        <v>214</v>
      </c>
      <c r="C47" t="s">
        <v>215</v>
      </c>
      <c r="D47" s="64">
        <v>6.45</v>
      </c>
      <c r="E47" s="83">
        <v>0.41917808219178082</v>
      </c>
      <c r="F47">
        <v>0</v>
      </c>
      <c r="G47" s="64">
        <v>25</v>
      </c>
    </row>
    <row r="48" spans="1:7" ht="14.4" customHeight="1" x14ac:dyDescent="0.25">
      <c r="A48" t="s">
        <v>216</v>
      </c>
      <c r="B48" t="s">
        <v>217</v>
      </c>
      <c r="C48" t="s">
        <v>218</v>
      </c>
      <c r="D48" s="64">
        <v>6.6</v>
      </c>
      <c r="E48" s="83">
        <v>0.26575342465753427</v>
      </c>
      <c r="F48">
        <v>0</v>
      </c>
      <c r="G48" s="64">
        <v>25</v>
      </c>
    </row>
    <row r="49" spans="1:7" ht="14.4" customHeight="1" x14ac:dyDescent="0.25">
      <c r="A49" t="s">
        <v>219</v>
      </c>
      <c r="B49" t="s">
        <v>220</v>
      </c>
      <c r="C49" t="s">
        <v>221</v>
      </c>
      <c r="D49" s="64">
        <v>4.9800000000000004</v>
      </c>
      <c r="E49" s="83">
        <v>0</v>
      </c>
      <c r="F49" t="s">
        <v>400</v>
      </c>
      <c r="G49" s="64">
        <v>20</v>
      </c>
    </row>
    <row r="50" spans="1:7" ht="14.4" customHeight="1" x14ac:dyDescent="0.25">
      <c r="A50" t="s">
        <v>222</v>
      </c>
      <c r="B50" t="s">
        <v>223</v>
      </c>
      <c r="C50" t="s">
        <v>224</v>
      </c>
      <c r="D50" s="64">
        <v>6.5</v>
      </c>
      <c r="E50" s="83">
        <v>2.0931506849315067</v>
      </c>
      <c r="F50" t="s">
        <v>291</v>
      </c>
      <c r="G50" s="64">
        <v>25</v>
      </c>
    </row>
    <row r="51" spans="1:7" ht="14.4" customHeight="1" x14ac:dyDescent="0.25">
      <c r="A51" t="s">
        <v>225</v>
      </c>
      <c r="B51" t="s">
        <v>226</v>
      </c>
      <c r="C51" t="s">
        <v>227</v>
      </c>
      <c r="D51" s="64">
        <v>5.2</v>
      </c>
      <c r="E51" s="83">
        <v>0</v>
      </c>
      <c r="F51" t="s">
        <v>400</v>
      </c>
      <c r="G51" s="64">
        <v>25</v>
      </c>
    </row>
    <row r="52" spans="1:7" ht="14.4" customHeight="1" x14ac:dyDescent="0.25">
      <c r="A52" t="s">
        <v>228</v>
      </c>
      <c r="B52" t="s">
        <v>229</v>
      </c>
      <c r="C52" t="s">
        <v>230</v>
      </c>
      <c r="D52" s="64">
        <v>5.9</v>
      </c>
      <c r="E52" s="83">
        <v>0</v>
      </c>
      <c r="F52" t="s">
        <v>400</v>
      </c>
      <c r="G52" s="64">
        <v>30</v>
      </c>
    </row>
    <row r="53" spans="1:7" ht="14.4" customHeight="1" x14ac:dyDescent="0.25">
      <c r="A53" t="s">
        <v>231</v>
      </c>
      <c r="B53" t="s">
        <v>232</v>
      </c>
      <c r="C53" t="s">
        <v>233</v>
      </c>
      <c r="D53" s="64">
        <v>6.3</v>
      </c>
      <c r="E53" s="83">
        <v>1.8630136986301369</v>
      </c>
      <c r="F53" t="s">
        <v>291</v>
      </c>
      <c r="G53" s="64">
        <v>25</v>
      </c>
    </row>
    <row r="54" spans="1:7" ht="14.4" customHeight="1" x14ac:dyDescent="0.25">
      <c r="A54" t="s">
        <v>234</v>
      </c>
      <c r="B54" t="s">
        <v>235</v>
      </c>
      <c r="C54" t="s">
        <v>236</v>
      </c>
      <c r="D54" s="64">
        <v>5.55</v>
      </c>
      <c r="E54" s="83">
        <v>0</v>
      </c>
      <c r="F54" t="s">
        <v>400</v>
      </c>
      <c r="G54" s="64">
        <v>30</v>
      </c>
    </row>
    <row r="55" spans="1:7" ht="14.4" customHeight="1" x14ac:dyDescent="0.25">
      <c r="A55" t="s">
        <v>237</v>
      </c>
      <c r="B55" t="s">
        <v>238</v>
      </c>
      <c r="C55" t="s">
        <v>239</v>
      </c>
      <c r="D55" s="64">
        <v>5.85</v>
      </c>
      <c r="E55" s="83">
        <v>0</v>
      </c>
      <c r="F55">
        <v>0</v>
      </c>
      <c r="G55" s="64">
        <v>30</v>
      </c>
    </row>
    <row r="56" spans="1:7" ht="14.4" customHeight="1" x14ac:dyDescent="0.25">
      <c r="A56" t="s">
        <v>240</v>
      </c>
      <c r="B56" t="s">
        <v>241</v>
      </c>
      <c r="C56" t="s">
        <v>242</v>
      </c>
      <c r="D56" s="64">
        <v>5.71</v>
      </c>
      <c r="E56" s="83">
        <v>0</v>
      </c>
      <c r="F56">
        <v>0</v>
      </c>
      <c r="G56" s="64">
        <v>30</v>
      </c>
    </row>
    <row r="57" spans="1:7" ht="14.4" customHeight="1" x14ac:dyDescent="0.25">
      <c r="A57" t="s">
        <v>243</v>
      </c>
      <c r="B57" t="s">
        <v>244</v>
      </c>
      <c r="C57" t="s">
        <v>245</v>
      </c>
      <c r="D57" s="64">
        <v>5.19</v>
      </c>
      <c r="E57" s="83">
        <v>0.90437158469945356</v>
      </c>
      <c r="F57" t="s">
        <v>291</v>
      </c>
      <c r="G57" s="64">
        <v>30</v>
      </c>
    </row>
    <row r="58" spans="1:7" ht="14.4" customHeight="1" x14ac:dyDescent="0.25">
      <c r="A58" t="s">
        <v>246</v>
      </c>
      <c r="B58" t="s">
        <v>244</v>
      </c>
      <c r="C58" t="s">
        <v>247</v>
      </c>
      <c r="D58" s="64">
        <v>5</v>
      </c>
      <c r="E58" s="83">
        <v>0</v>
      </c>
      <c r="F58" t="s">
        <v>291</v>
      </c>
      <c r="G58" s="64">
        <v>20</v>
      </c>
    </row>
    <row r="59" spans="1:7" ht="14.4" customHeight="1" x14ac:dyDescent="0.25">
      <c r="A59" t="s">
        <v>248</v>
      </c>
      <c r="B59" t="s">
        <v>244</v>
      </c>
      <c r="C59" t="s">
        <v>249</v>
      </c>
      <c r="D59" s="64">
        <v>5</v>
      </c>
      <c r="E59" s="83">
        <v>0</v>
      </c>
      <c r="F59" t="s">
        <v>291</v>
      </c>
      <c r="G59" s="64">
        <v>20</v>
      </c>
    </row>
    <row r="60" spans="1:7" ht="14.4" customHeight="1" x14ac:dyDescent="0.25">
      <c r="A60" t="s">
        <v>250</v>
      </c>
      <c r="B60" t="s">
        <v>244</v>
      </c>
      <c r="C60" t="s">
        <v>251</v>
      </c>
      <c r="D60" s="64">
        <v>5.19</v>
      </c>
      <c r="E60" s="83">
        <v>0.90437158469945356</v>
      </c>
      <c r="F60" t="s">
        <v>291</v>
      </c>
      <c r="G60" s="64">
        <v>30</v>
      </c>
    </row>
    <row r="61" spans="1:7" ht="14.4" customHeight="1" x14ac:dyDescent="0.25">
      <c r="A61" t="s">
        <v>252</v>
      </c>
      <c r="B61" t="s">
        <v>253</v>
      </c>
      <c r="C61" t="s">
        <v>254</v>
      </c>
      <c r="D61" s="64">
        <v>4.7</v>
      </c>
      <c r="E61" s="83">
        <v>0</v>
      </c>
      <c r="F61" t="s">
        <v>400</v>
      </c>
      <c r="G61" s="64">
        <v>25</v>
      </c>
    </row>
    <row r="62" spans="1:7" ht="14.4" customHeight="1" x14ac:dyDescent="0.25">
      <c r="A62" t="s">
        <v>255</v>
      </c>
      <c r="B62" t="s">
        <v>256</v>
      </c>
      <c r="C62" t="s">
        <v>257</v>
      </c>
      <c r="D62" s="64">
        <v>5.2</v>
      </c>
      <c r="E62" s="83">
        <v>0</v>
      </c>
      <c r="F62" t="s">
        <v>291</v>
      </c>
      <c r="G62" s="64">
        <v>30</v>
      </c>
    </row>
    <row r="63" spans="1:7" ht="14.4" customHeight="1" x14ac:dyDescent="0.25">
      <c r="A63" t="s">
        <v>258</v>
      </c>
      <c r="B63" t="s">
        <v>259</v>
      </c>
      <c r="C63" t="s">
        <v>260</v>
      </c>
      <c r="D63" s="64">
        <v>5.6</v>
      </c>
      <c r="E63" s="83">
        <v>0</v>
      </c>
      <c r="F63">
        <v>0</v>
      </c>
      <c r="G63" s="64">
        <v>10</v>
      </c>
    </row>
    <row r="64" spans="1:7" ht="14.4" customHeight="1" x14ac:dyDescent="0.25">
      <c r="A64" t="s">
        <v>261</v>
      </c>
      <c r="B64" t="s">
        <v>262</v>
      </c>
      <c r="C64" t="s">
        <v>263</v>
      </c>
      <c r="D64" s="64">
        <v>5.35</v>
      </c>
      <c r="E64" s="83">
        <v>0</v>
      </c>
      <c r="F64">
        <v>0</v>
      </c>
      <c r="G64" s="64">
        <v>10</v>
      </c>
    </row>
    <row r="65" spans="1:7" ht="14.4" customHeight="1" x14ac:dyDescent="0.25">
      <c r="A65" t="s">
        <v>264</v>
      </c>
      <c r="B65" t="s">
        <v>265</v>
      </c>
      <c r="C65" t="s">
        <v>266</v>
      </c>
      <c r="D65" s="64">
        <v>5.35</v>
      </c>
      <c r="E65" s="83">
        <v>0</v>
      </c>
      <c r="F65">
        <v>0</v>
      </c>
      <c r="G65" s="64">
        <v>20</v>
      </c>
    </row>
    <row r="66" spans="1:7" ht="14.4" customHeight="1" x14ac:dyDescent="0.25">
      <c r="A66" t="s">
        <v>267</v>
      </c>
      <c r="B66" t="s">
        <v>268</v>
      </c>
      <c r="C66" t="s">
        <v>269</v>
      </c>
      <c r="D66" s="64">
        <v>5.6</v>
      </c>
      <c r="E66" s="83">
        <v>0</v>
      </c>
      <c r="F66" t="s">
        <v>291</v>
      </c>
      <c r="G66" s="64">
        <v>25</v>
      </c>
    </row>
    <row r="67" spans="1:7" ht="14.4" customHeight="1" x14ac:dyDescent="0.25">
      <c r="A67" t="s">
        <v>270</v>
      </c>
      <c r="B67" t="s">
        <v>268</v>
      </c>
      <c r="C67" t="s">
        <v>271</v>
      </c>
      <c r="D67" s="64">
        <v>6.1</v>
      </c>
      <c r="E67" s="83">
        <v>2.602739726027397</v>
      </c>
      <c r="F67" t="s">
        <v>291</v>
      </c>
      <c r="G67" s="64">
        <v>25</v>
      </c>
    </row>
    <row r="68" spans="1:7" ht="14.4" customHeight="1" x14ac:dyDescent="0.25">
      <c r="A68" t="s">
        <v>272</v>
      </c>
      <c r="B68" t="s">
        <v>268</v>
      </c>
      <c r="C68" t="s">
        <v>273</v>
      </c>
      <c r="D68" s="64">
        <v>6.1</v>
      </c>
      <c r="E68" s="83">
        <v>2.602739726027397</v>
      </c>
      <c r="F68" t="s">
        <v>291</v>
      </c>
      <c r="G68" s="64">
        <v>25</v>
      </c>
    </row>
    <row r="69" spans="1:7" ht="14.4" customHeight="1" x14ac:dyDescent="0.25">
      <c r="A69" t="s">
        <v>274</v>
      </c>
      <c r="B69" t="s">
        <v>268</v>
      </c>
      <c r="C69" t="s">
        <v>275</v>
      </c>
      <c r="D69" s="64">
        <v>5.6</v>
      </c>
      <c r="E69" s="83">
        <v>0</v>
      </c>
      <c r="F69" t="s">
        <v>291</v>
      </c>
      <c r="G69" s="64">
        <v>25</v>
      </c>
    </row>
    <row r="70" spans="1:7" ht="14.4" customHeight="1" x14ac:dyDescent="0.25">
      <c r="A70" t="s">
        <v>276</v>
      </c>
      <c r="B70" t="s">
        <v>277</v>
      </c>
      <c r="C70" t="s">
        <v>278</v>
      </c>
      <c r="D70" s="64">
        <v>5.18</v>
      </c>
      <c r="E70" s="83">
        <v>0</v>
      </c>
      <c r="F70" t="s">
        <v>291</v>
      </c>
      <c r="G70" s="64">
        <v>50</v>
      </c>
    </row>
    <row r="71" spans="1:7" ht="14.4" customHeight="1" x14ac:dyDescent="0.25">
      <c r="A71" t="s">
        <v>279</v>
      </c>
      <c r="B71" t="s">
        <v>280</v>
      </c>
      <c r="C71" t="s">
        <v>281</v>
      </c>
      <c r="D71" s="64">
        <v>5.38</v>
      </c>
      <c r="E71" s="83">
        <v>0.68219178082191778</v>
      </c>
      <c r="F71" t="s">
        <v>291</v>
      </c>
      <c r="G71" s="64">
        <v>29</v>
      </c>
    </row>
    <row r="72" spans="1:7" ht="14.4" customHeight="1" x14ac:dyDescent="0.25">
      <c r="A72" t="s">
        <v>282</v>
      </c>
      <c r="B72" t="s">
        <v>283</v>
      </c>
      <c r="C72" t="s">
        <v>284</v>
      </c>
      <c r="D72" s="64">
        <v>4.9800000000000004</v>
      </c>
      <c r="E72" s="83">
        <v>3.5616438356164383E-2</v>
      </c>
      <c r="F72" t="s">
        <v>291</v>
      </c>
      <c r="G72" s="64">
        <v>29</v>
      </c>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A78" s="143" t="s">
        <v>285</v>
      </c>
      <c r="B78" s="143"/>
      <c r="C78" s="143"/>
      <c r="D78" s="143"/>
      <c r="E78" s="83"/>
      <c r="G78" s="64"/>
    </row>
    <row r="79" spans="1:7" ht="14.4" customHeight="1" x14ac:dyDescent="0.25">
      <c r="A79" s="84" t="s">
        <v>286</v>
      </c>
      <c r="B79" s="84" t="s">
        <v>287</v>
      </c>
      <c r="C79" s="84" t="s">
        <v>288</v>
      </c>
      <c r="D79" s="85" t="s">
        <v>289</v>
      </c>
      <c r="E79" s="83"/>
      <c r="G79" s="64"/>
    </row>
    <row r="80" spans="1:7" ht="14.4" customHeight="1" x14ac:dyDescent="0.25">
      <c r="A80" t="s">
        <v>290</v>
      </c>
      <c r="B80" t="s">
        <v>291</v>
      </c>
      <c r="C80" t="s">
        <v>292</v>
      </c>
      <c r="D80" s="64" t="s">
        <v>293</v>
      </c>
      <c r="E80" s="83"/>
      <c r="G80" s="64"/>
    </row>
    <row r="81" spans="1:7" ht="14.4" customHeight="1" x14ac:dyDescent="0.25">
      <c r="A81" t="s">
        <v>294</v>
      </c>
      <c r="B81" t="s">
        <v>291</v>
      </c>
      <c r="C81" t="s">
        <v>292</v>
      </c>
      <c r="D81" s="64" t="s">
        <v>293</v>
      </c>
      <c r="E81" s="83"/>
      <c r="G81" s="64"/>
    </row>
    <row r="82" spans="1:7" ht="14.4" customHeight="1" x14ac:dyDescent="0.25">
      <c r="A82" t="s">
        <v>295</v>
      </c>
      <c r="B82" t="s">
        <v>296</v>
      </c>
      <c r="C82" t="s">
        <v>292</v>
      </c>
      <c r="D82" s="64" t="s">
        <v>297</v>
      </c>
      <c r="E82" s="83"/>
      <c r="G82" s="64"/>
    </row>
    <row r="83" spans="1:7" ht="14.4" customHeight="1" x14ac:dyDescent="0.25">
      <c r="A83" t="s">
        <v>298</v>
      </c>
      <c r="B83" t="s">
        <v>291</v>
      </c>
      <c r="C83" t="s">
        <v>292</v>
      </c>
      <c r="D83" s="64" t="s">
        <v>293</v>
      </c>
      <c r="E83" s="83"/>
      <c r="G83" s="64"/>
    </row>
    <row r="84" spans="1:7" ht="14.4" customHeight="1" x14ac:dyDescent="0.25">
      <c r="A84" t="s">
        <v>299</v>
      </c>
      <c r="B84" t="s">
        <v>291</v>
      </c>
      <c r="C84" t="s">
        <v>292</v>
      </c>
      <c r="D84" s="64" t="s">
        <v>293</v>
      </c>
      <c r="E84" s="83"/>
      <c r="G84" s="64"/>
    </row>
    <row r="85" spans="1:7" ht="14.4" customHeight="1" x14ac:dyDescent="0.25">
      <c r="A85" t="s">
        <v>300</v>
      </c>
      <c r="B85" t="s">
        <v>301</v>
      </c>
      <c r="C85" t="s">
        <v>292</v>
      </c>
      <c r="D85" s="64" t="s">
        <v>297</v>
      </c>
      <c r="E85" s="83"/>
      <c r="G85" s="64"/>
    </row>
    <row r="86" spans="1:7" ht="14.4" customHeight="1" x14ac:dyDescent="0.25">
      <c r="A86" t="s">
        <v>302</v>
      </c>
      <c r="B86" t="s">
        <v>291</v>
      </c>
      <c r="C86" t="s">
        <v>292</v>
      </c>
      <c r="D86" s="64" t="s">
        <v>293</v>
      </c>
      <c r="E86" s="83"/>
      <c r="G86" s="64"/>
    </row>
    <row r="87" spans="1:7" ht="14.4" customHeight="1" x14ac:dyDescent="0.25">
      <c r="A87" t="s">
        <v>303</v>
      </c>
      <c r="B87" t="s">
        <v>301</v>
      </c>
      <c r="C87" t="s">
        <v>292</v>
      </c>
      <c r="D87" s="64" t="s">
        <v>297</v>
      </c>
      <c r="E87" s="83"/>
      <c r="G87" s="64"/>
    </row>
    <row r="88" spans="1:7" ht="14.4" customHeight="1" x14ac:dyDescent="0.25">
      <c r="A88" t="s">
        <v>304</v>
      </c>
      <c r="B88" t="s">
        <v>291</v>
      </c>
      <c r="C88" t="s">
        <v>292</v>
      </c>
      <c r="D88" s="64" t="s">
        <v>293</v>
      </c>
      <c r="E88" s="83"/>
      <c r="G88" s="64"/>
    </row>
    <row r="89" spans="1:7" ht="14.4" customHeight="1" x14ac:dyDescent="0.25">
      <c r="A89" t="s">
        <v>305</v>
      </c>
      <c r="B89" t="s">
        <v>291</v>
      </c>
      <c r="C89" t="s">
        <v>292</v>
      </c>
      <c r="D89" s="64" t="s">
        <v>293</v>
      </c>
      <c r="E89" s="83"/>
      <c r="G89" s="64"/>
    </row>
    <row r="90" spans="1:7" ht="14.4" customHeight="1" x14ac:dyDescent="0.25">
      <c r="A90" t="s">
        <v>306</v>
      </c>
      <c r="B90" t="s">
        <v>291</v>
      </c>
      <c r="C90" t="s">
        <v>292</v>
      </c>
      <c r="D90" s="64" t="s">
        <v>293</v>
      </c>
      <c r="E90" s="83"/>
      <c r="G90" s="64"/>
    </row>
    <row r="91" spans="1:7" ht="14.4" customHeight="1" x14ac:dyDescent="0.25">
      <c r="A91" t="s">
        <v>307</v>
      </c>
      <c r="B91" t="s">
        <v>291</v>
      </c>
      <c r="C91" t="s">
        <v>292</v>
      </c>
      <c r="D91" s="64" t="s">
        <v>293</v>
      </c>
      <c r="E91" s="83"/>
      <c r="G91" s="64"/>
    </row>
    <row r="92" spans="1:7" ht="14.4" customHeight="1" x14ac:dyDescent="0.25">
      <c r="A92" t="s">
        <v>308</v>
      </c>
      <c r="B92" t="s">
        <v>291</v>
      </c>
      <c r="C92" t="s">
        <v>292</v>
      </c>
      <c r="D92" s="64" t="s">
        <v>293</v>
      </c>
      <c r="E92" s="83"/>
      <c r="G92" s="64"/>
    </row>
    <row r="93" spans="1:7" ht="14.4" customHeight="1" x14ac:dyDescent="0.25">
      <c r="A93" t="s">
        <v>309</v>
      </c>
      <c r="B93" t="s">
        <v>291</v>
      </c>
      <c r="C93" t="s">
        <v>292</v>
      </c>
      <c r="D93" s="64" t="s">
        <v>293</v>
      </c>
      <c r="E93" s="83"/>
      <c r="G93" s="64"/>
    </row>
    <row r="94" spans="1:7" ht="14.4" customHeight="1" x14ac:dyDescent="0.25">
      <c r="A94" t="s">
        <v>310</v>
      </c>
      <c r="B94" t="s">
        <v>291</v>
      </c>
      <c r="C94" t="s">
        <v>292</v>
      </c>
      <c r="D94" s="64" t="s">
        <v>293</v>
      </c>
      <c r="E94" s="83"/>
      <c r="G94" s="64"/>
    </row>
    <row r="95" spans="1:7" ht="14.4" customHeight="1" x14ac:dyDescent="0.25">
      <c r="A95" t="s">
        <v>311</v>
      </c>
      <c r="B95" t="s">
        <v>312</v>
      </c>
      <c r="C95" t="s">
        <v>292</v>
      </c>
      <c r="D95" s="64" t="s">
        <v>297</v>
      </c>
      <c r="E95" s="83"/>
      <c r="G95" s="64"/>
    </row>
    <row r="96" spans="1:7" ht="14.4" customHeight="1" x14ac:dyDescent="0.25">
      <c r="A96" t="s">
        <v>313</v>
      </c>
      <c r="B96" t="s">
        <v>291</v>
      </c>
      <c r="C96" t="s">
        <v>292</v>
      </c>
      <c r="D96" s="64" t="s">
        <v>293</v>
      </c>
      <c r="E96" s="83"/>
      <c r="G96" s="64"/>
    </row>
    <row r="97" spans="1:7" ht="14.4" customHeight="1" x14ac:dyDescent="0.25">
      <c r="A97" t="s">
        <v>314</v>
      </c>
      <c r="B97" t="s">
        <v>291</v>
      </c>
      <c r="C97" t="s">
        <v>292</v>
      </c>
      <c r="D97" s="64" t="s">
        <v>293</v>
      </c>
      <c r="E97" s="83"/>
      <c r="G97" s="64"/>
    </row>
    <row r="98" spans="1:7" ht="14.4" customHeight="1" x14ac:dyDescent="0.25">
      <c r="A98" t="s">
        <v>315</v>
      </c>
      <c r="B98" t="s">
        <v>291</v>
      </c>
      <c r="C98" t="s">
        <v>292</v>
      </c>
      <c r="D98" s="64" t="s">
        <v>293</v>
      </c>
      <c r="E98" s="83"/>
      <c r="G98" s="64"/>
    </row>
    <row r="99" spans="1:7" ht="14.4" customHeight="1" x14ac:dyDescent="0.25">
      <c r="A99" t="s">
        <v>316</v>
      </c>
      <c r="B99" t="s">
        <v>291</v>
      </c>
      <c r="C99" t="s">
        <v>292</v>
      </c>
      <c r="D99" s="64" t="s">
        <v>293</v>
      </c>
      <c r="E99" s="83"/>
      <c r="G99" s="64"/>
    </row>
    <row r="100" spans="1:7" ht="14.4" customHeight="1" x14ac:dyDescent="0.25">
      <c r="A100" t="s">
        <v>317</v>
      </c>
      <c r="B100" t="s">
        <v>291</v>
      </c>
      <c r="C100" t="s">
        <v>292</v>
      </c>
      <c r="D100" s="64" t="s">
        <v>293</v>
      </c>
      <c r="E100" s="83"/>
      <c r="G100" s="64"/>
    </row>
    <row r="101" spans="1:7" ht="14.4" customHeight="1" x14ac:dyDescent="0.25">
      <c r="A101" t="s">
        <v>318</v>
      </c>
      <c r="B101" t="s">
        <v>291</v>
      </c>
      <c r="C101" t="s">
        <v>292</v>
      </c>
      <c r="D101" s="64" t="s">
        <v>293</v>
      </c>
      <c r="E101" s="83"/>
      <c r="G101" s="64"/>
    </row>
    <row r="102" spans="1:7" ht="14.4" customHeight="1" x14ac:dyDescent="0.25">
      <c r="A102" t="s">
        <v>319</v>
      </c>
      <c r="B102" t="s">
        <v>291</v>
      </c>
      <c r="C102" t="s">
        <v>292</v>
      </c>
      <c r="D102" s="64" t="s">
        <v>293</v>
      </c>
      <c r="E102" s="83"/>
      <c r="G102" s="64"/>
    </row>
    <row r="103" spans="1:7" ht="14.4" customHeight="1" x14ac:dyDescent="0.25">
      <c r="A103" t="s">
        <v>320</v>
      </c>
      <c r="B103" t="s">
        <v>291</v>
      </c>
      <c r="C103" t="s">
        <v>292</v>
      </c>
      <c r="D103" s="64" t="s">
        <v>293</v>
      </c>
      <c r="E103" s="83"/>
      <c r="G103" s="64"/>
    </row>
    <row r="104" spans="1:7" ht="14.4" customHeight="1" x14ac:dyDescent="0.25">
      <c r="A104" t="s">
        <v>321</v>
      </c>
      <c r="B104" t="s">
        <v>291</v>
      </c>
      <c r="C104" t="s">
        <v>292</v>
      </c>
      <c r="D104" s="64" t="s">
        <v>293</v>
      </c>
      <c r="E104" s="83"/>
      <c r="G104" s="64"/>
    </row>
    <row r="105" spans="1:7" ht="14.4" customHeight="1" x14ac:dyDescent="0.25">
      <c r="A105" t="s">
        <v>322</v>
      </c>
      <c r="B105" t="s">
        <v>291</v>
      </c>
      <c r="C105" t="s">
        <v>292</v>
      </c>
      <c r="D105" s="64" t="s">
        <v>293</v>
      </c>
      <c r="E105" s="83"/>
      <c r="G105" s="64"/>
    </row>
    <row r="106" spans="1:7" ht="14.4" customHeight="1" x14ac:dyDescent="0.25">
      <c r="A106" t="s">
        <v>323</v>
      </c>
      <c r="B106" t="s">
        <v>291</v>
      </c>
      <c r="C106" t="s">
        <v>292</v>
      </c>
      <c r="D106" s="64" t="s">
        <v>293</v>
      </c>
      <c r="E106" s="83"/>
      <c r="G106" s="64"/>
    </row>
    <row r="107" spans="1:7" ht="14.4" customHeight="1" x14ac:dyDescent="0.25">
      <c r="A107" t="s">
        <v>324</v>
      </c>
      <c r="B107" t="s">
        <v>291</v>
      </c>
      <c r="C107" t="s">
        <v>292</v>
      </c>
      <c r="D107" s="64" t="s">
        <v>293</v>
      </c>
      <c r="E107" s="83"/>
      <c r="G107" s="64"/>
    </row>
    <row r="108" spans="1:7" ht="14.4" customHeight="1" x14ac:dyDescent="0.25">
      <c r="A108" t="s">
        <v>325</v>
      </c>
      <c r="B108" t="s">
        <v>291</v>
      </c>
      <c r="C108" t="s">
        <v>292</v>
      </c>
      <c r="D108" s="64" t="s">
        <v>293</v>
      </c>
      <c r="E108" s="83"/>
      <c r="G108" s="64"/>
    </row>
    <row r="109" spans="1:7" ht="14.4" customHeight="1" x14ac:dyDescent="0.25">
      <c r="A109" t="s">
        <v>326</v>
      </c>
      <c r="B109" t="s">
        <v>291</v>
      </c>
      <c r="C109" t="s">
        <v>292</v>
      </c>
      <c r="D109" s="64" t="s">
        <v>293</v>
      </c>
      <c r="E109" s="83"/>
      <c r="G109" s="64"/>
    </row>
    <row r="110" spans="1:7" ht="14.4" customHeight="1" x14ac:dyDescent="0.25">
      <c r="A110" t="s">
        <v>327</v>
      </c>
      <c r="B110" t="s">
        <v>291</v>
      </c>
      <c r="C110" t="s">
        <v>292</v>
      </c>
      <c r="D110" s="64" t="s">
        <v>293</v>
      </c>
      <c r="E110" s="83"/>
      <c r="G110" s="64"/>
    </row>
    <row r="111" spans="1:7" ht="14.4" customHeight="1" x14ac:dyDescent="0.25">
      <c r="A111" t="s">
        <v>328</v>
      </c>
      <c r="B111" t="s">
        <v>291</v>
      </c>
      <c r="C111" t="s">
        <v>292</v>
      </c>
      <c r="D111" s="64" t="s">
        <v>293</v>
      </c>
      <c r="E111" s="83"/>
      <c r="G111" s="64"/>
    </row>
    <row r="112" spans="1:7" ht="14.4" customHeight="1" x14ac:dyDescent="0.25">
      <c r="A112" t="s">
        <v>329</v>
      </c>
      <c r="B112" t="s">
        <v>291</v>
      </c>
      <c r="C112" t="s">
        <v>292</v>
      </c>
      <c r="D112" s="64" t="s">
        <v>293</v>
      </c>
      <c r="E112" s="83"/>
      <c r="G112" s="64"/>
    </row>
    <row r="113" spans="1:7" ht="14.4" customHeight="1" x14ac:dyDescent="0.25">
      <c r="A113" t="s">
        <v>330</v>
      </c>
      <c r="B113" t="s">
        <v>291</v>
      </c>
      <c r="C113" t="s">
        <v>292</v>
      </c>
      <c r="D113" s="64" t="s">
        <v>293</v>
      </c>
      <c r="E113" s="83"/>
      <c r="G113" s="64"/>
    </row>
    <row r="114" spans="1:7" ht="14.4" customHeight="1" x14ac:dyDescent="0.25">
      <c r="A114" t="s">
        <v>331</v>
      </c>
      <c r="B114" t="s">
        <v>291</v>
      </c>
      <c r="C114" t="s">
        <v>292</v>
      </c>
      <c r="D114" s="64" t="s">
        <v>293</v>
      </c>
      <c r="E114" s="83"/>
      <c r="G114" s="64"/>
    </row>
    <row r="115" spans="1:7" ht="14.4" customHeight="1" x14ac:dyDescent="0.25">
      <c r="A115" t="s">
        <v>332</v>
      </c>
      <c r="B115" t="s">
        <v>333</v>
      </c>
      <c r="C115" t="s">
        <v>292</v>
      </c>
      <c r="D115" s="64" t="s">
        <v>293</v>
      </c>
      <c r="E115" s="83"/>
      <c r="G115" s="64"/>
    </row>
    <row r="116" spans="1:7" ht="14.4" customHeight="1" x14ac:dyDescent="0.25">
      <c r="D116" s="64"/>
      <c r="E116" s="83"/>
      <c r="G116" s="64"/>
    </row>
    <row r="117" spans="1:7" ht="14.4" customHeight="1" x14ac:dyDescent="0.25">
      <c r="D117" s="64"/>
      <c r="E117" s="83"/>
      <c r="G117" s="64"/>
    </row>
    <row r="118" spans="1:7" ht="14.4" customHeight="1" x14ac:dyDescent="0.25">
      <c r="D118" s="64"/>
      <c r="E118" s="83"/>
      <c r="G118" s="64"/>
    </row>
    <row r="119" spans="1:7" ht="14.4" customHeight="1" x14ac:dyDescent="0.25">
      <c r="D119" s="64"/>
      <c r="E119" s="83"/>
      <c r="G119" s="64"/>
    </row>
    <row r="120" spans="1:7" ht="14.4" customHeight="1" x14ac:dyDescent="0.25">
      <c r="D120" s="64"/>
      <c r="E120" s="83"/>
      <c r="G120" s="64"/>
    </row>
    <row r="121" spans="1:7" ht="14.4" customHeight="1" x14ac:dyDescent="0.25">
      <c r="D121" s="64"/>
      <c r="E121" s="83"/>
      <c r="G121" s="64"/>
    </row>
    <row r="122" spans="1:7" ht="14.4" customHeight="1" x14ac:dyDescent="0.25">
      <c r="D122" s="64"/>
      <c r="E122" s="83"/>
      <c r="G122" s="64"/>
    </row>
    <row r="123" spans="1:7" ht="14.4" customHeight="1" x14ac:dyDescent="0.25">
      <c r="D123" s="64"/>
      <c r="E123" s="83"/>
      <c r="G123" s="64"/>
    </row>
    <row r="124" spans="1:7" ht="14.4" customHeight="1" x14ac:dyDescent="0.25">
      <c r="D124" s="64"/>
      <c r="E124" s="83"/>
      <c r="G124" s="64"/>
    </row>
    <row r="125" spans="1:7" ht="14.4" customHeight="1" x14ac:dyDescent="0.25">
      <c r="D125" s="64"/>
      <c r="E125" s="83"/>
      <c r="G125" s="64"/>
    </row>
    <row r="126" spans="1:7" ht="14.4" customHeight="1" x14ac:dyDescent="0.25">
      <c r="D126" s="64"/>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8:D7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0.53786200000000006</v>
      </c>
      <c r="C4" s="57" t="s">
        <v>29</v>
      </c>
      <c r="D4" s="87">
        <v>3.6051000000000002</v>
      </c>
      <c r="E4" s="57" t="s">
        <v>33</v>
      </c>
      <c r="F4" s="86">
        <v>1.3280000000000001</v>
      </c>
      <c r="G4" s="57" t="s">
        <v>34</v>
      </c>
      <c r="H4" s="86">
        <v>0.17284099999999999</v>
      </c>
      <c r="I4" s="57"/>
      <c r="J4" s="88"/>
    </row>
    <row r="5" spans="1:10" ht="15.75" customHeight="1" x14ac:dyDescent="0.25">
      <c r="A5" s="57" t="s">
        <v>54</v>
      </c>
      <c r="B5" s="86">
        <v>0.40440300000000001</v>
      </c>
      <c r="C5" s="57" t="s">
        <v>55</v>
      </c>
      <c r="D5" s="87">
        <v>2.1154000000000002</v>
      </c>
      <c r="E5" s="57" t="s">
        <v>56</v>
      </c>
      <c r="F5" s="87">
        <v>0.28449999999999998</v>
      </c>
      <c r="G5" s="57" t="s">
        <v>57</v>
      </c>
      <c r="H5" s="86">
        <v>2.7957999999999997E-2</v>
      </c>
      <c r="I5" s="57"/>
      <c r="J5" s="88"/>
    </row>
    <row r="6" spans="1:10" ht="15" customHeight="1" x14ac:dyDescent="0.25">
      <c r="A6" s="57" t="s">
        <v>58</v>
      </c>
      <c r="B6" s="86">
        <v>0.20855699999999999</v>
      </c>
      <c r="C6" s="57" t="s">
        <v>31</v>
      </c>
      <c r="D6" s="89">
        <v>8.3000000000000001E-3</v>
      </c>
      <c r="E6" s="57" t="s">
        <v>59</v>
      </c>
      <c r="F6" s="87">
        <v>0.13109999999999999</v>
      </c>
      <c r="G6" s="57" t="s">
        <v>37</v>
      </c>
      <c r="H6" s="86">
        <v>6.1499999999999999E-4</v>
      </c>
      <c r="I6" s="57"/>
      <c r="J6" s="88"/>
    </row>
    <row r="7" spans="1:10" ht="14.25" customHeight="1" x14ac:dyDescent="0.25">
      <c r="A7" s="57" t="s">
        <v>30</v>
      </c>
      <c r="B7" s="89">
        <v>0.9231812151723402</v>
      </c>
      <c r="C7" s="57" t="s">
        <v>60</v>
      </c>
      <c r="D7" s="89">
        <v>1.2929999999999999</v>
      </c>
      <c r="E7" s="57" t="s">
        <v>61</v>
      </c>
      <c r="F7" s="87">
        <v>6.8000000000000005E-2</v>
      </c>
      <c r="G7" s="57" t="s">
        <v>62</v>
      </c>
      <c r="H7" s="86">
        <v>3.3950000000000004E-3</v>
      </c>
      <c r="I7" s="57"/>
      <c r="J7" s="88"/>
    </row>
    <row r="8" spans="1:10" x14ac:dyDescent="0.25">
      <c r="A8" s="57"/>
      <c r="B8" s="90"/>
      <c r="C8" s="57"/>
      <c r="D8" s="91"/>
      <c r="E8" s="57" t="s">
        <v>63</v>
      </c>
      <c r="F8" s="87">
        <v>2.8500000000000001E-2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78.986426912100001</v>
      </c>
      <c r="C12" s="57" t="s">
        <v>70</v>
      </c>
      <c r="D12" s="89">
        <v>51.592973704399995</v>
      </c>
      <c r="E12" s="147" t="s">
        <v>71</v>
      </c>
      <c r="F12" s="120"/>
      <c r="G12" s="120"/>
      <c r="H12" s="148">
        <v>68.515037662600008</v>
      </c>
      <c r="I12" s="120"/>
      <c r="J12" s="120"/>
    </row>
    <row r="13" spans="1:10" ht="14.25" customHeight="1" x14ac:dyDescent="0.25">
      <c r="A13" s="57" t="s">
        <v>72</v>
      </c>
      <c r="B13" s="92">
        <v>180.64475806959999</v>
      </c>
      <c r="C13" s="57" t="s">
        <v>73</v>
      </c>
      <c r="D13" s="89">
        <v>51.868027649700004</v>
      </c>
      <c r="E13" s="147" t="s">
        <v>74</v>
      </c>
      <c r="F13" s="120"/>
      <c r="G13" s="120"/>
      <c r="H13" s="148">
        <v>15.1814319428</v>
      </c>
      <c r="I13" s="120"/>
      <c r="J13" s="120"/>
    </row>
    <row r="14" spans="1:10" ht="14.25" customHeight="1" x14ac:dyDescent="0.25">
      <c r="A14" s="57" t="s">
        <v>75</v>
      </c>
      <c r="B14" s="92">
        <v>140.66350730120001</v>
      </c>
      <c r="C14" s="57" t="s">
        <v>76</v>
      </c>
      <c r="D14" s="89">
        <v>42.675600745499999</v>
      </c>
      <c r="E14" s="147" t="s">
        <v>77</v>
      </c>
      <c r="F14" s="120"/>
      <c r="G14" s="120"/>
      <c r="H14" s="148">
        <v>83.966786046099998</v>
      </c>
      <c r="I14" s="120"/>
      <c r="J14" s="120"/>
    </row>
    <row r="15" spans="1:10" ht="14.25" customHeight="1" x14ac:dyDescent="0.25">
      <c r="A15" s="57" t="s">
        <v>78</v>
      </c>
      <c r="B15" s="92">
        <v>488.6021161983</v>
      </c>
      <c r="C15" s="57" t="s">
        <v>79</v>
      </c>
      <c r="D15" s="89">
        <v>0.60313455679999994</v>
      </c>
      <c r="E15" s="147" t="s">
        <v>80</v>
      </c>
      <c r="F15" s="120"/>
      <c r="G15" s="120"/>
      <c r="H15" s="148">
        <v>32.6347357784</v>
      </c>
      <c r="I15" s="120"/>
      <c r="J15" s="120"/>
    </row>
    <row r="16" spans="1:10" ht="14.25" customHeight="1" x14ac:dyDescent="0.25">
      <c r="A16" s="57" t="s">
        <v>81</v>
      </c>
      <c r="B16" s="92">
        <v>327.40842149119999</v>
      </c>
      <c r="C16" s="57" t="s">
        <v>82</v>
      </c>
      <c r="D16" s="89">
        <v>2.8233199213</v>
      </c>
      <c r="E16" s="147" t="s">
        <v>83</v>
      </c>
      <c r="F16" s="120"/>
      <c r="G16" s="120"/>
      <c r="H16" s="148">
        <v>15.706268872400001</v>
      </c>
      <c r="I16" s="120"/>
      <c r="J16" s="120"/>
    </row>
    <row r="17" spans="1:10" ht="14.25" customHeight="1" x14ac:dyDescent="0.25">
      <c r="A17" s="57" t="s">
        <v>84</v>
      </c>
      <c r="B17" s="92">
        <v>171.827891325</v>
      </c>
      <c r="C17" s="57" t="s">
        <v>85</v>
      </c>
      <c r="D17" s="89">
        <v>4.9523492281000001</v>
      </c>
      <c r="E17" s="147" t="s">
        <v>86</v>
      </c>
      <c r="F17" s="120"/>
      <c r="G17" s="120"/>
      <c r="H17" s="148">
        <v>55.232076578500006</v>
      </c>
      <c r="I17" s="120"/>
      <c r="J17" s="120"/>
    </row>
    <row r="18" spans="1:10" ht="14.25" customHeight="1" x14ac:dyDescent="0.25">
      <c r="A18" s="57" t="s">
        <v>87</v>
      </c>
      <c r="B18" s="92">
        <v>1839.3309429709</v>
      </c>
      <c r="C18" s="57" t="s">
        <v>88</v>
      </c>
      <c r="D18" s="89">
        <v>1.4424218992</v>
      </c>
      <c r="E18" s="147" t="s">
        <v>89</v>
      </c>
      <c r="F18" s="120"/>
      <c r="G18" s="120"/>
      <c r="H18" s="148">
        <v>28.734709467600002</v>
      </c>
      <c r="I18" s="120"/>
      <c r="J18" s="120"/>
    </row>
    <row r="19" spans="1:10" ht="14.25" customHeight="1" x14ac:dyDescent="0.25">
      <c r="A19" s="57" t="s">
        <v>90</v>
      </c>
      <c r="B19" s="92">
        <v>5.2</v>
      </c>
      <c r="C19" s="57" t="s">
        <v>91</v>
      </c>
      <c r="D19" s="89">
        <v>1.3906209027</v>
      </c>
      <c r="E19" s="147" t="s">
        <v>92</v>
      </c>
      <c r="F19" s="120"/>
      <c r="G19" s="120"/>
      <c r="H19" s="148">
        <v>9.8012577950999997</v>
      </c>
      <c r="I19" s="120"/>
      <c r="J19" s="120"/>
    </row>
    <row r="20" spans="1:10" ht="27" customHeight="1" x14ac:dyDescent="0.25">
      <c r="A20" s="57" t="s">
        <v>93</v>
      </c>
      <c r="B20" s="92">
        <v>97.434324372900008</v>
      </c>
      <c r="C20" s="57" t="s">
        <v>35</v>
      </c>
      <c r="D20" s="89">
        <v>0.74519755379999997</v>
      </c>
      <c r="E20" s="147" t="s">
        <v>94</v>
      </c>
      <c r="F20" s="120"/>
      <c r="G20" s="120"/>
      <c r="H20" s="148">
        <v>60.274610000000003</v>
      </c>
      <c r="I20" s="120"/>
      <c r="J20" s="120"/>
    </row>
    <row r="21" spans="1:10" ht="16.5" customHeight="1" x14ac:dyDescent="0.25">
      <c r="A21" s="57" t="s">
        <v>95</v>
      </c>
      <c r="B21" s="92">
        <v>0</v>
      </c>
      <c r="C21" s="57"/>
      <c r="D21" s="93"/>
      <c r="E21" s="147" t="s">
        <v>96</v>
      </c>
      <c r="F21" s="120"/>
      <c r="G21" s="120"/>
      <c r="H21" s="148">
        <v>194.18950000000001</v>
      </c>
      <c r="I21" s="120"/>
      <c r="J21" s="120"/>
    </row>
    <row r="22" spans="1:10" ht="14.25" customHeight="1" x14ac:dyDescent="0.25">
      <c r="A22" s="57" t="s">
        <v>97</v>
      </c>
      <c r="B22" s="92">
        <v>300.84304993429998</v>
      </c>
      <c r="C22" s="57"/>
      <c r="D22" s="93"/>
      <c r="E22" s="147" t="s">
        <v>98</v>
      </c>
      <c r="F22" s="120"/>
      <c r="G22" s="120"/>
      <c r="H22" s="148">
        <v>0</v>
      </c>
      <c r="I22" s="120"/>
      <c r="J22" s="120"/>
    </row>
    <row r="23" spans="1:10" ht="14.25" customHeight="1" x14ac:dyDescent="0.25">
      <c r="A23" s="57" t="s">
        <v>99</v>
      </c>
      <c r="B23" s="92">
        <v>368.3871059192</v>
      </c>
      <c r="C23" s="57"/>
      <c r="D23" s="93"/>
      <c r="E23" s="147" t="s">
        <v>100</v>
      </c>
      <c r="F23" s="120"/>
      <c r="G23" s="120"/>
      <c r="H23" s="148">
        <v>270.74115516389998</v>
      </c>
      <c r="I23" s="120"/>
      <c r="J23" s="120"/>
    </row>
    <row r="24" spans="1:10" ht="14.25" customHeight="1" x14ac:dyDescent="0.25">
      <c r="A24" s="57" t="s">
        <v>101</v>
      </c>
      <c r="B24" s="92">
        <v>989.30697519670002</v>
      </c>
      <c r="C24" s="94"/>
      <c r="D24" s="91"/>
      <c r="E24" s="147" t="s">
        <v>102</v>
      </c>
      <c r="F24" s="120"/>
      <c r="G24" s="120"/>
      <c r="H24" s="148">
        <v>261.61942230720001</v>
      </c>
      <c r="I24" s="120"/>
      <c r="J24" s="120"/>
    </row>
    <row r="25" spans="1:10" ht="14.25" customHeight="1" x14ac:dyDescent="0.25">
      <c r="A25" s="57" t="s">
        <v>103</v>
      </c>
      <c r="B25" s="92">
        <v>850.02396777419995</v>
      </c>
      <c r="C25" s="94"/>
      <c r="D25" s="91"/>
      <c r="E25" s="147" t="s">
        <v>104</v>
      </c>
      <c r="F25" s="120"/>
      <c r="G25" s="120"/>
      <c r="H25" s="148">
        <v>309.8391799634</v>
      </c>
      <c r="I25" s="120"/>
      <c r="J25" s="120"/>
    </row>
    <row r="26" spans="1:10" ht="14.25" customHeight="1" x14ac:dyDescent="0.25">
      <c r="A26" s="95" t="s">
        <v>105</v>
      </c>
      <c r="B26" s="92">
        <v>1839.3309429709</v>
      </c>
      <c r="C26" s="94"/>
      <c r="D26" s="91"/>
      <c r="E26" s="147" t="s">
        <v>106</v>
      </c>
      <c r="F26" s="120"/>
      <c r="G26" s="120"/>
      <c r="H26" s="148">
        <v>-39.098024799499996</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334</v>
      </c>
      <c r="B1" s="124"/>
      <c r="C1" s="124"/>
      <c r="D1" s="124"/>
      <c r="E1" s="124"/>
      <c r="F1" s="124"/>
      <c r="G1" s="124"/>
      <c r="H1" s="124"/>
      <c r="I1" s="124"/>
    </row>
    <row r="2" spans="1:10" ht="46.5" customHeight="1" x14ac:dyDescent="0.25">
      <c r="A2" s="54" t="s">
        <v>22</v>
      </c>
      <c r="B2" s="43" t="s">
        <v>393</v>
      </c>
      <c r="C2" s="43" t="s">
        <v>335</v>
      </c>
      <c r="D2" s="43" t="s">
        <v>399</v>
      </c>
      <c r="E2" s="43" t="s">
        <v>399</v>
      </c>
      <c r="F2" s="43" t="s">
        <v>399</v>
      </c>
      <c r="G2" s="43" t="s">
        <v>399</v>
      </c>
      <c r="H2" s="43" t="s">
        <v>399</v>
      </c>
      <c r="I2" s="43" t="s">
        <v>399</v>
      </c>
      <c r="J2" s="43" t="s">
        <v>399</v>
      </c>
    </row>
    <row r="3" spans="1:10" x14ac:dyDescent="0.25">
      <c r="A3" s="54" t="s">
        <v>23</v>
      </c>
      <c r="B3" s="97" t="s">
        <v>291</v>
      </c>
      <c r="C3" s="98" t="s">
        <v>336</v>
      </c>
      <c r="D3" s="97" t="s">
        <v>399</v>
      </c>
      <c r="E3" s="97" t="s">
        <v>399</v>
      </c>
      <c r="F3" s="97" t="s">
        <v>399</v>
      </c>
      <c r="G3" s="97" t="s">
        <v>399</v>
      </c>
      <c r="H3" s="97" t="s">
        <v>399</v>
      </c>
      <c r="I3" s="97" t="s">
        <v>399</v>
      </c>
      <c r="J3" s="97" t="s">
        <v>399</v>
      </c>
    </row>
    <row r="4" spans="1:10" s="7" customFormat="1" ht="21.6" x14ac:dyDescent="0.25">
      <c r="A4" s="9" t="s">
        <v>3</v>
      </c>
      <c r="B4" s="99" t="s">
        <v>394</v>
      </c>
      <c r="C4" s="98" t="s">
        <v>336</v>
      </c>
      <c r="D4" s="99" t="s">
        <v>399</v>
      </c>
      <c r="E4" s="99" t="s">
        <v>399</v>
      </c>
      <c r="F4" s="99" t="s">
        <v>399</v>
      </c>
      <c r="G4" s="99" t="s">
        <v>399</v>
      </c>
      <c r="H4" s="99" t="s">
        <v>399</v>
      </c>
      <c r="I4" s="99" t="s">
        <v>399</v>
      </c>
      <c r="J4" s="99" t="s">
        <v>399</v>
      </c>
    </row>
    <row r="5" spans="1:10" s="7" customFormat="1" x14ac:dyDescent="0.25">
      <c r="A5" s="9" t="s">
        <v>25</v>
      </c>
      <c r="B5" s="100" t="s">
        <v>26</v>
      </c>
      <c r="C5" s="98" t="s">
        <v>336</v>
      </c>
      <c r="D5" s="100" t="s">
        <v>399</v>
      </c>
      <c r="E5" s="100" t="s">
        <v>399</v>
      </c>
      <c r="F5" s="100" t="s">
        <v>399</v>
      </c>
      <c r="G5" s="100" t="s">
        <v>399</v>
      </c>
      <c r="H5" s="100" t="s">
        <v>399</v>
      </c>
      <c r="I5" s="100" t="s">
        <v>399</v>
      </c>
      <c r="J5" s="100" t="s">
        <v>399</v>
      </c>
    </row>
    <row r="6" spans="1:10" x14ac:dyDescent="0.25">
      <c r="A6" s="54" t="s">
        <v>27</v>
      </c>
      <c r="B6" s="101">
        <v>1839.3309429709</v>
      </c>
      <c r="C6" s="98" t="s">
        <v>336</v>
      </c>
      <c r="D6" s="101" t="s">
        <v>399</v>
      </c>
      <c r="E6" s="101" t="s">
        <v>399</v>
      </c>
      <c r="F6" s="101" t="s">
        <v>399</v>
      </c>
      <c r="G6" s="101" t="s">
        <v>399</v>
      </c>
      <c r="H6" s="101" t="s">
        <v>399</v>
      </c>
      <c r="I6" s="101" t="s">
        <v>399</v>
      </c>
      <c r="J6" s="101" t="s">
        <v>399</v>
      </c>
    </row>
    <row r="7" spans="1:10" x14ac:dyDescent="0.25">
      <c r="A7" s="54" t="s">
        <v>28</v>
      </c>
      <c r="B7" s="44">
        <v>0.53786200000000006</v>
      </c>
      <c r="C7" s="98" t="s">
        <v>336</v>
      </c>
      <c r="D7" s="44" t="s">
        <v>399</v>
      </c>
      <c r="E7" s="44" t="s">
        <v>399</v>
      </c>
      <c r="F7" s="44" t="s">
        <v>399</v>
      </c>
      <c r="G7" s="44" t="s">
        <v>399</v>
      </c>
      <c r="H7" s="44" t="s">
        <v>399</v>
      </c>
      <c r="I7" s="44" t="s">
        <v>399</v>
      </c>
      <c r="J7" s="44" t="s">
        <v>399</v>
      </c>
    </row>
    <row r="8" spans="1:10" x14ac:dyDescent="0.25">
      <c r="A8" s="54" t="s">
        <v>29</v>
      </c>
      <c r="B8" s="101">
        <v>3.6051000000000002</v>
      </c>
      <c r="C8" s="98" t="s">
        <v>336</v>
      </c>
      <c r="D8" s="101" t="s">
        <v>399</v>
      </c>
      <c r="E8" s="101" t="s">
        <v>399</v>
      </c>
      <c r="F8" s="101" t="s">
        <v>399</v>
      </c>
      <c r="G8" s="101" t="s">
        <v>399</v>
      </c>
      <c r="H8" s="101" t="s">
        <v>399</v>
      </c>
      <c r="I8" s="101" t="s">
        <v>399</v>
      </c>
      <c r="J8" s="101" t="s">
        <v>399</v>
      </c>
    </row>
    <row r="9" spans="1:10" x14ac:dyDescent="0.25">
      <c r="A9" s="54" t="s">
        <v>30</v>
      </c>
      <c r="B9" s="97">
        <v>0.9231812151723402</v>
      </c>
      <c r="C9" s="98" t="s">
        <v>336</v>
      </c>
      <c r="D9" s="97" t="s">
        <v>399</v>
      </c>
      <c r="E9" s="97" t="s">
        <v>399</v>
      </c>
      <c r="F9" s="97" t="s">
        <v>399</v>
      </c>
      <c r="G9" s="97" t="s">
        <v>399</v>
      </c>
      <c r="H9" s="97" t="s">
        <v>399</v>
      </c>
      <c r="I9" s="97" t="s">
        <v>399</v>
      </c>
      <c r="J9" s="97" t="s">
        <v>399</v>
      </c>
    </row>
    <row r="10" spans="1:10" ht="21.6" customHeight="1" x14ac:dyDescent="0.25">
      <c r="A10" s="54" t="s">
        <v>31</v>
      </c>
      <c r="B10" s="101">
        <v>8.3000000000000001E-3</v>
      </c>
      <c r="C10" s="98" t="s">
        <v>336</v>
      </c>
      <c r="D10" s="101" t="s">
        <v>399</v>
      </c>
      <c r="E10" s="101" t="s">
        <v>399</v>
      </c>
      <c r="F10" s="101" t="s">
        <v>399</v>
      </c>
      <c r="G10" s="101" t="s">
        <v>399</v>
      </c>
      <c r="H10" s="101" t="s">
        <v>399</v>
      </c>
      <c r="I10" s="101" t="s">
        <v>399</v>
      </c>
      <c r="J10" s="101" t="s">
        <v>399</v>
      </c>
    </row>
    <row r="11" spans="1:10" x14ac:dyDescent="0.25">
      <c r="A11" s="54" t="s">
        <v>32</v>
      </c>
      <c r="B11" s="101">
        <v>51.592973704399995</v>
      </c>
      <c r="C11" s="98" t="s">
        <v>336</v>
      </c>
      <c r="D11" s="101" t="s">
        <v>399</v>
      </c>
      <c r="E11" s="101" t="s">
        <v>399</v>
      </c>
      <c r="F11" s="101" t="s">
        <v>399</v>
      </c>
      <c r="G11" s="101" t="s">
        <v>399</v>
      </c>
      <c r="H11" s="101" t="s">
        <v>399</v>
      </c>
      <c r="I11" s="101" t="s">
        <v>399</v>
      </c>
      <c r="J11" s="101" t="s">
        <v>399</v>
      </c>
    </row>
    <row r="12" spans="1:10" s="7" customFormat="1" x14ac:dyDescent="0.25">
      <c r="A12" s="9" t="s">
        <v>33</v>
      </c>
      <c r="B12" s="45">
        <v>1.3280000000000001</v>
      </c>
      <c r="C12" s="98" t="s">
        <v>336</v>
      </c>
      <c r="D12" s="45" t="s">
        <v>399</v>
      </c>
      <c r="E12" s="45" t="s">
        <v>399</v>
      </c>
      <c r="F12" s="45" t="s">
        <v>399</v>
      </c>
      <c r="G12" s="45" t="s">
        <v>399</v>
      </c>
      <c r="H12" s="45" t="s">
        <v>399</v>
      </c>
      <c r="I12" s="45" t="s">
        <v>399</v>
      </c>
      <c r="J12" s="45" t="s">
        <v>399</v>
      </c>
    </row>
    <row r="13" spans="1:10" s="7" customFormat="1" x14ac:dyDescent="0.25">
      <c r="A13" s="9" t="s">
        <v>34</v>
      </c>
      <c r="B13" s="45">
        <v>0.17284099999999999</v>
      </c>
      <c r="C13" s="98" t="s">
        <v>336</v>
      </c>
      <c r="D13" s="45" t="s">
        <v>399</v>
      </c>
      <c r="E13" s="45" t="s">
        <v>399</v>
      </c>
      <c r="F13" s="45" t="s">
        <v>399</v>
      </c>
      <c r="G13" s="45" t="s">
        <v>399</v>
      </c>
      <c r="H13" s="45" t="s">
        <v>399</v>
      </c>
      <c r="I13" s="45" t="s">
        <v>399</v>
      </c>
      <c r="J13" s="45" t="s">
        <v>399</v>
      </c>
    </row>
    <row r="14" spans="1:10" s="7" customFormat="1" x14ac:dyDescent="0.25">
      <c r="A14" s="9" t="s">
        <v>35</v>
      </c>
      <c r="B14" s="102">
        <v>0.74519755379999997</v>
      </c>
      <c r="C14" s="98" t="s">
        <v>336</v>
      </c>
      <c r="D14" s="102" t="s">
        <v>399</v>
      </c>
      <c r="E14" s="102" t="s">
        <v>399</v>
      </c>
      <c r="F14" s="102" t="s">
        <v>399</v>
      </c>
      <c r="G14" s="102" t="s">
        <v>399</v>
      </c>
      <c r="H14" s="102" t="s">
        <v>399</v>
      </c>
      <c r="I14" s="102" t="s">
        <v>399</v>
      </c>
      <c r="J14" s="102" t="s">
        <v>399</v>
      </c>
    </row>
    <row r="15" spans="1:10" x14ac:dyDescent="0.25">
      <c r="A15" s="54" t="s">
        <v>37</v>
      </c>
      <c r="B15" s="44">
        <v>6.1499999999999999E-4</v>
      </c>
      <c r="C15" s="98" t="s">
        <v>336</v>
      </c>
      <c r="D15" s="44" t="s">
        <v>399</v>
      </c>
      <c r="E15" s="44" t="s">
        <v>399</v>
      </c>
      <c r="F15" s="44" t="s">
        <v>399</v>
      </c>
      <c r="G15" s="44" t="s">
        <v>399</v>
      </c>
      <c r="H15" s="44" t="s">
        <v>399</v>
      </c>
      <c r="I15" s="44" t="s">
        <v>399</v>
      </c>
      <c r="J15" s="44" t="s">
        <v>399</v>
      </c>
    </row>
    <row r="16" spans="1:10" s="7" customFormat="1" ht="25.8" customHeight="1" x14ac:dyDescent="0.25">
      <c r="A16" s="9" t="s">
        <v>38</v>
      </c>
      <c r="B16" s="102">
        <v>28.734709467600002</v>
      </c>
      <c r="C16" s="98" t="s">
        <v>336</v>
      </c>
      <c r="D16" s="102" t="s">
        <v>399</v>
      </c>
      <c r="E16" s="102" t="s">
        <v>399</v>
      </c>
      <c r="F16" s="102" t="s">
        <v>399</v>
      </c>
      <c r="G16" s="102" t="s">
        <v>399</v>
      </c>
      <c r="H16" s="102" t="s">
        <v>399</v>
      </c>
      <c r="I16" s="102" t="s">
        <v>399</v>
      </c>
      <c r="J16" s="102" t="s">
        <v>399</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337</v>
      </c>
      <c r="B1" s="124"/>
      <c r="C1" s="124"/>
      <c r="D1" s="124"/>
      <c r="E1" s="124"/>
      <c r="F1" s="124"/>
    </row>
    <row r="2" spans="1:6" x14ac:dyDescent="0.25">
      <c r="A2" s="51" t="s">
        <v>338</v>
      </c>
      <c r="B2" s="50" t="s">
        <v>339</v>
      </c>
      <c r="C2" s="50" t="s">
        <v>340</v>
      </c>
      <c r="D2" s="50" t="s">
        <v>341</v>
      </c>
      <c r="E2" s="50" t="s">
        <v>289</v>
      </c>
      <c r="F2" s="50" t="s">
        <v>342</v>
      </c>
    </row>
    <row r="3" spans="1:6" ht="48" customHeight="1" x14ac:dyDescent="0.25">
      <c r="A3" s="104">
        <v>43535</v>
      </c>
      <c r="B3" s="52" t="s">
        <v>343</v>
      </c>
      <c r="C3" s="105" t="s">
        <v>344</v>
      </c>
      <c r="D3" s="105"/>
      <c r="E3" s="52" t="s">
        <v>345</v>
      </c>
      <c r="F3" s="105" t="s">
        <v>346</v>
      </c>
    </row>
    <row r="4" spans="1:6" ht="49.5" customHeight="1" x14ac:dyDescent="0.25">
      <c r="A4" s="104">
        <v>43535</v>
      </c>
      <c r="B4" s="52" t="s">
        <v>347</v>
      </c>
      <c r="C4" s="105" t="s">
        <v>348</v>
      </c>
      <c r="D4" s="105"/>
      <c r="E4" s="52" t="s">
        <v>349</v>
      </c>
      <c r="F4" s="105"/>
    </row>
    <row r="5" spans="1:6" ht="125.4" x14ac:dyDescent="0.25">
      <c r="A5" s="104">
        <v>43438</v>
      </c>
      <c r="B5" s="52" t="s">
        <v>350</v>
      </c>
      <c r="C5" s="105" t="s">
        <v>344</v>
      </c>
      <c r="D5" s="105"/>
      <c r="E5" s="52" t="s">
        <v>351</v>
      </c>
      <c r="F5" s="105" t="s">
        <v>352</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353</v>
      </c>
      <c r="B21" s="143"/>
      <c r="C21" s="143"/>
      <c r="D21" s="143"/>
      <c r="E21" s="143"/>
      <c r="F21" s="143"/>
    </row>
    <row r="22" spans="1:6" x14ac:dyDescent="0.25">
      <c r="A22" s="84" t="s">
        <v>338</v>
      </c>
      <c r="B22" s="84" t="s">
        <v>339</v>
      </c>
      <c r="C22" s="84" t="s">
        <v>354</v>
      </c>
      <c r="D22" s="84" t="s">
        <v>355</v>
      </c>
      <c r="E22" s="84" t="s">
        <v>289</v>
      </c>
      <c r="F22" s="84" t="s">
        <v>342</v>
      </c>
    </row>
    <row r="23" spans="1:6" x14ac:dyDescent="0.25">
      <c r="A23" s="107">
        <v>43497</v>
      </c>
      <c r="B23" s="58" t="s">
        <v>356</v>
      </c>
      <c r="C23" s="108" t="s">
        <v>357</v>
      </c>
      <c r="D23" s="108"/>
      <c r="E23" s="58" t="s">
        <v>358</v>
      </c>
      <c r="F23" s="108" t="s">
        <v>359</v>
      </c>
    </row>
    <row r="24" spans="1:6" x14ac:dyDescent="0.25">
      <c r="A24" s="107">
        <v>43496</v>
      </c>
      <c r="B24" s="58" t="s">
        <v>360</v>
      </c>
      <c r="C24" s="108" t="s">
        <v>361</v>
      </c>
      <c r="D24" s="108"/>
      <c r="E24" s="58" t="s">
        <v>362</v>
      </c>
      <c r="F24" s="108" t="s">
        <v>363</v>
      </c>
    </row>
    <row r="25" spans="1:6" x14ac:dyDescent="0.25">
      <c r="A25" s="107">
        <v>43433</v>
      </c>
      <c r="B25" s="58" t="s">
        <v>364</v>
      </c>
      <c r="C25" s="108" t="s">
        <v>365</v>
      </c>
      <c r="D25" s="108"/>
      <c r="E25" s="58" t="s">
        <v>366</v>
      </c>
      <c r="F25" s="108" t="s">
        <v>367</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368</v>
      </c>
      <c r="B1" s="124"/>
      <c r="C1" s="124"/>
      <c r="D1" s="124"/>
      <c r="E1" s="124"/>
      <c r="F1" s="124"/>
      <c r="G1" s="124"/>
      <c r="H1" s="124"/>
      <c r="I1" s="124"/>
      <c r="J1" s="124"/>
      <c r="K1" s="124"/>
      <c r="L1" s="124"/>
      <c r="M1" s="124"/>
      <c r="N1" s="124"/>
    </row>
    <row r="2" spans="1:18" s="1" customFormat="1" ht="25.5" customHeight="1" x14ac:dyDescent="0.25">
      <c r="A2" s="55" t="s">
        <v>369</v>
      </c>
      <c r="B2" s="55" t="s">
        <v>370</v>
      </c>
      <c r="C2" s="55" t="s">
        <v>371</v>
      </c>
      <c r="D2" s="55" t="s">
        <v>372</v>
      </c>
      <c r="E2" s="55" t="s">
        <v>373</v>
      </c>
      <c r="F2" s="55" t="s">
        <v>374</v>
      </c>
      <c r="G2" s="55" t="s">
        <v>375</v>
      </c>
      <c r="H2" s="55" t="s">
        <v>16</v>
      </c>
      <c r="I2" s="55" t="s">
        <v>376</v>
      </c>
      <c r="J2" s="55" t="s">
        <v>377</v>
      </c>
      <c r="K2" s="55" t="s">
        <v>378</v>
      </c>
      <c r="L2" s="55" t="s">
        <v>379</v>
      </c>
      <c r="M2" s="55" t="s">
        <v>19</v>
      </c>
      <c r="N2" s="55" t="s">
        <v>380</v>
      </c>
      <c r="O2" s="3"/>
      <c r="P2" s="110" t="str">
        <f ca="1">Q2</f>
        <v>2019-04-16</v>
      </c>
      <c r="Q2" s="1" t="str">
        <f ca="1">[1]!td(R2-1)</f>
        <v>2019-04-16</v>
      </c>
      <c r="R2" s="3">
        <f ca="1">TODAY()</f>
        <v>43572</v>
      </c>
    </row>
    <row r="3" spans="1:18" ht="15.75" customHeight="1" x14ac:dyDescent="0.25">
      <c r="A3" s="111" t="str">
        <f>[1]!b_info_name(L3)</f>
        <v>19滨建投SCP001</v>
      </c>
      <c r="B3" s="2" t="str">
        <f>[1]!b_issue_firstissue(L3)</f>
        <v>2019-04-18</v>
      </c>
      <c r="C3" s="111">
        <f>[1]!b_info_term(L3)</f>
        <v>0.49320000000000003</v>
      </c>
      <c r="D3" s="112" t="str">
        <f>[1]!issuerrating(L3)</f>
        <v>AAA</v>
      </c>
      <c r="E3" s="112" t="str">
        <f>[1]!b_info_creditrating(L3)</f>
        <v>-</v>
      </c>
      <c r="F3" s="111" t="str">
        <f>[1]!b_rate_creditratingagency(L3)</f>
        <v>联合资信评估有限公司</v>
      </c>
      <c r="G3" s="113">
        <f>[1]!b_agency_guarantor(L3)</f>
        <v>0</v>
      </c>
      <c r="H3" s="114" t="s">
        <v>381</v>
      </c>
      <c r="I3" s="66"/>
      <c r="J3" s="115" t="s">
        <v>381</v>
      </c>
      <c r="K3" s="116"/>
      <c r="L3" s="41" t="str">
        <f>公式页!A2</f>
        <v>d19041709.IB</v>
      </c>
      <c r="M3" s="114" t="s">
        <v>381</v>
      </c>
      <c r="N3" s="111" t="str">
        <f>[1]!b_agency_leadunderwriter(L3)</f>
        <v>中国建设银行股份有限公司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382</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383</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369</v>
      </c>
      <c r="B13" s="55" t="s">
        <v>370</v>
      </c>
      <c r="C13" s="55" t="s">
        <v>371</v>
      </c>
      <c r="D13" s="55" t="s">
        <v>372</v>
      </c>
      <c r="E13" s="55" t="s">
        <v>373</v>
      </c>
      <c r="F13" s="55" t="s">
        <v>374</v>
      </c>
      <c r="G13" s="55" t="s">
        <v>375</v>
      </c>
      <c r="H13" s="55" t="s">
        <v>16</v>
      </c>
      <c r="I13" s="55" t="s">
        <v>376</v>
      </c>
      <c r="J13" s="55" t="s">
        <v>377</v>
      </c>
      <c r="K13" s="55" t="s">
        <v>378</v>
      </c>
      <c r="L13" s="55" t="s">
        <v>379</v>
      </c>
      <c r="M13" s="55" t="s">
        <v>19</v>
      </c>
      <c r="N13" s="55" t="s">
        <v>380</v>
      </c>
      <c r="P13" s="109" t="str">
        <f t="shared" ca="1" si="0"/>
        <v>2019-04-16</v>
      </c>
    </row>
    <row r="14" spans="1:18" ht="15.75" customHeight="1" x14ac:dyDescent="0.25">
      <c r="A14" s="111" t="str">
        <f>[1]!b_info_name(L14)</f>
        <v>19滨建投SCP001</v>
      </c>
      <c r="B14" s="2" t="str">
        <f>[1]!b_issue_firstissue(L14)</f>
        <v>2019-04-18</v>
      </c>
      <c r="C14" s="111">
        <f>[1]!b_info_term(L14)</f>
        <v>0.49320000000000003</v>
      </c>
      <c r="D14" s="112" t="str">
        <f>[1]!issuerrating(L14)</f>
        <v>AAA</v>
      </c>
      <c r="E14" s="112" t="str">
        <f>[1]!b_info_creditrating(L14)</f>
        <v>-</v>
      </c>
      <c r="F14" s="111" t="str">
        <f>[1]!b_rate_creditratingagency(L14)</f>
        <v>联合资信评估有限公司</v>
      </c>
      <c r="G14" s="113">
        <f>[1]!b_agency_guarantor(L14)</f>
        <v>0</v>
      </c>
      <c r="H14" s="114" t="s">
        <v>381</v>
      </c>
      <c r="I14" s="66"/>
      <c r="J14" s="115" t="s">
        <v>381</v>
      </c>
      <c r="K14" s="116">
        <f>K3</f>
        <v>0</v>
      </c>
      <c r="L14" s="42" t="str">
        <f>L3</f>
        <v>d19041709.IB</v>
      </c>
      <c r="M14" s="114" t="s">
        <v>381</v>
      </c>
      <c r="N14" s="111" t="str">
        <f>[1]!b_agency_leadunderwriter(L14)</f>
        <v>中国建设银行股份有限公司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384</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385</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386</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387</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388</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389</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390</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391</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392</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2019-04-17T07:57:55Z</dcterms:modified>
</cp:coreProperties>
</file>