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42B6B052-8496-44A6-B643-C85356D147A0}" xr6:coauthVersionLast="43" xr6:coauthVersionMax="43" xr10:uidLastSave="{00000000-0000-0000-0000-000000000000}"/>
  <bookViews>
    <workbookView xWindow="2196" yWindow="3096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O23" i="6"/>
  <c r="F21" i="6"/>
  <c r="C20" i="6"/>
  <c r="M17" i="6"/>
  <c r="G16" i="6"/>
  <c r="D15" i="6"/>
  <c r="C14" i="6"/>
  <c r="H9" i="6"/>
  <c r="F7" i="6"/>
  <c r="G6" i="6"/>
  <c r="H5" i="6"/>
  <c r="G3" i="6"/>
  <c r="H23" i="6"/>
  <c r="B21" i="6"/>
  <c r="C16" i="6"/>
  <c r="C6" i="6"/>
  <c r="M141" i="1"/>
  <c r="M138" i="1"/>
  <c r="S135" i="1"/>
  <c r="M134" i="1"/>
  <c r="M132" i="1"/>
  <c r="S128" i="1"/>
  <c r="S127" i="1"/>
  <c r="M118" i="1"/>
  <c r="M111" i="1"/>
  <c r="S110" i="1"/>
  <c r="S109" i="1"/>
  <c r="Q103" i="1"/>
  <c r="L103" i="1"/>
  <c r="C102" i="1"/>
  <c r="O101" i="1"/>
  <c r="G101" i="1"/>
  <c r="R100" i="1"/>
  <c r="M100" i="1"/>
  <c r="E100" i="1"/>
  <c r="P99" i="1"/>
  <c r="J99" i="1"/>
  <c r="C99" i="1"/>
  <c r="N98" i="1"/>
  <c r="F98" i="1"/>
  <c r="D23" i="6"/>
  <c r="N20" i="6"/>
  <c r="E18" i="6"/>
  <c r="O15" i="6"/>
  <c r="N9" i="6"/>
  <c r="B7" i="6"/>
  <c r="N5" i="6"/>
  <c r="C3" i="6"/>
  <c r="E22" i="6"/>
  <c r="F17" i="6"/>
  <c r="A8" i="6"/>
  <c r="A4" i="6"/>
  <c r="S141" i="1"/>
  <c r="S137" i="1"/>
  <c r="S134" i="1"/>
  <c r="S132" i="1"/>
  <c r="S130" i="1"/>
  <c r="M129" i="1"/>
  <c r="M123" i="1"/>
  <c r="M121" i="1"/>
  <c r="M119" i="1"/>
  <c r="F113" i="1"/>
  <c r="F110" i="1"/>
  <c r="D109" i="1"/>
  <c r="P103" i="1"/>
  <c r="F102" i="1"/>
  <c r="P101" i="1"/>
  <c r="E101" i="1"/>
  <c r="P100" i="1"/>
  <c r="F100" i="1"/>
  <c r="O99" i="1"/>
  <c r="E99" i="1"/>
  <c r="P98" i="1"/>
  <c r="E98" i="1"/>
  <c r="P97" i="1"/>
  <c r="J97" i="1"/>
  <c r="C97" i="1"/>
  <c r="N96" i="1"/>
  <c r="F96" i="1"/>
  <c r="G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A22" i="6"/>
  <c r="B17" i="6"/>
  <c r="D9" i="6"/>
  <c r="D5" i="6"/>
  <c r="M140" i="1"/>
  <c r="M137" i="1"/>
  <c r="O134" i="1"/>
  <c r="S131" i="1"/>
  <c r="M130" i="1"/>
  <c r="O127" i="1"/>
  <c r="M117" i="1"/>
  <c r="F112" i="1"/>
  <c r="D111" i="1"/>
  <c r="D110" i="1"/>
  <c r="N103" i="1"/>
  <c r="E102" i="1"/>
  <c r="N101" i="1"/>
  <c r="D101" i="1"/>
  <c r="N100" i="1"/>
  <c r="C100" i="1"/>
  <c r="N99" i="1"/>
  <c r="D99" i="1"/>
  <c r="M98" i="1"/>
  <c r="C98" i="1"/>
  <c r="O97" i="1"/>
  <c r="G97" i="1"/>
  <c r="R96" i="1"/>
  <c r="M96" i="1"/>
  <c r="E96" i="1"/>
  <c r="E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O19" i="6"/>
  <c r="M6" i="6"/>
  <c r="S139" i="1"/>
  <c r="M136" i="1"/>
  <c r="O133" i="1"/>
  <c r="O131" i="1"/>
  <c r="O128" i="1"/>
  <c r="M120" i="1"/>
  <c r="D112" i="1"/>
  <c r="M109" i="1"/>
  <c r="M103" i="1"/>
  <c r="B102" i="1"/>
  <c r="L101" i="1"/>
  <c r="C101" i="1"/>
  <c r="L100" i="1"/>
  <c r="B100" i="1"/>
  <c r="L99" i="1"/>
  <c r="R98" i="1"/>
  <c r="L98" i="1"/>
  <c r="B98" i="1"/>
  <c r="N97" i="1"/>
  <c r="E97" i="1"/>
  <c r="Q96" i="1"/>
  <c r="L96" i="1"/>
  <c r="C96" i="1"/>
  <c r="D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H19" i="6"/>
  <c r="E8" i="6"/>
  <c r="O135" i="1"/>
  <c r="M128" i="1"/>
  <c r="R103" i="1"/>
  <c r="Q100" i="1"/>
  <c r="Q98" i="1"/>
  <c r="D97" i="1"/>
  <c r="C95" i="1"/>
  <c r="D92" i="1"/>
  <c r="F89" i="1"/>
  <c r="B87" i="1"/>
  <c r="E84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G65" i="1"/>
  <c r="E64" i="1"/>
  <c r="C63" i="1"/>
  <c r="G61" i="1"/>
  <c r="E60" i="1"/>
  <c r="C59" i="1"/>
  <c r="G57" i="1"/>
  <c r="E56" i="1"/>
  <c r="C55" i="1"/>
  <c r="G53" i="1"/>
  <c r="G52" i="1"/>
  <c r="G51" i="1"/>
  <c r="B51" i="1"/>
  <c r="C50" i="1"/>
  <c r="C49" i="1"/>
  <c r="D48" i="1"/>
  <c r="E47" i="1"/>
  <c r="E46" i="1"/>
  <c r="F45" i="1"/>
  <c r="G44" i="1"/>
  <c r="G43" i="1"/>
  <c r="B43" i="1"/>
  <c r="C42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D16" i="1"/>
  <c r="B15" i="1"/>
  <c r="D14" i="1"/>
  <c r="B11" i="1"/>
  <c r="B7" i="1"/>
  <c r="M139" i="1"/>
  <c r="S111" i="1"/>
  <c r="L97" i="1"/>
  <c r="F87" i="1"/>
  <c r="D82" i="1"/>
  <c r="D78" i="1"/>
  <c r="F75" i="1"/>
  <c r="F71" i="1"/>
  <c r="B69" i="1"/>
  <c r="B65" i="1"/>
  <c r="B61" i="1"/>
  <c r="B57" i="1"/>
  <c r="B53" i="1"/>
  <c r="D50" i="1"/>
  <c r="E48" i="1"/>
  <c r="G45" i="1"/>
  <c r="C43" i="1"/>
  <c r="F40" i="1"/>
  <c r="D39" i="1"/>
  <c r="D37" i="1"/>
  <c r="D35" i="1"/>
  <c r="F32" i="1"/>
  <c r="F30" i="1"/>
  <c r="J29" i="1"/>
  <c r="M28" i="1"/>
  <c r="O27" i="1"/>
  <c r="Q26" i="1"/>
  <c r="B26" i="1"/>
  <c r="D25" i="1"/>
  <c r="F24" i="1"/>
  <c r="O23" i="1"/>
  <c r="O21" i="1"/>
  <c r="D21" i="1"/>
  <c r="F20" i="1"/>
  <c r="J19" i="1"/>
  <c r="B18" i="1"/>
  <c r="D17" i="1"/>
  <c r="P15" i="1"/>
  <c r="C14" i="1"/>
  <c r="B6" i="1"/>
  <c r="E4" i="6"/>
  <c r="M133" i="1"/>
  <c r="G102" i="1"/>
  <c r="G100" i="1"/>
  <c r="G98" i="1"/>
  <c r="P96" i="1"/>
  <c r="D94" i="1"/>
  <c r="F91" i="1"/>
  <c r="B89" i="1"/>
  <c r="D86" i="1"/>
  <c r="D84" i="1"/>
  <c r="B83" i="1"/>
  <c r="F81" i="1"/>
  <c r="D80" i="1"/>
  <c r="B79" i="1"/>
  <c r="F77" i="1"/>
  <c r="D76" i="1"/>
  <c r="B75" i="1"/>
  <c r="F73" i="1"/>
  <c r="D72" i="1"/>
  <c r="B71" i="1"/>
  <c r="F69" i="1"/>
  <c r="D68" i="1"/>
  <c r="B67" i="1"/>
  <c r="F65" i="1"/>
  <c r="D64" i="1"/>
  <c r="B63" i="1"/>
  <c r="F61" i="1"/>
  <c r="D60" i="1"/>
  <c r="B59" i="1"/>
  <c r="F57" i="1"/>
  <c r="D56" i="1"/>
  <c r="B55" i="1"/>
  <c r="F53" i="1"/>
  <c r="E52" i="1"/>
  <c r="F51" i="1"/>
  <c r="G50" i="1"/>
  <c r="G49" i="1"/>
  <c r="B49" i="1"/>
  <c r="C48" i="1"/>
  <c r="C47" i="1"/>
  <c r="D46" i="1"/>
  <c r="E45" i="1"/>
  <c r="E44" i="1"/>
  <c r="F43" i="1"/>
  <c r="G42" i="1"/>
  <c r="G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23" i="1"/>
  <c r="C22" i="1"/>
  <c r="L21" i="1"/>
  <c r="R20" i="1"/>
  <c r="G20" i="1"/>
  <c r="P19" i="1"/>
  <c r="E19" i="1"/>
  <c r="C18" i="1"/>
  <c r="P17" i="1"/>
  <c r="E17" i="1"/>
  <c r="Q15" i="1"/>
  <c r="F15" i="1"/>
  <c r="B9" i="1"/>
  <c r="E4" i="1"/>
  <c r="O129" i="1"/>
  <c r="J101" i="1"/>
  <c r="B96" i="1"/>
  <c r="D90" i="1"/>
  <c r="F83" i="1"/>
  <c r="F79" i="1"/>
  <c r="D74" i="1"/>
  <c r="D70" i="1"/>
  <c r="D66" i="1"/>
  <c r="D62" i="1"/>
  <c r="D58" i="1"/>
  <c r="D54" i="1"/>
  <c r="C51" i="1"/>
  <c r="F47" i="1"/>
  <c r="G46" i="1"/>
  <c r="C44" i="1"/>
  <c r="E41" i="1"/>
  <c r="F38" i="1"/>
  <c r="F36" i="1"/>
  <c r="F34" i="1"/>
  <c r="D33" i="1"/>
  <c r="D31" i="1"/>
  <c r="O29" i="1"/>
  <c r="Q28" i="1"/>
  <c r="B28" i="1"/>
  <c r="D27" i="1"/>
  <c r="F26" i="1"/>
  <c r="J25" i="1"/>
  <c r="Q24" i="1"/>
  <c r="B24" i="1"/>
  <c r="D23" i="1"/>
  <c r="F22" i="1"/>
  <c r="J21" i="1"/>
  <c r="M20" i="1"/>
  <c r="O19" i="1"/>
  <c r="F18" i="1"/>
  <c r="J17" i="1"/>
  <c r="C16" i="1"/>
  <c r="L15" i="1"/>
  <c r="F10" i="1"/>
  <c r="B4" i="1"/>
  <c r="M116" i="1"/>
  <c r="R101" i="1"/>
  <c r="R99" i="1"/>
  <c r="R97" i="1"/>
  <c r="G96" i="1"/>
  <c r="F93" i="1"/>
  <c r="B91" i="1"/>
  <c r="D88" i="1"/>
  <c r="F85" i="1"/>
  <c r="G83" i="1"/>
  <c r="E82" i="1"/>
  <c r="C81" i="1"/>
  <c r="G79" i="1"/>
  <c r="E78" i="1"/>
  <c r="C77" i="1"/>
  <c r="G75" i="1"/>
  <c r="E74" i="1"/>
  <c r="C73" i="1"/>
  <c r="G71" i="1"/>
  <c r="E70" i="1"/>
  <c r="C69" i="1"/>
  <c r="G67" i="1"/>
  <c r="E66" i="1"/>
  <c r="C65" i="1"/>
  <c r="G63" i="1"/>
  <c r="E62" i="1"/>
  <c r="C61" i="1"/>
  <c r="G59" i="1"/>
  <c r="E58" i="1"/>
  <c r="C57" i="1"/>
  <c r="G55" i="1"/>
  <c r="E54" i="1"/>
  <c r="C53" i="1"/>
  <c r="D52" i="1"/>
  <c r="E51" i="1"/>
  <c r="E50" i="1"/>
  <c r="F49" i="1"/>
  <c r="G48" i="1"/>
  <c r="G47" i="1"/>
  <c r="B47" i="1"/>
  <c r="C46" i="1"/>
  <c r="C45" i="1"/>
  <c r="D44" i="1"/>
  <c r="E43" i="1"/>
  <c r="E42" i="1"/>
  <c r="F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G22" i="1"/>
  <c r="P21" i="1"/>
  <c r="E21" i="1"/>
  <c r="N20" i="1"/>
  <c r="C20" i="1"/>
  <c r="L19" i="1"/>
  <c r="G18" i="1"/>
  <c r="L17" i="1"/>
  <c r="J16" i="1"/>
  <c r="M15" i="1"/>
  <c r="G99" i="1"/>
  <c r="B93" i="1"/>
  <c r="B85" i="1"/>
  <c r="B81" i="1"/>
  <c r="B77" i="1"/>
  <c r="B73" i="1"/>
  <c r="F67" i="1"/>
  <c r="F63" i="1"/>
  <c r="F59" i="1"/>
  <c r="F55" i="1"/>
  <c r="C52" i="1"/>
  <c r="E49" i="1"/>
  <c r="B45" i="1"/>
  <c r="D42" i="1"/>
  <c r="B40" i="1"/>
  <c r="B38" i="1"/>
  <c r="B36" i="1"/>
  <c r="B34" i="1"/>
  <c r="B32" i="1"/>
  <c r="B30" i="1"/>
  <c r="D29" i="1"/>
  <c r="F28" i="1"/>
  <c r="J27" i="1"/>
  <c r="M26" i="1"/>
  <c r="O25" i="1"/>
  <c r="M24" i="1"/>
  <c r="J23" i="1"/>
  <c r="B22" i="1"/>
  <c r="Q20" i="1"/>
  <c r="B20" i="1"/>
  <c r="D19" i="1"/>
  <c r="O17" i="1"/>
  <c r="G16" i="1"/>
  <c r="E15" i="1"/>
  <c r="G14" i="1"/>
  <c r="F8" i="1"/>
  <c r="B112" i="1" l="1"/>
  <c r="D119" i="1"/>
  <c r="P22" i="1"/>
  <c r="B123" i="1"/>
  <c r="H111" i="1"/>
  <c r="B129" i="1"/>
  <c r="B118" i="1"/>
  <c r="D125" i="1"/>
  <c r="L22" i="1"/>
  <c r="Q22" i="1"/>
  <c r="B109" i="1"/>
  <c r="D118" i="1"/>
  <c r="D121" i="1"/>
  <c r="D123" i="1"/>
  <c r="B126" i="1"/>
  <c r="H129" i="1"/>
  <c r="M22" i="1"/>
  <c r="R22" i="1"/>
  <c r="D117" i="1"/>
  <c r="B120" i="1"/>
  <c r="H121" i="1"/>
  <c r="D124" i="1"/>
  <c r="B127" i="1"/>
  <c r="B130" i="1"/>
  <c r="N22" i="1"/>
  <c r="B119" i="1"/>
  <c r="H120" i="1"/>
  <c r="H122" i="1"/>
  <c r="H124" i="1"/>
  <c r="H127" i="1"/>
  <c r="H131" i="1"/>
  <c r="H109" i="1"/>
  <c r="H110" i="1"/>
  <c r="B111" i="1"/>
  <c r="H117" i="1"/>
  <c r="H118" i="1"/>
  <c r="B122" i="1"/>
  <c r="B124" i="1"/>
  <c r="H125" i="1"/>
  <c r="B128" i="1"/>
  <c r="B131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8" i="6"/>
  <c r="P4" i="6"/>
  <c r="P14" i="6"/>
  <c r="J8" i="6"/>
  <c r="J17" i="6"/>
  <c r="J7" i="6"/>
  <c r="J9" i="6"/>
  <c r="J22" i="6"/>
  <c r="J15" i="6"/>
  <c r="J6" i="6"/>
  <c r="J19" i="6"/>
  <c r="J21" i="6"/>
  <c r="J23" i="6"/>
  <c r="J5" i="6"/>
  <c r="J18" i="6"/>
  <c r="J20" i="6"/>
  <c r="J16" i="6"/>
</calcChain>
</file>

<file path=xl/sharedStrings.xml><?xml version="1.0" encoding="utf-8"?>
<sst xmlns="http://schemas.openxmlformats.org/spreadsheetml/2006/main" count="1361" uniqueCount="810">
  <si>
    <t>d19041717.IB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</si>
  <si>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</si>
  <si>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</si>
  <si>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</si>
  <si>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</si>
  <si>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</si>
  <si>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</si>
  <si>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</si>
  <si>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</si>
  <si>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</si>
  <si>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</si>
  <si>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</si>
  <si>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</si>
  <si>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</si>
  <si>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</si>
  <si>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</si>
  <si>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</si>
  <si>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</si>
  <si>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</si>
  <si>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</si>
  <si>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</si>
  <si>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</si>
  <si>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</si>
  <si>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101454035.IB</t>
  </si>
  <si>
    <t>主体级别</t>
  </si>
  <si>
    <t>AAA</t>
  </si>
  <si>
    <t>101366003.IB</t>
  </si>
  <si>
    <t>*选择性黏贴</t>
  </si>
  <si>
    <t>1182393.IB</t>
  </si>
  <si>
    <t>数据年度</t>
  </si>
  <si>
    <t>2017年</t>
  </si>
  <si>
    <t>011479001.IB</t>
  </si>
  <si>
    <t>总资产</t>
  </si>
  <si>
    <t>0982137.IB</t>
  </si>
  <si>
    <t>负债率</t>
  </si>
  <si>
    <t>1282239.IB</t>
  </si>
  <si>
    <t>流动比率</t>
  </si>
  <si>
    <t>1380036.IB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</si>
  <si>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</si>
  <si>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</si>
  <si>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</si>
  <si>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</si>
  <si>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</si>
  <si>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</si>
  <si>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</si>
  <si>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</si>
  <si>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</si>
  <si>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</si>
  <si>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</si>
  <si>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</si>
  <si>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</si>
  <si>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</si>
  <si>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</si>
  <si>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</si>
  <si>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</si>
  <si>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</si>
  <si>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</si>
  <si>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</si>
  <si>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</si>
  <si>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</si>
  <si>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</si>
  <si>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</si>
  <si>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</si>
  <si>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</si>
  <si>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</si>
  <si>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</si>
  <si>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</si>
  <si>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</si>
  <si>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</si>
  <si>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</si>
  <si>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</si>
  <si>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</si>
  <si>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</si>
  <si>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</si>
  <si>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</si>
  <si>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</si>
  <si>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</si>
  <si>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</si>
  <si>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</si>
  <si>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</si>
  <si>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</si>
  <si>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</si>
  <si>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</si>
  <si>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</si>
  <si>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</si>
  <si>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</si>
  <si>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</si>
  <si>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</si>
  <si>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</si>
  <si>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</si>
  <si>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</si>
  <si>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</si>
  <si>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</si>
  <si>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</si>
  <si>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</si>
  <si>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</si>
  <si>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</si>
  <si>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</si>
  <si>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</si>
  <si>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</si>
  <si>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</si>
  <si>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</si>
  <si>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</si>
  <si>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</si>
  <si>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</si>
  <si>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</si>
  <si>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</si>
  <si>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</si>
  <si>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</si>
  <si>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</si>
  <si>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</si>
  <si>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</si>
  <si>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</si>
  <si>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</si>
  <si>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</si>
  <si>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</si>
  <si>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</si>
  <si>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</si>
  <si>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</si>
  <si>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</si>
  <si>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</si>
  <si>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011900576.IB</t>
  </si>
  <si>
    <t>20190311</t>
  </si>
  <si>
    <t>19苏交通SCP003</t>
  </si>
  <si>
    <t>011900056.IB</t>
  </si>
  <si>
    <t>20190108</t>
  </si>
  <si>
    <t>19苏交通SCP002</t>
  </si>
  <si>
    <t>011900034.IB</t>
  </si>
  <si>
    <t>20190107</t>
  </si>
  <si>
    <t>19苏交通SCP001</t>
  </si>
  <si>
    <t>011802453.IB</t>
  </si>
  <si>
    <t>20181211</t>
  </si>
  <si>
    <t>18苏交通SCP026</t>
  </si>
  <si>
    <t>011802422.IB</t>
  </si>
  <si>
    <t>20181207</t>
  </si>
  <si>
    <t>18苏交通SCP025</t>
  </si>
  <si>
    <t>011802409.IB</t>
  </si>
  <si>
    <t>20181205</t>
  </si>
  <si>
    <t>18苏交通SCP024</t>
  </si>
  <si>
    <t>011802377.IB</t>
  </si>
  <si>
    <t>20181203</t>
  </si>
  <si>
    <t>18苏交通SCP023</t>
  </si>
  <si>
    <t>011802250.IB</t>
  </si>
  <si>
    <t>20181119</t>
  </si>
  <si>
    <t>18苏交通SCP020</t>
  </si>
  <si>
    <t>011802223.IB</t>
  </si>
  <si>
    <t>20181115</t>
  </si>
  <si>
    <t>18苏交通SCP022</t>
  </si>
  <si>
    <t>011802175.IB</t>
  </si>
  <si>
    <t>20181112</t>
  </si>
  <si>
    <t>18苏交通SCP021</t>
  </si>
  <si>
    <t>011802150.IB</t>
  </si>
  <si>
    <t>20181106</t>
  </si>
  <si>
    <t>18苏交通SCP019</t>
  </si>
  <si>
    <t>127863.SH</t>
  </si>
  <si>
    <t>20181022</t>
  </si>
  <si>
    <t>18苏交04</t>
  </si>
  <si>
    <t>1880190.IB</t>
  </si>
  <si>
    <t>18苏交债01</t>
  </si>
  <si>
    <t>011801891.IB</t>
  </si>
  <si>
    <t>20181008</t>
  </si>
  <si>
    <t>18苏交通SCP018</t>
  </si>
  <si>
    <t>011801821.IB</t>
  </si>
  <si>
    <t>20180918</t>
  </si>
  <si>
    <t>18苏交通SCP016</t>
  </si>
  <si>
    <t>011801800.IB</t>
  </si>
  <si>
    <t>20180913</t>
  </si>
  <si>
    <t>18苏交通SCP017</t>
  </si>
  <si>
    <t>011801257.IB</t>
  </si>
  <si>
    <t>20180706</t>
  </si>
  <si>
    <t>18苏交通SCP015</t>
  </si>
  <si>
    <t>101800734.IB</t>
  </si>
  <si>
    <t>18扬子大桥MTN001</t>
  </si>
  <si>
    <t>011801246.IB</t>
  </si>
  <si>
    <t>20180705</t>
  </si>
  <si>
    <t>18苏交通SCP014</t>
  </si>
  <si>
    <t>150514.SH</t>
  </si>
  <si>
    <t>20180702</t>
  </si>
  <si>
    <t>18苏交03</t>
  </si>
  <si>
    <t>011801195.IB</t>
  </si>
  <si>
    <t>20180627</t>
  </si>
  <si>
    <t>18苏交通SCP013</t>
  </si>
  <si>
    <t>011800966.IB</t>
  </si>
  <si>
    <t>20180518</t>
  </si>
  <si>
    <t>18苏交通SCP012</t>
  </si>
  <si>
    <t>011800955.IB</t>
  </si>
  <si>
    <t>20180517</t>
  </si>
  <si>
    <t>18苏交通SCP011</t>
  </si>
  <si>
    <t>011800954.IB</t>
  </si>
  <si>
    <t>18苏交通SCP010</t>
  </si>
  <si>
    <t>011800950.IB</t>
  </si>
  <si>
    <t>20180516</t>
  </si>
  <si>
    <t>18苏交通SCP009</t>
  </si>
  <si>
    <t>101800543.IB</t>
  </si>
  <si>
    <t>20180425</t>
  </si>
  <si>
    <t>18苏交通MTN003</t>
  </si>
  <si>
    <t>101800522.IB</t>
  </si>
  <si>
    <t>20180424</t>
  </si>
  <si>
    <t>18苏交通MTN001</t>
  </si>
  <si>
    <t>150297.SH</t>
  </si>
  <si>
    <t>20180423</t>
  </si>
  <si>
    <t>18苏交01</t>
  </si>
  <si>
    <t>101800494.IB</t>
  </si>
  <si>
    <t>18苏交通MTN002</t>
  </si>
  <si>
    <t>143309.SH</t>
  </si>
  <si>
    <t>20180417</t>
  </si>
  <si>
    <t>18苏通01</t>
  </si>
  <si>
    <t>011800550.IB</t>
  </si>
  <si>
    <t>20180323</t>
  </si>
  <si>
    <t>18苏交通SCP007</t>
  </si>
  <si>
    <t>011800535.IB</t>
  </si>
  <si>
    <t>20180322</t>
  </si>
  <si>
    <t>18苏交通SCP008</t>
  </si>
  <si>
    <t>011800432.IB</t>
  </si>
  <si>
    <t>20180314</t>
  </si>
  <si>
    <t>18苏交通SCP005</t>
  </si>
  <si>
    <t>011800433.IB</t>
  </si>
  <si>
    <t>18苏交通SCP006</t>
  </si>
  <si>
    <t>011800367.IB</t>
  </si>
  <si>
    <t>20180308</t>
  </si>
  <si>
    <t>18苏交通SCP004</t>
  </si>
  <si>
    <t>011800354.IB</t>
  </si>
  <si>
    <t>20180307</t>
  </si>
  <si>
    <t>18苏交通SCP003</t>
  </si>
  <si>
    <t>011800253.IB</t>
  </si>
  <si>
    <t>20180211</t>
  </si>
  <si>
    <t>18苏交通SCP002</t>
  </si>
  <si>
    <t>011800200.IB</t>
  </si>
  <si>
    <t>20180205</t>
  </si>
  <si>
    <t>18苏交通SCP001</t>
  </si>
  <si>
    <t>011751139.IB</t>
  </si>
  <si>
    <t>20171220</t>
  </si>
  <si>
    <t>17苏交通SCP028</t>
  </si>
  <si>
    <t>011751127.IB</t>
  </si>
  <si>
    <t>20171206</t>
  </si>
  <si>
    <t>17苏交通SCP026</t>
  </si>
  <si>
    <t>011759103.IB</t>
  </si>
  <si>
    <t>20171108</t>
  </si>
  <si>
    <t>17苏交通SCP025</t>
  </si>
  <si>
    <t>011753075.IB</t>
  </si>
  <si>
    <t>20171025</t>
  </si>
  <si>
    <t>17苏交通SCP024</t>
  </si>
  <si>
    <t>101754089.IB</t>
  </si>
  <si>
    <t>20170921</t>
  </si>
  <si>
    <t>17苏交通MTN002</t>
  </si>
  <si>
    <t>081755001.IB</t>
  </si>
  <si>
    <t>20170918</t>
  </si>
  <si>
    <t>17扬子大桥ABN001优先01</t>
  </si>
  <si>
    <t>081755002.IB</t>
  </si>
  <si>
    <t>17扬子大桥ABN001优先02</t>
  </si>
  <si>
    <t>081755003.IB</t>
  </si>
  <si>
    <t>17扬子大桥ABN001优先03</t>
  </si>
  <si>
    <t>081755004.IB</t>
  </si>
  <si>
    <t>17扬子大桥ABN001次级</t>
  </si>
  <si>
    <t>101755028.IB</t>
  </si>
  <si>
    <t>17苏交通MTN004</t>
  </si>
  <si>
    <t>101751031.IB</t>
  </si>
  <si>
    <t>20170912</t>
  </si>
  <si>
    <t>17苏交通MTN003</t>
  </si>
  <si>
    <t>011765004.IB</t>
  </si>
  <si>
    <t>17苏交通SCP023</t>
  </si>
  <si>
    <t>011761065.IB</t>
  </si>
  <si>
    <t>20170907</t>
  </si>
  <si>
    <t>17苏交通SCP022</t>
  </si>
  <si>
    <t>011760132.IB</t>
  </si>
  <si>
    <t>20170825</t>
  </si>
  <si>
    <t>17苏交通SCP021</t>
  </si>
  <si>
    <t>101758034.IB</t>
  </si>
  <si>
    <t>20170818</t>
  </si>
  <si>
    <t>17苏交通MTN001</t>
  </si>
  <si>
    <t>011770019.IB</t>
  </si>
  <si>
    <t>20170816</t>
  </si>
  <si>
    <t>17苏交通SCP020</t>
  </si>
  <si>
    <t>011751065.IB</t>
  </si>
  <si>
    <t>20170712</t>
  </si>
  <si>
    <t>17苏交通SCP018</t>
  </si>
  <si>
    <t>011759056.IB</t>
  </si>
  <si>
    <t>20170711</t>
  </si>
  <si>
    <t>17苏交通SCP019BC</t>
  </si>
  <si>
    <t>011760084.IB</t>
  </si>
  <si>
    <t>20170626</t>
  </si>
  <si>
    <t>17苏交通SCP017</t>
  </si>
  <si>
    <t>011752035.IB</t>
  </si>
  <si>
    <t>20170622</t>
  </si>
  <si>
    <t>17苏交通SCP015</t>
  </si>
  <si>
    <t>011758059.IB</t>
  </si>
  <si>
    <t>20170621</t>
  </si>
  <si>
    <t>17苏交通SCP016</t>
  </si>
  <si>
    <t>011753039.IB</t>
  </si>
  <si>
    <t>20170614</t>
  </si>
  <si>
    <t>17苏交通SCP014</t>
  </si>
  <si>
    <t>011754085.IB</t>
  </si>
  <si>
    <t>20170601</t>
  </si>
  <si>
    <t>17苏交通SCP013</t>
  </si>
  <si>
    <t>011756023.IB</t>
  </si>
  <si>
    <t>20170525</t>
  </si>
  <si>
    <t>17苏交通SCP012</t>
  </si>
  <si>
    <t>011761031.IB</t>
  </si>
  <si>
    <t>20170522</t>
  </si>
  <si>
    <t>17苏交通SCP011</t>
  </si>
  <si>
    <t>011759037.IB</t>
  </si>
  <si>
    <t>20170511</t>
  </si>
  <si>
    <t>17苏交通SCP009</t>
  </si>
  <si>
    <t>011758047.IB</t>
  </si>
  <si>
    <t>20170510</t>
  </si>
  <si>
    <t>17苏交通SCP008</t>
  </si>
  <si>
    <t>011771017.IB</t>
  </si>
  <si>
    <t>20170426</t>
  </si>
  <si>
    <t>17苏交通SCP007</t>
  </si>
  <si>
    <t>011771016.IB</t>
  </si>
  <si>
    <t>17苏交通SCP006</t>
  </si>
  <si>
    <t>011766010.IB</t>
  </si>
  <si>
    <t>20170331</t>
  </si>
  <si>
    <t>17苏交通SCP005</t>
  </si>
  <si>
    <t>011764020.IB</t>
  </si>
  <si>
    <t>20170322</t>
  </si>
  <si>
    <t>17苏交通SCP004</t>
  </si>
  <si>
    <t>011758019.IB</t>
  </si>
  <si>
    <t>20170308</t>
  </si>
  <si>
    <t>17苏交通SCP003</t>
  </si>
  <si>
    <t>011764013.IB</t>
  </si>
  <si>
    <t>20170222</t>
  </si>
  <si>
    <t>17苏交通SCP002</t>
  </si>
  <si>
    <t>011754018.IB</t>
  </si>
  <si>
    <t>20170120</t>
  </si>
  <si>
    <t>17苏交通SCP001</t>
  </si>
  <si>
    <t>011698998.IB</t>
  </si>
  <si>
    <t>20161208</t>
  </si>
  <si>
    <t>16苏交通SCP019</t>
  </si>
  <si>
    <t>011698992.IB</t>
  </si>
  <si>
    <t>20161207</t>
  </si>
  <si>
    <t>16苏交通SCP018</t>
  </si>
  <si>
    <t>011698868.IB</t>
  </si>
  <si>
    <t>20161122</t>
  </si>
  <si>
    <t>16苏交通SCP017</t>
  </si>
  <si>
    <t>011698763.IB</t>
  </si>
  <si>
    <t>20161109</t>
  </si>
  <si>
    <t>16苏交通SCP016</t>
  </si>
  <si>
    <t>011698578.IB</t>
  </si>
  <si>
    <t>20161013</t>
  </si>
  <si>
    <t>16苏交通SCP015</t>
  </si>
  <si>
    <t>011698464.IB</t>
  </si>
  <si>
    <t>20160919</t>
  </si>
  <si>
    <t>16苏交通SCP014</t>
  </si>
  <si>
    <t>011698425.IB</t>
  </si>
  <si>
    <t>20160907</t>
  </si>
  <si>
    <t>16苏交通SCP013</t>
  </si>
  <si>
    <t>011698287.IB</t>
  </si>
  <si>
    <t>20160816</t>
  </si>
  <si>
    <t>16苏交通SCP012</t>
  </si>
  <si>
    <t>011698122.IB</t>
  </si>
  <si>
    <t>20160719</t>
  </si>
  <si>
    <t>16苏交通SCP011</t>
  </si>
  <si>
    <t>011698100.IB</t>
  </si>
  <si>
    <t>20160714</t>
  </si>
  <si>
    <t>16苏交通SCP009</t>
  </si>
  <si>
    <t>011698101.IB</t>
  </si>
  <si>
    <t>16苏交通SCP010</t>
  </si>
  <si>
    <t>011698047.IB</t>
  </si>
  <si>
    <t>20160705</t>
  </si>
  <si>
    <t>16苏交通SCP008</t>
  </si>
  <si>
    <t>011699664.IB</t>
  </si>
  <si>
    <t>20160422</t>
  </si>
  <si>
    <t>16苏交通SCP006</t>
  </si>
  <si>
    <t>011699665.IB</t>
  </si>
  <si>
    <t>16苏交通SCP007</t>
  </si>
  <si>
    <t>011699430.IB</t>
  </si>
  <si>
    <t>20160314</t>
  </si>
  <si>
    <t>16苏交通SCP005</t>
  </si>
  <si>
    <t>011699264.IB</t>
  </si>
  <si>
    <t>20160224</t>
  </si>
  <si>
    <t>16苏交通SCP004</t>
  </si>
  <si>
    <t>011699169.IB</t>
  </si>
  <si>
    <t>20160125</t>
  </si>
  <si>
    <t>16苏交通SCP003</t>
  </si>
  <si>
    <t>011699021.IB</t>
  </si>
  <si>
    <t>20160107</t>
  </si>
  <si>
    <t>16苏交通SCP002</t>
  </si>
  <si>
    <t>011699008.IB</t>
  </si>
  <si>
    <t>20160105</t>
  </si>
  <si>
    <t>16苏交通SCP001</t>
  </si>
  <si>
    <t>101554094.IB</t>
  </si>
  <si>
    <t>20151215</t>
  </si>
  <si>
    <t>15苏交通MTN004</t>
  </si>
  <si>
    <t>101555035.IB</t>
  </si>
  <si>
    <t>20151211</t>
  </si>
  <si>
    <t>15苏交通MTN005</t>
  </si>
  <si>
    <t>101564067.IB</t>
  </si>
  <si>
    <t>20151202</t>
  </si>
  <si>
    <t>15苏交通MTN003</t>
  </si>
  <si>
    <t>101553046.IB</t>
  </si>
  <si>
    <t>15苏交通MTN002</t>
  </si>
  <si>
    <t>031562046.IB</t>
  </si>
  <si>
    <t>20151126</t>
  </si>
  <si>
    <t>15苏交通PPN002</t>
  </si>
  <si>
    <t>011590012.IB</t>
  </si>
  <si>
    <t>20151104</t>
  </si>
  <si>
    <t>15苏交通SCP012</t>
  </si>
  <si>
    <t>031553044.IB</t>
  </si>
  <si>
    <t>20151029</t>
  </si>
  <si>
    <t>15苏交通PPN001</t>
  </si>
  <si>
    <t>011590011.IB</t>
  </si>
  <si>
    <t>20151023</t>
  </si>
  <si>
    <t>15苏交通SCP011</t>
  </si>
  <si>
    <t>011590010.IB</t>
  </si>
  <si>
    <t>20151022</t>
  </si>
  <si>
    <t>15苏交通SCP010</t>
  </si>
  <si>
    <t>041554058.IB</t>
  </si>
  <si>
    <t>20150914</t>
  </si>
  <si>
    <t>15苏交通CP002</t>
  </si>
  <si>
    <t>041558069.IB</t>
  </si>
  <si>
    <t>20150813</t>
  </si>
  <si>
    <t>15苏交通CP001</t>
  </si>
  <si>
    <t>011590009.IB</t>
  </si>
  <si>
    <t>20150804</t>
  </si>
  <si>
    <t>15苏交通SCP009</t>
  </si>
  <si>
    <t>011590008.IB</t>
  </si>
  <si>
    <t>20150803</t>
  </si>
  <si>
    <t>15苏交通SCP008</t>
  </si>
  <si>
    <t>011590007.IB</t>
  </si>
  <si>
    <t>20150720</t>
  </si>
  <si>
    <t>15苏交通SCP007</t>
  </si>
  <si>
    <t>011590006.IB</t>
  </si>
  <si>
    <t>20150417</t>
  </si>
  <si>
    <t>15苏交通SCP006</t>
  </si>
  <si>
    <t>011590005.IB</t>
  </si>
  <si>
    <t>20150415</t>
  </si>
  <si>
    <t>15苏交通SCP005</t>
  </si>
  <si>
    <t>101556005.IB</t>
  </si>
  <si>
    <t>20150324</t>
  </si>
  <si>
    <t>15苏交通MTN001</t>
  </si>
  <si>
    <t>011590004.IB</t>
  </si>
  <si>
    <t>20150212</t>
  </si>
  <si>
    <t>15苏交通SCP004</t>
  </si>
  <si>
    <t>011590003.IB</t>
  </si>
  <si>
    <t>20150210</t>
  </si>
  <si>
    <t>15苏交通SCP003</t>
  </si>
  <si>
    <t>011590002.IB</t>
  </si>
  <si>
    <t>20150206</t>
  </si>
  <si>
    <t>15苏交通SCP002</t>
  </si>
  <si>
    <t>011590001.IB</t>
  </si>
  <si>
    <t>20150203</t>
  </si>
  <si>
    <t>15苏交通SCP001</t>
  </si>
  <si>
    <t>011490006.IB</t>
  </si>
  <si>
    <t>20141118</t>
  </si>
  <si>
    <t>14苏交通SCP006</t>
  </si>
  <si>
    <t>041453111.IB</t>
  </si>
  <si>
    <t>20141024</t>
  </si>
  <si>
    <t>14苏交通CP007</t>
  </si>
  <si>
    <t>041455042.IB</t>
  </si>
  <si>
    <t>14苏交通CP008</t>
  </si>
  <si>
    <t>041459069.IB</t>
  </si>
  <si>
    <t>14苏交通CP006</t>
  </si>
  <si>
    <t>041456047.IB</t>
  </si>
  <si>
    <t>20141023</t>
  </si>
  <si>
    <t>14苏交通CP005</t>
  </si>
  <si>
    <t>011490005.IB</t>
  </si>
  <si>
    <t>20141010</t>
  </si>
  <si>
    <t>14苏交通SCP005</t>
  </si>
  <si>
    <t>1422009.IB</t>
  </si>
  <si>
    <t>20140929</t>
  </si>
  <si>
    <t>14江苏租赁02</t>
  </si>
  <si>
    <t>031431003.IB</t>
  </si>
  <si>
    <t>20140821</t>
  </si>
  <si>
    <t>14苏交通PPN003</t>
  </si>
  <si>
    <t>011490004.IB</t>
  </si>
  <si>
    <t>20140805</t>
  </si>
  <si>
    <t>14苏交通SCP004</t>
  </si>
  <si>
    <t>011490003.IB</t>
  </si>
  <si>
    <t>20140716</t>
  </si>
  <si>
    <t>14苏交通SCP003</t>
  </si>
  <si>
    <t>101458022.IB</t>
  </si>
  <si>
    <t>20140620</t>
  </si>
  <si>
    <t>14苏通桥MTN001</t>
  </si>
  <si>
    <t>011490002.IB</t>
  </si>
  <si>
    <t>20140528</t>
  </si>
  <si>
    <t>14苏交通SCP002</t>
  </si>
  <si>
    <t>101461014.IB</t>
  </si>
  <si>
    <t>20140516</t>
  </si>
  <si>
    <t>14苏交通MTN002</t>
  </si>
  <si>
    <t>101465008.IB</t>
  </si>
  <si>
    <t>20140514</t>
  </si>
  <si>
    <t>14苏交通MTN001</t>
  </si>
  <si>
    <t>011490001.IB</t>
  </si>
  <si>
    <t>20140512</t>
  </si>
  <si>
    <t>14苏交通SCP001</t>
  </si>
  <si>
    <t>041461022.IB</t>
  </si>
  <si>
    <t>20140424</t>
  </si>
  <si>
    <t>14苏交通CP004</t>
  </si>
  <si>
    <t>041455011.IB</t>
  </si>
  <si>
    <t>20140326</t>
  </si>
  <si>
    <t>14苏交通CP003</t>
  </si>
  <si>
    <t>1422002.IB</t>
  </si>
  <si>
    <t>20140217</t>
  </si>
  <si>
    <t>14江苏租赁债01</t>
  </si>
  <si>
    <t>031431002.IB</t>
  </si>
  <si>
    <t>20140212</t>
  </si>
  <si>
    <t>14苏交通PPN002</t>
  </si>
  <si>
    <t>041454004.IB</t>
  </si>
  <si>
    <t>20140210</t>
  </si>
  <si>
    <t>14苏交通CP002</t>
  </si>
  <si>
    <t>041453007.IB</t>
  </si>
  <si>
    <t>20140207</t>
  </si>
  <si>
    <t>14苏交通CP001</t>
  </si>
  <si>
    <t>124485.SH</t>
  </si>
  <si>
    <t>20140115</t>
  </si>
  <si>
    <t>14苏沿海</t>
  </si>
  <si>
    <t>1480010.IB</t>
  </si>
  <si>
    <t>14苏沿海债</t>
  </si>
  <si>
    <t>031431001.IB</t>
  </si>
  <si>
    <t>20140109</t>
  </si>
  <si>
    <t>14苏交通PPN001</t>
  </si>
  <si>
    <t>041358090.IB</t>
  </si>
  <si>
    <t>20131121</t>
  </si>
  <si>
    <t>13苏交通CP008</t>
  </si>
  <si>
    <t>031331007.IB</t>
  </si>
  <si>
    <t>20131113</t>
  </si>
  <si>
    <t>13苏交通PPN007</t>
  </si>
  <si>
    <t>031331008.IB</t>
  </si>
  <si>
    <t>13苏交通PPN008</t>
  </si>
  <si>
    <t>031331006.IB</t>
  </si>
  <si>
    <t>13苏交通PPN006</t>
  </si>
  <si>
    <t>041351051.IB</t>
  </si>
  <si>
    <t>20131108</t>
  </si>
  <si>
    <t>13苏交通CP007</t>
  </si>
  <si>
    <t>041361042.IB</t>
  </si>
  <si>
    <t>20130912</t>
  </si>
  <si>
    <t>13苏交通CP005</t>
  </si>
  <si>
    <t>041356033.IB</t>
  </si>
  <si>
    <t>13苏交通CP006</t>
  </si>
  <si>
    <t>031331005.IB</t>
  </si>
  <si>
    <t>20130812</t>
  </si>
  <si>
    <t>13苏交通PPN005</t>
  </si>
  <si>
    <t>031331004.IB</t>
  </si>
  <si>
    <t>20130729</t>
  </si>
  <si>
    <t>13苏交通PPN004</t>
  </si>
  <si>
    <t>041359051.IB</t>
  </si>
  <si>
    <t>20130718</t>
  </si>
  <si>
    <t>13苏交通CP004</t>
  </si>
  <si>
    <t>041356024.IB</t>
  </si>
  <si>
    <t>20130716</t>
  </si>
  <si>
    <t>13苏交通CP003</t>
  </si>
  <si>
    <t>031331003.IB</t>
  </si>
  <si>
    <t>20130618</t>
  </si>
  <si>
    <t>13苏交通PPN003</t>
  </si>
  <si>
    <t>1382280.IB</t>
  </si>
  <si>
    <t>20130522</t>
  </si>
  <si>
    <t>13苏交通MTN3</t>
  </si>
  <si>
    <t>1382251.IB</t>
  </si>
  <si>
    <t>20130516</t>
  </si>
  <si>
    <t>13苏交通MTN2</t>
  </si>
  <si>
    <t>031331002.IB</t>
  </si>
  <si>
    <t>20130424</t>
  </si>
  <si>
    <t>13苏交通PPN002</t>
  </si>
  <si>
    <t>031331001.IB</t>
  </si>
  <si>
    <t>20130422</t>
  </si>
  <si>
    <t>13苏交通PPN001</t>
  </si>
  <si>
    <t>041351008.IB</t>
  </si>
  <si>
    <t>20130308</t>
  </si>
  <si>
    <t>13苏交通CP002</t>
  </si>
  <si>
    <t>124152.SH</t>
  </si>
  <si>
    <t>20130129</t>
  </si>
  <si>
    <t>13宁禄口</t>
  </si>
  <si>
    <t>1380046.IB</t>
  </si>
  <si>
    <t>13宁机场债</t>
  </si>
  <si>
    <t>041355001.IB</t>
  </si>
  <si>
    <t>20130107</t>
  </si>
  <si>
    <t>13苏交通CP001</t>
  </si>
  <si>
    <t>1382001.IB</t>
  </si>
  <si>
    <t>13苏交通MTN1</t>
  </si>
  <si>
    <t>031231002.IB</t>
  </si>
  <si>
    <t>20121225</t>
  </si>
  <si>
    <t>12苏交通PPN002</t>
  </si>
  <si>
    <t>041253068.IB</t>
  </si>
  <si>
    <t>20121212</t>
  </si>
  <si>
    <t>12苏交通CP004</t>
  </si>
  <si>
    <t>1282514.IB</t>
  </si>
  <si>
    <t>20121204</t>
  </si>
  <si>
    <t>12苏交通MTN2</t>
  </si>
  <si>
    <t>041260083.IB</t>
  </si>
  <si>
    <t>20121116</t>
  </si>
  <si>
    <t>12天生港CP002</t>
  </si>
  <si>
    <t>041258057.IB</t>
  </si>
  <si>
    <t>20120921</t>
  </si>
  <si>
    <t>12苏通桥CP001</t>
  </si>
  <si>
    <t>1282364.IB</t>
  </si>
  <si>
    <t>20120919</t>
  </si>
  <si>
    <t>12苏交通MTN1</t>
  </si>
  <si>
    <t>041256015.IB</t>
  </si>
  <si>
    <t>20120523</t>
  </si>
  <si>
    <t>12苏交通CP002</t>
  </si>
  <si>
    <t>041261021.IB</t>
  </si>
  <si>
    <t>20120522</t>
  </si>
  <si>
    <t>12苏交通CP003</t>
  </si>
  <si>
    <t>041260015.IB</t>
  </si>
  <si>
    <t>20120413</t>
  </si>
  <si>
    <t>12天生港CP001</t>
  </si>
  <si>
    <t>1280057.IB</t>
  </si>
  <si>
    <t>20120320</t>
  </si>
  <si>
    <t>12苏交通债</t>
  </si>
  <si>
    <t>122705.SH</t>
  </si>
  <si>
    <t>12苏交通</t>
  </si>
  <si>
    <t>031231001.IB</t>
  </si>
  <si>
    <t>20120221</t>
  </si>
  <si>
    <t>12苏交通PPN001</t>
  </si>
  <si>
    <t>041251002.IB</t>
  </si>
  <si>
    <t>20120112</t>
  </si>
  <si>
    <t>12苏交通CP001</t>
  </si>
  <si>
    <t>1181030.IB</t>
  </si>
  <si>
    <t>20110120</t>
  </si>
  <si>
    <t>11天生港CP01</t>
  </si>
  <si>
    <t>1081419.IB</t>
  </si>
  <si>
    <t>20101201</t>
  </si>
  <si>
    <t>10苏交通CP03</t>
  </si>
  <si>
    <t>1022005.IB</t>
  </si>
  <si>
    <t>20101112</t>
  </si>
  <si>
    <t>10江苏租赁债</t>
  </si>
  <si>
    <t>122908.SH</t>
  </si>
  <si>
    <t>20100601</t>
  </si>
  <si>
    <t>10苏交通</t>
  </si>
  <si>
    <t>1080068.IB</t>
  </si>
  <si>
    <t>10苏交通债</t>
  </si>
  <si>
    <t>1081118.IB</t>
  </si>
  <si>
    <t>20100412</t>
  </si>
  <si>
    <t>10苏交通CP02</t>
  </si>
  <si>
    <t>1081028.IB</t>
  </si>
  <si>
    <t>20100202</t>
  </si>
  <si>
    <t>10苏交通CP01</t>
  </si>
  <si>
    <t>0980108.IB</t>
  </si>
  <si>
    <t>20090618</t>
  </si>
  <si>
    <t>09苏国信债01</t>
  </si>
  <si>
    <t>0980109.IB</t>
  </si>
  <si>
    <t>09苏国信债02</t>
  </si>
  <si>
    <t>0981039.IB</t>
  </si>
  <si>
    <t>20090311</t>
  </si>
  <si>
    <t>09苏交通CP01</t>
  </si>
  <si>
    <t>0881269.IB</t>
  </si>
  <si>
    <t>20081231</t>
  </si>
  <si>
    <t>08苏交通CP01</t>
  </si>
  <si>
    <t>122992.SH</t>
  </si>
  <si>
    <t>20081118</t>
  </si>
  <si>
    <t>08苏交通</t>
  </si>
  <si>
    <t>088058.IB</t>
  </si>
  <si>
    <t>08苏交通债</t>
  </si>
  <si>
    <t>0781159.IB</t>
  </si>
  <si>
    <t>20070813</t>
  </si>
  <si>
    <t>07苏交通CP03</t>
  </si>
  <si>
    <t>0781100.IB</t>
  </si>
  <si>
    <t>20070531</t>
  </si>
  <si>
    <t>07苏交通CP02</t>
  </si>
  <si>
    <t>0781076.IB</t>
  </si>
  <si>
    <t>20070420</t>
  </si>
  <si>
    <t>07苏交通CP01</t>
  </si>
  <si>
    <t>0681030.IB</t>
  </si>
  <si>
    <t>20060307</t>
  </si>
  <si>
    <t>06苏交通CP01</t>
  </si>
  <si>
    <t>0581064.IB</t>
  </si>
  <si>
    <t>20051125</t>
  </si>
  <si>
    <t>05苏交通CP04</t>
  </si>
  <si>
    <t>0581041.IB</t>
  </si>
  <si>
    <t>20051026</t>
  </si>
  <si>
    <t>05苏交通CP03</t>
  </si>
  <si>
    <t>0581016.IB</t>
  </si>
  <si>
    <t>20050825</t>
  </si>
  <si>
    <t>05苏交通CP02</t>
  </si>
  <si>
    <t>0581015.IB</t>
  </si>
  <si>
    <t>20050816</t>
  </si>
  <si>
    <t>05苏交通CP01</t>
  </si>
  <si>
    <t>038011.IB</t>
  </si>
  <si>
    <t>20031121</t>
  </si>
  <si>
    <t>03苏交通债</t>
  </si>
  <si>
    <t>120309.SH</t>
  </si>
  <si>
    <t>03苏交通</t>
  </si>
  <si>
    <t>7110.IB</t>
  </si>
  <si>
    <t>20021212</t>
  </si>
  <si>
    <t>02苏交通债</t>
  </si>
  <si>
    <t>120204.SH</t>
  </si>
  <si>
    <t>02苏交通</t>
  </si>
  <si>
    <t>150298.SH</t>
  </si>
  <si>
    <t>18苏交02</t>
  </si>
  <si>
    <t>历史主体评级</t>
  </si>
  <si>
    <t>发布日期</t>
  </si>
  <si>
    <t>主体资信级别</t>
  </si>
  <si>
    <t>评级展望</t>
  </si>
  <si>
    <t>评级机构</t>
  </si>
  <si>
    <t>20181026</t>
  </si>
  <si>
    <t>稳定</t>
  </si>
  <si>
    <t>中诚信证券评估有限公司</t>
  </si>
  <si>
    <t>20180718</t>
  </si>
  <si>
    <t>中诚信国际信用评级有限责任公司</t>
  </si>
  <si>
    <t>20180625</t>
  </si>
  <si>
    <t>20180510</t>
  </si>
  <si>
    <t>20180418</t>
  </si>
  <si>
    <t>20170810</t>
  </si>
  <si>
    <t>20170720</t>
  </si>
  <si>
    <t>20170706</t>
  </si>
  <si>
    <t>20170630</t>
  </si>
  <si>
    <t>联合资信评估有限公司</t>
  </si>
  <si>
    <t>20160718</t>
  </si>
  <si>
    <t>20160628</t>
  </si>
  <si>
    <t>20160321</t>
  </si>
  <si>
    <t>20150925</t>
  </si>
  <si>
    <t>20150806</t>
  </si>
  <si>
    <t>20150728</t>
  </si>
  <si>
    <t>--</t>
  </si>
  <si>
    <t>20150710</t>
  </si>
  <si>
    <t>20150421</t>
  </si>
  <si>
    <t>20141008</t>
  </si>
  <si>
    <t>20140804</t>
  </si>
  <si>
    <t>20140725</t>
  </si>
  <si>
    <t>20140627</t>
  </si>
  <si>
    <t>20140605</t>
  </si>
  <si>
    <t>20140306</t>
  </si>
  <si>
    <t>20140227</t>
  </si>
  <si>
    <t>20140127</t>
  </si>
  <si>
    <t>20140113</t>
  </si>
  <si>
    <t>20131227</t>
  </si>
  <si>
    <t>大公国际资信评估有限公司</t>
  </si>
  <si>
    <t>20131223</t>
  </si>
  <si>
    <t>20131011</t>
  </si>
  <si>
    <t>20130926</t>
  </si>
  <si>
    <t>20130730</t>
  </si>
  <si>
    <t>20130719</t>
  </si>
  <si>
    <t>20130628</t>
  </si>
  <si>
    <t>20130627</t>
  </si>
  <si>
    <t>20130401</t>
  </si>
  <si>
    <t>20130325</t>
  </si>
  <si>
    <t>20130110</t>
  </si>
  <si>
    <t>20121011</t>
  </si>
  <si>
    <t>20120910</t>
  </si>
  <si>
    <t>20120830</t>
  </si>
  <si>
    <t>20120814</t>
  </si>
  <si>
    <t>20120730</t>
  </si>
  <si>
    <t>20120727</t>
  </si>
  <si>
    <t>20120630</t>
  </si>
  <si>
    <t>20120203</t>
  </si>
  <si>
    <t>20111231</t>
  </si>
  <si>
    <t>20110919</t>
  </si>
  <si>
    <t>20110616</t>
  </si>
  <si>
    <t>20101104</t>
  </si>
  <si>
    <t>20100813</t>
  </si>
  <si>
    <t>20100507</t>
  </si>
  <si>
    <t>20100310</t>
  </si>
  <si>
    <t>20100104</t>
  </si>
  <si>
    <t>20091209</t>
  </si>
  <si>
    <t>20090731</t>
  </si>
  <si>
    <t>AA+</t>
  </si>
  <si>
    <t>20090616</t>
  </si>
  <si>
    <t>20090224</t>
  </si>
  <si>
    <t>20081016</t>
  </si>
  <si>
    <t>20080814</t>
  </si>
  <si>
    <t>20071212</t>
  </si>
  <si>
    <t>20061123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</si>
  <si>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</si>
  <si>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</si>
  <si>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</si>
  <si>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</si>
  <si>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</si>
  <si>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</si>
  <si>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</si>
  <si>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</si>
  <si>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</si>
  <si>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</si>
  <si>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</si>
  <si>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</si>
  <si>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</si>
  <si>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</si>
  <si>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</si>
  <si>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</si>
  <si>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</si>
  <si>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</si>
  <si>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</si>
  <si>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</si>
  <si>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</si>
  <si>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</si>
  <si>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</si>
  <si>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</si>
  <si>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</si>
  <si>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</si>
  <si>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</si>
  <si>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</si>
  <si>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</si>
  <si>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</si>
  <si>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</si>
  <si>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</si>
  <si>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</si>
  <si>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</si>
  <si>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</si>
  <si>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</si>
  <si>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</si>
  <si>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</si>
  <si>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</si>
  <si>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</si>
  <si>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</si>
  <si>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</si>
  <si>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江苏交通控股有限公司</t>
  </si>
  <si>
    <t>地方国有企业</t>
  </si>
  <si>
    <t>工业--运输--公路与铁路运输--公路运输</t>
  </si>
  <si>
    <t>江苏省南京市中山东路291号</t>
  </si>
  <si>
    <t>在公司发展过程中，江苏省政府在项目资源、财政补贴和交通组织等方面一直给予公司大力支持。公司累计获得交通部高速公路建设补助资金61.59亿元，交通厅、财政厅、发改委的补贴和援助资金7.07亿元，另外近3年(2010-2012年)江苏省财政厅又下拨专项补贴50亿元。公司自成立以来，一直坚持以收费公路为主业的发展战略，在江苏省投资、管理的高速公路，占江苏省高速公路通车里程的85.93%，在公路的投资、建设和运营管理等方面积累了丰富的经验，建立了完善的投资决策体系和运营管理体系，为提升公司市场竞争力和保持长期稳定发展打下了坚实的基础。公司管理的公路实现了通信、监控、收费三大网络的互联互通、信息共享和收费“一卡通”，具有今后向不停车收费和实现全自动收费平滑升级的能力。公司投资和经营的工程建设品质优良，多次获得国内外大奖。江阴大桥建成之时，跨度排名中国第一、世界第四，曾获世界桥梁协会颁发的“尤金·菲戈”大奖；苏通大桥工程获2010年度土木工程杰出成就奖，这是中国工程项目首次获此殊荣。公司系统所属很多路桥项目多次获得建筑施工“鲁班奖”等各种奖项。主要路产盈利能力较强，保证了公司经营业绩的持续稳定增长。</t>
  </si>
  <si>
    <t>江苏省人民政府国有资产监督管理委员会</t>
  </si>
  <si>
    <t/>
  </si>
  <si>
    <t>A-1</t>
  </si>
  <si>
    <t>A-1+</t>
  </si>
  <si>
    <t>陕西省交通建设集团公司</t>
  </si>
  <si>
    <t>湖北省联合发展投资集团有限公司</t>
  </si>
  <si>
    <t>浙江省交通投资集团有限公司</t>
  </si>
  <si>
    <t>陕西省高速公路建设集团公司</t>
  </si>
  <si>
    <t>山东高速股份有限公司</t>
  </si>
  <si>
    <t>贵州高速公路集团有限公司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</si>
</sst>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江苏交通控股有限公司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工业--运输--公路与铁路运输--公路运输</v>
      </c>
      <c r="C5" s="117"/>
      <c r="D5" s="57" t="s">
        <v>5</v>
      </c>
      <c r="E5" s="116" t="str">
        <f>[1]!b_issuer_regaddress(A2)</f>
        <v>江苏省南京市中山东路291号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在公司发展过程中，江苏省政府在项目资源、财政补贴和交通组织等方面一直给予公司大力支持。公司累计获得交通部高速公路建设补助资金61.59亿元，交通厅、财政厅、发改委的补贴和援助资金7.07亿元，另外近3年(2010-2012年)江苏省财政厅又下拨专项补贴50亿元。公司自成立以来，一直坚持以收费公路为主业的发展战略，在江苏省投资、管理的高速公路，占江苏省高速公路通车里程的85.93%，在公路的投资、建设和运营管理等方面积累了丰富的经验，建立了完善的投资决策体系和运营管理体系，为提升公司市场竞争力和保持长期稳定发展打下了坚实的基础。公司管理的公路实现了通信、监控、收费三大网络的互联互通、信息共享和收费“一卡通”，具有今后向不停车收费和实现全自动收费平滑升级的能力。公司投资和经营的工程建设品质优良，多次获得国内外大奖。江阴大桥建成之时，跨度排名中国第一、世界第四，曾获世界桥梁协会颁发的“尤金·菲戈”大奖；苏通大桥工程获2010年度土木工程杰出成就奖，这是中国工程项目首次获此殊荣。公司系统所属很多路桥项目多次获得建筑施工“鲁班奖”等各种奖项。主要路产盈利能力较强，保证了公司经营业绩的持续稳定增长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江苏省人民政府国有资产监督管理委员会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d19041717.IB</v>
      </c>
      <c r="K14" s="26"/>
      <c r="L14" s="27" t="str">
        <f>T15</f>
        <v>101454035.IB</v>
      </c>
      <c r="M14" s="27" t="str">
        <f>T16</f>
        <v>101366003.IB</v>
      </c>
      <c r="N14" s="27" t="str">
        <f>T17</f>
        <v>1182393.IB</v>
      </c>
      <c r="O14" s="27" t="str">
        <f>T18</f>
        <v>011479001.IB</v>
      </c>
      <c r="P14" s="27" t="str">
        <f>T19</f>
        <v>0982137.IB</v>
      </c>
      <c r="Q14" s="27" t="str">
        <f>T20</f>
        <v>1282239.IB</v>
      </c>
      <c r="R14" s="5" t="str">
        <f>T21</f>
        <v>1380036.IB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江苏交通控股有限公司</v>
      </c>
      <c r="K15" s="135"/>
      <c r="L15" s="8" t="str">
        <f>[1]!b_info_issuer(L14)</f>
        <v>陕西省交通建设集团公司</v>
      </c>
      <c r="M15" s="8" t="str">
        <f>[1]!b_info_issuer(M14)</f>
        <v>湖北省联合发展投资集团有限公司</v>
      </c>
      <c r="N15" s="8" t="str">
        <f>[1]!b_info_issuer(N14)</f>
        <v>吉林省高速公路集团有限公司</v>
      </c>
      <c r="O15" s="8" t="str">
        <f>[1]!b_info_issuer(O14)</f>
        <v>浙江省交通投资集团有限公司</v>
      </c>
      <c r="P15" s="8" t="str">
        <f>[1]!b_info_issuer(P14)</f>
        <v>陕西省高速公路建设集团公司</v>
      </c>
      <c r="Q15" s="8" t="str">
        <f>[1]!b_info_issuer(Q14)</f>
        <v>山东高速股份有限公司</v>
      </c>
      <c r="R15" s="8" t="str">
        <f>[1]!b_info_issuer(R14)</f>
        <v>贵州高速公路集团有限公司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2923.8959970612</v>
      </c>
      <c r="K19" s="121"/>
      <c r="L19" s="67">
        <f>[1]!b_stm07_bs(L14,74,L13,1)/100000000</f>
        <v>2669.9402399471001</v>
      </c>
      <c r="M19" s="67">
        <f>[1]!b_stm07_bs(M14,74,M13,1)/100000000</f>
        <v>1808.5911681942002</v>
      </c>
      <c r="N19" s="67">
        <f>[1]!b_stm07_bs(N14,74,N13,1)/100000000</f>
        <v>1484.2766824392002</v>
      </c>
      <c r="O19" s="67">
        <f>[1]!b_stm07_bs(O14,74,O13,1)/100000000</f>
        <v>3272.6002539569999</v>
      </c>
      <c r="P19" s="67">
        <f>[1]!b_stm07_bs(P14,74,P13,1)/100000000</f>
        <v>2003.1884358423999</v>
      </c>
      <c r="Q19" s="67">
        <f>[1]!b_stm07_bs(Q14,74,Q13,1)/100000000</f>
        <v>508.3921654989</v>
      </c>
      <c r="R19" s="67">
        <f>[1]!b_stm07_bs(R14,74,R13,1)/100000000</f>
        <v>3431.1216295882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0.64637500000000003</v>
      </c>
      <c r="K20" s="121"/>
      <c r="L20" s="10">
        <f>[1]!s_fa_debttoassets(L14,L13)/100</f>
        <v>0.7068859999999999</v>
      </c>
      <c r="M20" s="10">
        <f>[1]!s_fa_debttoassets(M14,M13)/100</f>
        <v>0.69077500000000003</v>
      </c>
      <c r="N20" s="10">
        <f>[1]!s_fa_debttoassets(N14,N13)/100</f>
        <v>0.34442700000000004</v>
      </c>
      <c r="O20" s="10">
        <f>[1]!s_fa_debttoassets(O14,O13)/100</f>
        <v>0.658308</v>
      </c>
      <c r="P20" s="10">
        <f>[1]!s_fa_debttoassets(P14,P13)/100</f>
        <v>0.74518399999999996</v>
      </c>
      <c r="Q20" s="10">
        <f>[1]!s_fa_debttoassets(Q14,Q13)/100</f>
        <v>0.46754499999999999</v>
      </c>
      <c r="R20" s="10">
        <f>[1]!s_fa_debttoassets(R14,R13)/100</f>
        <v>0.71843299999999999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0.19239999999999999</v>
      </c>
      <c r="K21" s="121"/>
      <c r="L21" s="67">
        <f>[1]!s_fa_current(L14,L13)</f>
        <v>0.46550000000000002</v>
      </c>
      <c r="M21" s="67">
        <f>[1]!s_fa_current(M14,M13)</f>
        <v>2.2774000000000001</v>
      </c>
      <c r="N21" s="67">
        <f>[1]!s_fa_current(N14,N13)</f>
        <v>4.0532000000000004</v>
      </c>
      <c r="O21" s="67">
        <f>[1]!s_fa_current(O14,O13)</f>
        <v>1.3048</v>
      </c>
      <c r="P21" s="67">
        <f>[1]!s_fa_current(P14,P13)</f>
        <v>0.4229</v>
      </c>
      <c r="Q21" s="67">
        <f>[1]!s_fa_current(Q14,Q13)</f>
        <v>1.7305999999999999</v>
      </c>
      <c r="R21" s="67">
        <f>[1]!s_fa_current(R14,R13)</f>
        <v>1.2527999999999999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1.1906682219749654</v>
      </c>
      <c r="K22" s="121"/>
      <c r="L22" s="65">
        <f>(公式页!L96+公式页!L97+公式页!L98+公式页!L99+公式页!L100+公式页!L101)/公式页!L103</f>
        <v>2.2058532848723154</v>
      </c>
      <c r="M22" s="65">
        <f t="shared" ref="M22:R22" si="0">(M96+M97+M98+M99+M100+M101)/M103</f>
        <v>1.6148359363253348</v>
      </c>
      <c r="N22" s="65">
        <f t="shared" si="0"/>
        <v>0.36091122480117876</v>
      </c>
      <c r="O22" s="65">
        <f t="shared" si="0"/>
        <v>0.98420966880059968</v>
      </c>
      <c r="P22" s="65">
        <f t="shared" si="0"/>
        <v>2.7019139594419048</v>
      </c>
      <c r="Q22" s="65">
        <f t="shared" si="0"/>
        <v>0.74827629326159106</v>
      </c>
      <c r="R22" s="65">
        <f t="shared" si="0"/>
        <v>2.2485809261935734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0.12590000000000001</v>
      </c>
      <c r="K23" s="121"/>
      <c r="L23" s="67">
        <f>[1]!s_fa_ebitdatodebt(L14,L13)</f>
        <v>3.3599999999999998E-2</v>
      </c>
      <c r="M23" s="67">
        <f>[1]!s_fa_ebitdatodebt(M14,M13)</f>
        <v>3.9300000000000002E-2</v>
      </c>
      <c r="N23" s="67">
        <f>[1]!s_fa_ebitdatodebt(N14,N13)</f>
        <v>0.128</v>
      </c>
      <c r="O23" s="67">
        <f>[1]!s_fa_ebitdatodebt(O14,O13)</f>
        <v>9.3899999999999997E-2</v>
      </c>
      <c r="P23" s="67">
        <f>[1]!s_fa_ebitdatodebt(P14,P13)</f>
        <v>4.4400000000000002E-2</v>
      </c>
      <c r="Q23" s="67">
        <f>[1]!s_fa_ebitdatodebt(Q14,Q13)</f>
        <v>0.24399999999999999</v>
      </c>
      <c r="R23" s="67">
        <f>[1]!s_fa_ebitdatodebt(R14,R13)</f>
        <v>3.0700000000000002E-2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447.5617667043</v>
      </c>
      <c r="K24" s="121"/>
      <c r="L24" s="67">
        <f>[1]!b_stm07_is(L14,9,L13,1)/100000000</f>
        <v>101.7057244631</v>
      </c>
      <c r="M24" s="67">
        <f>[1]!b_stm07_is(M14,9,M13,1)/100000000</f>
        <v>139.39241630480001</v>
      </c>
      <c r="N24" s="67">
        <f>[1]!b_stm07_is(N14,9,N13,1)/100000000</f>
        <v>14.161337555399999</v>
      </c>
      <c r="O24" s="67">
        <f>[1]!b_stm07_is(O14,9,O13,1)/100000000</f>
        <v>1068.4841406221001</v>
      </c>
      <c r="P24" s="67">
        <f>[1]!b_stm07_is(P14,9,P13,1)/100000000</f>
        <v>126.7515883391</v>
      </c>
      <c r="Q24" s="67">
        <f>[1]!b_stm07_is(Q14,9,Q13,1)/100000000</f>
        <v>73.7953137919</v>
      </c>
      <c r="R24" s="67">
        <f>[1]!b_stm07_is(R14,9,R13,1)/100000000</f>
        <v>145.9052064146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1.4440999999999999</v>
      </c>
      <c r="K25" s="121"/>
      <c r="L25" s="11">
        <f>[1]!s_fa_salescashintoor(L14,L13)%</f>
        <v>1.0642</v>
      </c>
      <c r="M25" s="11">
        <f>[1]!s_fa_salescashintoor(M14,M13)%</f>
        <v>1.4423999999999999</v>
      </c>
      <c r="N25" s="11">
        <f>[1]!s_fa_salescashintoor(N14,N13)%</f>
        <v>1.0169999999999999</v>
      </c>
      <c r="O25" s="11">
        <f>[1]!s_fa_salescashintoor(O14,O13)%</f>
        <v>1.0507</v>
      </c>
      <c r="P25" s="11">
        <f>[1]!s_fa_salescashintoor(P14,P13)%</f>
        <v>0.88180000000000003</v>
      </c>
      <c r="Q25" s="11">
        <f>[1]!s_fa_salescashintoor(Q14,Q13)%</f>
        <v>1.0341</v>
      </c>
      <c r="R25" s="11">
        <f>[1]!s_fa_salescashintoor(R14,R13)%</f>
        <v>1.2036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0.41631700000000005</v>
      </c>
      <c r="K26" s="121"/>
      <c r="L26" s="11">
        <f>[1]!s_fa_grossprofitmargin(L14,L13)%</f>
        <v>0.64467799999999997</v>
      </c>
      <c r="M26" s="11">
        <f>[1]!s_fa_grossprofitmargin(M14,M13)%</f>
        <v>0.25825399999999998</v>
      </c>
      <c r="N26" s="11">
        <f>[1]!s_fa_grossprofitmargin(N14,N13)%</f>
        <v>-0.54925600000000008</v>
      </c>
      <c r="O26" s="11">
        <f>[1]!s_fa_grossprofitmargin(O14,O13)%</f>
        <v>0.13802500000000001</v>
      </c>
      <c r="P26" s="11">
        <f>[1]!s_fa_grossprofitmargin(P14,P13)%</f>
        <v>0.57781199999999999</v>
      </c>
      <c r="Q26" s="11">
        <f>[1]!s_fa_grossprofitmargin(Q14,Q13)%</f>
        <v>0.56755299999999997</v>
      </c>
      <c r="R26" s="11">
        <f>[1]!s_fa_grossprofitmargin(R14,R13)%</f>
        <v>0.51454999999999995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86.998419833799986</v>
      </c>
      <c r="K27" s="121"/>
      <c r="L27" s="68">
        <f>[1]!b_stm07_is(L14,60,L13,1)/100000000</f>
        <v>2.5351370013999999</v>
      </c>
      <c r="M27" s="68">
        <f>[1]!b_stm07_is(M14,60,M13,1)/100000000</f>
        <v>8.9836128812999991</v>
      </c>
      <c r="N27" s="68">
        <f>[1]!b_stm07_is(N14,60,N13,1)/100000000</f>
        <v>33.454782049999999</v>
      </c>
      <c r="O27" s="68">
        <f>[1]!b_stm07_is(O14,60,O13,1)/100000000</f>
        <v>71.5308289309</v>
      </c>
      <c r="P27" s="68">
        <f>[1]!b_stm07_is(P14,60,P13,1)/100000000</f>
        <v>1.3759172698</v>
      </c>
      <c r="Q27" s="68">
        <f>[1]!b_stm07_is(Q14,60,Q13,1)/100000000</f>
        <v>28.768481784599999</v>
      </c>
      <c r="R27" s="68">
        <f>[1]!b_stm07_is(R14,60,R13,1)/100000000</f>
        <v>4.2321067417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8.1495999999999999E-2</v>
      </c>
      <c r="K28" s="121"/>
      <c r="L28" s="10">
        <f>[1]!s_fa_roe(L14,L13)%</f>
        <v>2.9210000000000004E-3</v>
      </c>
      <c r="M28" s="10">
        <f>[1]!s_fa_roe(M14,M13)%</f>
        <v>9.9400000000000009E-4</v>
      </c>
      <c r="N28" s="10">
        <f>[1]!s_fa_roe(N14,N13)%</f>
        <v>3.8610000000000005E-2</v>
      </c>
      <c r="O28" s="10">
        <f>[1]!s_fa_roe(O14,O13)%</f>
        <v>5.8415000000000002E-2</v>
      </c>
      <c r="P28" s="10">
        <f>[1]!s_fa_roe(P14,P13)%</f>
        <v>2.2070000000000002E-3</v>
      </c>
      <c r="Q28" s="10">
        <f>[1]!s_fa_roe(Q14,Q13)%</f>
        <v>0.10263299999999999</v>
      </c>
      <c r="R28" s="10">
        <f>[1]!s_fa_roe(R14,R13)%</f>
        <v>3.8679999999999999E-3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200.08981145830001</v>
      </c>
      <c r="K29" s="121"/>
      <c r="L29" s="68">
        <f>[1]!b_stm07_cs(L14,39,L13,1)/100000000</f>
        <v>77.613972108699997</v>
      </c>
      <c r="M29" s="68">
        <f>[1]!b_stm07_cs(M14,39,M13,1)/100000000</f>
        <v>-63.020127415600001</v>
      </c>
      <c r="N29" s="68">
        <f>[1]!b_stm07_cs(N14,39,N13,1)/100000000</f>
        <v>18.079373460399999</v>
      </c>
      <c r="O29" s="68">
        <f>[1]!b_stm07_cs(O14,39,O13,1)/100000000</f>
        <v>-55.875874513500001</v>
      </c>
      <c r="P29" s="68">
        <f>[1]!b_stm07_cs(P14,39,P13,1)/100000000</f>
        <v>79.279864450900007</v>
      </c>
      <c r="Q29" s="68">
        <f>[1]!b_stm07_cs(Q14,39,Q13,1)/100000000</f>
        <v>34.7377594011</v>
      </c>
      <c r="R29" s="68">
        <f>[1]!b_stm07_cs(R14,39,R13,1)/100000000</f>
        <v>100.4215641329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14565853812.309999</v>
      </c>
      <c r="K96" s="70"/>
      <c r="L96" s="70">
        <f>[1]!b_stm07_bs(L14,75,L13,1)</f>
        <v>2500000000</v>
      </c>
      <c r="M96" s="70">
        <f>[1]!b_stm07_bs(M14,75,M13,1)</f>
        <v>9409326000</v>
      </c>
      <c r="N96" s="70">
        <f>[1]!b_stm07_bs(N14,75,N13,1)</f>
        <v>1694600359.28</v>
      </c>
      <c r="O96" s="70">
        <f>[1]!b_stm07_bs(O14,75,O13,1)</f>
        <v>7586710834.1199999</v>
      </c>
      <c r="P96" s="70">
        <f>[1]!b_stm07_bs(P14,75,P13,1)</f>
        <v>2400000000</v>
      </c>
      <c r="Q96" s="70">
        <f>[1]!b_stm07_bs(Q14,75,Q13,1)</f>
        <v>2400000000</v>
      </c>
      <c r="R96" s="70">
        <f>[1]!b_stm07_bs(R14,75,R13,1)</f>
        <v>18488582680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1513374376.28</v>
      </c>
      <c r="K97" s="70"/>
      <c r="L97" s="70">
        <f>[1]!b_stm07_bs(L14,82,L13,1)</f>
        <v>590685428.33000004</v>
      </c>
      <c r="M97" s="70">
        <f>[1]!b_stm07_bs(M14,82,M13,1)</f>
        <v>75068902.540000007</v>
      </c>
      <c r="N97" s="70">
        <f>[1]!b_stm07_bs(N14,82,N13,1)</f>
        <v>226180500.25</v>
      </c>
      <c r="O97" s="70">
        <f>[1]!b_stm07_bs(O14,82,O13,1)</f>
        <v>870724774.20000005</v>
      </c>
      <c r="P97" s="70">
        <f>[1]!b_stm07_bs(P14,82,P13,1)</f>
        <v>0</v>
      </c>
      <c r="Q97" s="70">
        <f>[1]!b_stm07_bs(Q14,82,Q13,1)</f>
        <v>80006601.769999996</v>
      </c>
      <c r="R97" s="70">
        <f>[1]!b_stm07_bs(R14,82,R13,1)</f>
        <v>691388301.05999994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12037102355.280001</v>
      </c>
      <c r="K98" s="70"/>
      <c r="L98" s="70">
        <f>[1]!b_stm07_bs(L14,88,L13,1)</f>
        <v>16650615073</v>
      </c>
      <c r="M98" s="70">
        <f>[1]!b_stm07_bs(M14,88,M13,1)</f>
        <v>17280837607.060001</v>
      </c>
      <c r="N98" s="70">
        <f>[1]!b_stm07_bs(N14,88,N13,1)</f>
        <v>3830000000</v>
      </c>
      <c r="O98" s="70">
        <f>[1]!b_stm07_bs(O14,88,O13,1)</f>
        <v>5852406446.8000002</v>
      </c>
      <c r="P98" s="70">
        <f>[1]!b_stm07_bs(P14,88,P13,1)</f>
        <v>15919970665.030001</v>
      </c>
      <c r="Q98" s="70">
        <f>[1]!b_stm07_bs(Q14,88,Q13,1)</f>
        <v>701814852.79999995</v>
      </c>
      <c r="R98" s="70">
        <f>[1]!b_stm07_bs(R14,88,R13,1)</f>
        <v>3268199983.8200002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62832626350.709999</v>
      </c>
      <c r="K100" s="70"/>
      <c r="L100" s="70">
        <f>[1]!b_stm07_bs(L14,94,L13,1)</f>
        <v>138107400784.73999</v>
      </c>
      <c r="M100" s="70">
        <f>[1]!b_stm07_bs(M14,94,M13,1)</f>
        <v>52628481484.349998</v>
      </c>
      <c r="N100" s="70">
        <f>[1]!b_stm07_bs(N14,94,N13,1)</f>
        <v>16367732544.73</v>
      </c>
      <c r="O100" s="70">
        <f>[1]!b_stm07_bs(O14,94,O13,1)</f>
        <v>78980798319.25</v>
      </c>
      <c r="P100" s="70">
        <f>[1]!b_stm07_bs(P14,94,P13,1)</f>
        <v>106597846348.53999</v>
      </c>
      <c r="Q100" s="70">
        <f>[1]!b_stm07_bs(Q14,94,Q13,1)</f>
        <v>15074614247.780001</v>
      </c>
      <c r="R100" s="70">
        <f>[1]!b_stm07_bs(R14,94,R13,1)</f>
        <v>173689668969.48001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32161644453.779999</v>
      </c>
      <c r="K101" s="70"/>
      <c r="L101" s="70">
        <f>[1]!b_stm07_bs(L14,95,L13,1)</f>
        <v>14780633600</v>
      </c>
      <c r="M101" s="70">
        <f>[1]!b_stm07_bs(M14,95,M13,1)</f>
        <v>10917918880.629999</v>
      </c>
      <c r="N101" s="70">
        <f>[1]!b_stm07_bs(N14,95,N13,1)</f>
        <v>13000000000</v>
      </c>
      <c r="O101" s="70">
        <f>[1]!b_stm07_bs(O14,95,O13,1)</f>
        <v>16765830661.629999</v>
      </c>
      <c r="P101" s="70">
        <f>[1]!b_stm07_bs(P14,95,P13,1)</f>
        <v>13000000000</v>
      </c>
      <c r="Q101" s="70">
        <f>[1]!b_stm07_bs(Q14,95,Q13,1)</f>
        <v>1999087671</v>
      </c>
      <c r="R101" s="70">
        <f>[1]!b_stm07_bs(R14,95,R13,1)</f>
        <v>21095328323.869999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103396226653.42999</v>
      </c>
      <c r="K103" s="70"/>
      <c r="L103" s="70">
        <f>[1]!b_stm07_bs(L14,141,L13,1)</f>
        <v>78259663083.649994</v>
      </c>
      <c r="M103" s="70">
        <f>[1]!b_stm07_bs(M14,141,M13,1)</f>
        <v>55926197109.589996</v>
      </c>
      <c r="N103" s="70">
        <f>[1]!b_stm07_bs(N14,141,N13,1)</f>
        <v>97305129325.380005</v>
      </c>
      <c r="O103" s="70">
        <f>[1]!b_stm07_bs(O14,141,O13,1)</f>
        <v>111822180298.35001</v>
      </c>
      <c r="P103" s="70">
        <f>[1]!b_stm07_bs(P14,141,P13,1)</f>
        <v>51044488863.760002</v>
      </c>
      <c r="Q103" s="70">
        <f>[1]!b_stm07_bs(Q14,141,Q13,1)</f>
        <v>27069577849.459999</v>
      </c>
      <c r="R103" s="70">
        <f>[1]!b_stm07_bs(R14,141,R13,1)</f>
        <v>96609006030.289993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d19041717.IB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0.64637500000000003</v>
      </c>
      <c r="C109" s="54" t="s">
        <v>36</v>
      </c>
      <c r="D109" s="71">
        <f>[1]!s_fa_current(A2,B2)</f>
        <v>0.19239999999999999</v>
      </c>
      <c r="E109" s="54" t="s">
        <v>41</v>
      </c>
      <c r="F109" s="72">
        <f>[1]!s_fa_salescashintoor(A2,B2)/100</f>
        <v>1.4440999999999999</v>
      </c>
      <c r="G109" s="54" t="s">
        <v>42</v>
      </c>
      <c r="H109" s="12">
        <f>S109/100</f>
        <v>0.41631700000000005</v>
      </c>
      <c r="I109" s="54"/>
      <c r="J109" s="16"/>
      <c r="K109" s="25"/>
      <c r="L109" s="34" t="s">
        <v>61</v>
      </c>
      <c r="M109" s="73">
        <f>[1]!s_fa_debttoassets(A2,B2)</f>
        <v>64.637500000000003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41.631700000000002</v>
      </c>
    </row>
    <row r="110" spans="1:19" ht="15.75" customHeight="1" x14ac:dyDescent="0.25">
      <c r="A110" s="54" t="s">
        <v>62</v>
      </c>
      <c r="B110" s="12">
        <f>M110/100</f>
        <v>5.5940999999999998E-2</v>
      </c>
      <c r="C110" s="54" t="s">
        <v>63</v>
      </c>
      <c r="D110" s="72">
        <f>[1]!s_fa_quick(A2,B2)</f>
        <v>0.15079999999999999</v>
      </c>
      <c r="E110" s="54" t="s">
        <v>64</v>
      </c>
      <c r="F110" s="71">
        <f>[1]!s_fa_arturn(A2,B2)</f>
        <v>58.946399999999997</v>
      </c>
      <c r="G110" s="54" t="s">
        <v>65</v>
      </c>
      <c r="H110" s="12">
        <f>S110/100</f>
        <v>0.23899899999999999</v>
      </c>
      <c r="I110" s="54"/>
      <c r="J110" s="16"/>
      <c r="L110" s="54" t="s">
        <v>62</v>
      </c>
      <c r="M110" s="73">
        <f>[1]!s_fa_catoassets(A2,B2)</f>
        <v>5.5941000000000001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23.899899999999999</v>
      </c>
    </row>
    <row r="111" spans="1:19" ht="15" customHeight="1" x14ac:dyDescent="0.25">
      <c r="A111" s="54" t="s">
        <v>66</v>
      </c>
      <c r="B111" s="12">
        <f>M111/100</f>
        <v>0.44993099999999997</v>
      </c>
      <c r="C111" s="54" t="s">
        <v>39</v>
      </c>
      <c r="D111" s="72">
        <f>[1]!s_fa_ebitdatodebt(A2,B2)</f>
        <v>0.12590000000000001</v>
      </c>
      <c r="E111" s="54" t="s">
        <v>67</v>
      </c>
      <c r="F111" s="71">
        <f>[1]!s_fa_invturn(A2,B2)</f>
        <v>6.5270999999999999</v>
      </c>
      <c r="G111" s="54" t="s">
        <v>45</v>
      </c>
      <c r="H111" s="12">
        <f>S111/100</f>
        <v>8.1495999999999999E-2</v>
      </c>
      <c r="I111" s="54"/>
      <c r="J111" s="16"/>
      <c r="L111" s="54" t="s">
        <v>66</v>
      </c>
      <c r="M111" s="73">
        <f>[1]!s_fa_currentdebttodebt(A2,B2)</f>
        <v>44.993099999999998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8.1495999999999995</v>
      </c>
    </row>
    <row r="112" spans="1:19" ht="14.25" customHeight="1" x14ac:dyDescent="0.25">
      <c r="A112" s="54" t="s">
        <v>38</v>
      </c>
      <c r="B112" s="75">
        <f>(M116+M117+M118+M119+M120+M121)/M123</f>
        <v>1.1906682219749654</v>
      </c>
      <c r="C112" s="54" t="s">
        <v>68</v>
      </c>
      <c r="D112" s="72">
        <f>[1]!s_fa_ebittointerest(A2,B2)</f>
        <v>3.2075999999999998</v>
      </c>
      <c r="E112" s="54" t="s">
        <v>69</v>
      </c>
      <c r="F112" s="71">
        <f>[1]!s_fa_caturn(A2,B2)</f>
        <v>2.8544</v>
      </c>
      <c r="G112" s="54" t="s">
        <v>70</v>
      </c>
      <c r="H112" s="12">
        <f>S112/100</f>
        <v>6.1323999999999997E-2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6.1323999999999996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0.1613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14565853812.309999</v>
      </c>
    </row>
    <row r="117" spans="1:21" ht="14.25" customHeight="1" x14ac:dyDescent="0.25">
      <c r="A117" s="54" t="s">
        <v>77</v>
      </c>
      <c r="B117" s="72">
        <f t="shared" ref="B117:B131" si="1">M127/100000000</f>
        <v>83.59847067390001</v>
      </c>
      <c r="C117" s="54" t="s">
        <v>78</v>
      </c>
      <c r="D117" s="75">
        <f t="shared" ref="D117:D125" si="2">O127/100000000</f>
        <v>447.5617667043</v>
      </c>
      <c r="E117" s="128" t="s">
        <v>79</v>
      </c>
      <c r="F117" s="121"/>
      <c r="G117" s="121"/>
      <c r="H117" s="129">
        <f t="shared" ref="H117:H131" si="3">S127/100000000</f>
        <v>646.31660510890003</v>
      </c>
      <c r="I117" s="121"/>
      <c r="J117" s="121"/>
      <c r="L117" s="17" t="s">
        <v>48</v>
      </c>
      <c r="M117" s="70">
        <f>[1]!b_stm07_bs(K107,82,L107,1)</f>
        <v>1513374376.28</v>
      </c>
    </row>
    <row r="118" spans="1:21" ht="14.25" customHeight="1" x14ac:dyDescent="0.25">
      <c r="A118" s="54" t="s">
        <v>80</v>
      </c>
      <c r="B118" s="72">
        <f t="shared" si="1"/>
        <v>7.7428456128999992</v>
      </c>
      <c r="C118" s="54" t="s">
        <v>81</v>
      </c>
      <c r="D118" s="75">
        <f t="shared" si="2"/>
        <v>347.44842632480004</v>
      </c>
      <c r="E118" s="128" t="s">
        <v>82</v>
      </c>
      <c r="F118" s="121"/>
      <c r="G118" s="121"/>
      <c r="H118" s="129">
        <f t="shared" si="3"/>
        <v>9.9446228863999995</v>
      </c>
      <c r="I118" s="121"/>
      <c r="J118" s="121"/>
      <c r="L118" s="17" t="s">
        <v>49</v>
      </c>
      <c r="M118" s="70">
        <f>[1]!b_stm07_bs(K107,88,L107,1)</f>
        <v>12037102355.280001</v>
      </c>
    </row>
    <row r="119" spans="1:21" ht="14.25" customHeight="1" x14ac:dyDescent="0.25">
      <c r="A119" s="54" t="s">
        <v>83</v>
      </c>
      <c r="B119" s="72">
        <f t="shared" si="1"/>
        <v>7.9507863996000001</v>
      </c>
      <c r="C119" s="54" t="s">
        <v>84</v>
      </c>
      <c r="D119" s="75">
        <f t="shared" si="2"/>
        <v>261.2342913869</v>
      </c>
      <c r="E119" s="128" t="s">
        <v>85</v>
      </c>
      <c r="F119" s="121"/>
      <c r="G119" s="121"/>
      <c r="H119" s="130">
        <f t="shared" si="3"/>
        <v>769.62090527220005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112.81659578440001</v>
      </c>
      <c r="C120" s="54" t="s">
        <v>87</v>
      </c>
      <c r="D120" s="75">
        <f t="shared" si="2"/>
        <v>11.033279123599998</v>
      </c>
      <c r="E120" s="128" t="s">
        <v>88</v>
      </c>
      <c r="F120" s="121"/>
      <c r="G120" s="121"/>
      <c r="H120" s="129">
        <f t="shared" si="3"/>
        <v>469.46730410599997</v>
      </c>
      <c r="I120" s="121"/>
      <c r="J120" s="121"/>
      <c r="L120" s="17" t="s">
        <v>51</v>
      </c>
      <c r="M120" s="70">
        <f>[1]!b_stm07_bs(K107,94,L107,1)</f>
        <v>62832626350.709999</v>
      </c>
    </row>
    <row r="121" spans="1:21" ht="14.25" customHeight="1" x14ac:dyDescent="0.25">
      <c r="A121" s="54" t="s">
        <v>89</v>
      </c>
      <c r="B121" s="72">
        <f t="shared" si="1"/>
        <v>258.38575133130001</v>
      </c>
      <c r="C121" s="54" t="s">
        <v>90</v>
      </c>
      <c r="D121" s="75">
        <f t="shared" si="2"/>
        <v>11.326098350499999</v>
      </c>
      <c r="E121" s="128" t="s">
        <v>91</v>
      </c>
      <c r="F121" s="121"/>
      <c r="G121" s="121"/>
      <c r="H121" s="129">
        <f t="shared" si="3"/>
        <v>4.4380886613000001</v>
      </c>
      <c r="I121" s="121"/>
      <c r="J121" s="121"/>
      <c r="L121" s="17" t="s">
        <v>52</v>
      </c>
      <c r="M121" s="70">
        <f>[1]!b_stm07_bs(K107,95,L107,1)</f>
        <v>32161644453.779999</v>
      </c>
    </row>
    <row r="122" spans="1:21" ht="14.25" customHeight="1" x14ac:dyDescent="0.25">
      <c r="A122" s="54" t="s">
        <v>92</v>
      </c>
      <c r="B122" s="72">
        <f t="shared" si="1"/>
        <v>1267.5676466141001</v>
      </c>
      <c r="C122" s="54" t="s">
        <v>93</v>
      </c>
      <c r="D122" s="75">
        <f t="shared" si="2"/>
        <v>54.891029831899999</v>
      </c>
      <c r="E122" s="128" t="s">
        <v>94</v>
      </c>
      <c r="F122" s="121"/>
      <c r="G122" s="121"/>
      <c r="H122" s="130">
        <f t="shared" si="3"/>
        <v>569.53109381390004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2923.8959970612</v>
      </c>
      <c r="C123" s="54" t="s">
        <v>96</v>
      </c>
      <c r="D123" s="75">
        <f t="shared" si="2"/>
        <v>106.96665065360001</v>
      </c>
      <c r="E123" s="128" t="s">
        <v>97</v>
      </c>
      <c r="F123" s="121"/>
      <c r="G123" s="121"/>
      <c r="H123" s="130">
        <f t="shared" si="3"/>
        <v>200.08981145830001</v>
      </c>
      <c r="I123" s="121"/>
      <c r="J123" s="121"/>
      <c r="L123" s="17" t="s">
        <v>53</v>
      </c>
      <c r="M123" s="70">
        <f>[1]!b_stm07_bs(K107,141,L107,1)</f>
        <v>103396226653.42999</v>
      </c>
    </row>
    <row r="124" spans="1:21" ht="14.25" customHeight="1" x14ac:dyDescent="0.25">
      <c r="A124" s="54" t="s">
        <v>98</v>
      </c>
      <c r="B124" s="72">
        <f t="shared" si="1"/>
        <v>145.65853812309999</v>
      </c>
      <c r="C124" s="54" t="s">
        <v>99</v>
      </c>
      <c r="D124" s="75">
        <f t="shared" si="2"/>
        <v>117.12460949940001</v>
      </c>
      <c r="E124" s="128" t="s">
        <v>100</v>
      </c>
      <c r="F124" s="121"/>
      <c r="G124" s="121"/>
      <c r="H124" s="130">
        <f t="shared" si="3"/>
        <v>-296.67590631130003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120.37102355280001</v>
      </c>
      <c r="C125" s="54" t="s">
        <v>43</v>
      </c>
      <c r="D125" s="75">
        <f t="shared" si="2"/>
        <v>86.998419833799986</v>
      </c>
      <c r="E125" s="128" t="s">
        <v>102</v>
      </c>
      <c r="F125" s="121"/>
      <c r="G125" s="121"/>
      <c r="H125" s="129">
        <f t="shared" si="3"/>
        <v>37.930951700000001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349.19784287239997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628.32626350709995</v>
      </c>
      <c r="C127" s="54"/>
      <c r="D127" s="79"/>
      <c r="E127" s="128" t="s">
        <v>106</v>
      </c>
      <c r="F127" s="121"/>
      <c r="G127" s="121"/>
      <c r="H127" s="129">
        <f t="shared" si="3"/>
        <v>648.51868038889995</v>
      </c>
      <c r="I127" s="121"/>
      <c r="J127" s="121"/>
      <c r="L127" s="54" t="s">
        <v>77</v>
      </c>
      <c r="M127" s="74">
        <f>[1]!b_stm07_bs(K107,9,L107,1)</f>
        <v>8359847067.3900003</v>
      </c>
      <c r="N127" s="54" t="s">
        <v>78</v>
      </c>
      <c r="O127" s="74">
        <f>[1]!b_stm07_is(K107,83,L107,1)</f>
        <v>44756176670.43</v>
      </c>
      <c r="P127" s="128" t="s">
        <v>79</v>
      </c>
      <c r="Q127" s="121"/>
      <c r="R127" s="121"/>
      <c r="S127" s="133">
        <f>[1]!b_stm07_cs(K107,9,L107,1)</f>
        <v>64631660510.889999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321.61644453779996</v>
      </c>
      <c r="C128" s="54"/>
      <c r="D128" s="79"/>
      <c r="E128" s="128" t="s">
        <v>108</v>
      </c>
      <c r="F128" s="121"/>
      <c r="G128" s="121"/>
      <c r="H128" s="130">
        <f t="shared" si="3"/>
        <v>1077.0746738600001</v>
      </c>
      <c r="I128" s="121"/>
      <c r="J128" s="121"/>
      <c r="L128" s="54" t="s">
        <v>80</v>
      </c>
      <c r="M128" s="74">
        <f>[1]!b_stm07_bs(K107,12,L107,1)</f>
        <v>774284561.28999996</v>
      </c>
      <c r="N128" s="54" t="s">
        <v>81</v>
      </c>
      <c r="O128" s="74">
        <f>[1]!b_stm07_is(K107,84,L107,1)</f>
        <v>34744842632.480003</v>
      </c>
      <c r="P128" s="128" t="s">
        <v>82</v>
      </c>
      <c r="Q128" s="121"/>
      <c r="R128" s="121"/>
      <c r="S128" s="133">
        <f>[1]!b_stm07_cs(K107,11,L107,1)</f>
        <v>994462288.63999999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1889.9337305269</v>
      </c>
      <c r="C129" s="14"/>
      <c r="D129" s="13"/>
      <c r="E129" s="128" t="s">
        <v>110</v>
      </c>
      <c r="F129" s="121"/>
      <c r="G129" s="121"/>
      <c r="H129" s="129">
        <f t="shared" si="3"/>
        <v>875.95641038580004</v>
      </c>
      <c r="I129" s="121"/>
      <c r="J129" s="121"/>
      <c r="L129" s="54" t="s">
        <v>83</v>
      </c>
      <c r="M129" s="74">
        <f>[1]!b_stm07_bs(K107,13,L107,1)</f>
        <v>795078639.96000004</v>
      </c>
      <c r="N129" s="54" t="s">
        <v>84</v>
      </c>
      <c r="O129" s="74">
        <f>[1]!b_stm07_is(K107,10,L107,1)</f>
        <v>26123429138.689999</v>
      </c>
      <c r="P129" s="128" t="s">
        <v>85</v>
      </c>
      <c r="Q129" s="121"/>
      <c r="R129" s="121"/>
      <c r="S129" s="134">
        <f>[1]!b_stm07_cs(K107,25,L107,1)</f>
        <v>76962090527.220001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1033.9622665342999</v>
      </c>
      <c r="C130" s="14"/>
      <c r="D130" s="13"/>
      <c r="E130" s="128" t="s">
        <v>112</v>
      </c>
      <c r="F130" s="121"/>
      <c r="G130" s="121"/>
      <c r="H130" s="129">
        <f t="shared" si="3"/>
        <v>958.79635498570008</v>
      </c>
      <c r="I130" s="121"/>
      <c r="J130" s="121"/>
      <c r="L130" s="54" t="s">
        <v>86</v>
      </c>
      <c r="M130" s="74">
        <f>[1]!b_stm07_bs(K107,31,L107,1)</f>
        <v>11281659578.440001</v>
      </c>
      <c r="N130" s="54" t="s">
        <v>87</v>
      </c>
      <c r="O130" s="74">
        <f>[1]!b_stm07_is(K107,12,L107,1)</f>
        <v>1103327912.3599999</v>
      </c>
      <c r="P130" s="128" t="s">
        <v>88</v>
      </c>
      <c r="Q130" s="121"/>
      <c r="R130" s="121"/>
      <c r="S130" s="133">
        <f>[1]!b_stm07_cs(K107,26,L107,1)</f>
        <v>46946730410.599998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2923.8959970612</v>
      </c>
      <c r="C131" s="14"/>
      <c r="D131" s="13"/>
      <c r="E131" s="128" t="s">
        <v>114</v>
      </c>
      <c r="F131" s="121"/>
      <c r="G131" s="121"/>
      <c r="H131" s="130">
        <f t="shared" si="3"/>
        <v>118.2783188743</v>
      </c>
      <c r="I131" s="121"/>
      <c r="J131" s="121"/>
      <c r="L131" s="54" t="s">
        <v>89</v>
      </c>
      <c r="M131" s="74">
        <f>[1]!b_stm07_bs(K107,33,L107,1)</f>
        <v>25838575133.130001</v>
      </c>
      <c r="N131" s="54" t="s">
        <v>90</v>
      </c>
      <c r="O131" s="74">
        <f>[1]!b_stm07_is(K107,13,L107,1)</f>
        <v>1132609835.05</v>
      </c>
      <c r="P131" s="128" t="s">
        <v>91</v>
      </c>
      <c r="Q131" s="121"/>
      <c r="R131" s="121"/>
      <c r="S131" s="133">
        <f>[1]!b_stm07_cs(K107,29,L107,1)</f>
        <v>443808866.13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126756764661.41</v>
      </c>
      <c r="N132" s="54" t="s">
        <v>93</v>
      </c>
      <c r="O132" s="74">
        <f>[1]!b_stm07_is(K107,14,L107,1)</f>
        <v>5489102983.1899996</v>
      </c>
      <c r="P132" s="128" t="s">
        <v>94</v>
      </c>
      <c r="Q132" s="121"/>
      <c r="R132" s="121"/>
      <c r="S132" s="134">
        <f>[1]!b_stm07_cs(K107,37,L107,1)</f>
        <v>56953109381.389999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292389599706.12</v>
      </c>
      <c r="N133" s="54" t="s">
        <v>96</v>
      </c>
      <c r="O133" s="74">
        <f>[1]!b_stm07_is(K107,48,L107,1)</f>
        <v>10696665065.360001</v>
      </c>
      <c r="P133" s="128" t="s">
        <v>97</v>
      </c>
      <c r="Q133" s="121"/>
      <c r="R133" s="121"/>
      <c r="S133" s="134">
        <f>[1]!b_stm07_cs(K107,39,L107,1)</f>
        <v>20008981145.830002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14565853812.309999</v>
      </c>
      <c r="N134" s="54" t="s">
        <v>99</v>
      </c>
      <c r="O134" s="74">
        <f>[1]!b_stm07_is(K107,55,L107,1)</f>
        <v>11712460949.940001</v>
      </c>
      <c r="P134" s="128" t="s">
        <v>100</v>
      </c>
      <c r="Q134" s="121"/>
      <c r="R134" s="121"/>
      <c r="S134" s="134">
        <f>[1]!b_stm07_cs(K107,59,L107,1)</f>
        <v>-29667590631.130001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12037102355.280001</v>
      </c>
      <c r="N135" s="54" t="s">
        <v>43</v>
      </c>
      <c r="O135" s="74">
        <f>[1]!b_stm07_is(K107,60,L107,1)</f>
        <v>8699841983.3799992</v>
      </c>
      <c r="P135" s="128" t="s">
        <v>102</v>
      </c>
      <c r="Q135" s="121"/>
      <c r="R135" s="121"/>
      <c r="S135" s="133">
        <f>[1]!b_stm07_cs(K107,60,L107,1)</f>
        <v>3793095170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34919784287.239998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62832626350.709999</v>
      </c>
      <c r="N137" s="54"/>
      <c r="O137" s="79"/>
      <c r="P137" s="128" t="s">
        <v>106</v>
      </c>
      <c r="Q137" s="121"/>
      <c r="R137" s="121"/>
      <c r="S137" s="133">
        <f>[1]!b_stm07_cs(K107,63,L107,1)</f>
        <v>64851868038.889999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32161644453.779999</v>
      </c>
      <c r="N138" s="54"/>
      <c r="O138" s="79"/>
      <c r="P138" s="128" t="s">
        <v>108</v>
      </c>
      <c r="Q138" s="121"/>
      <c r="R138" s="121"/>
      <c r="S138" s="134">
        <f>[1]!b_stm07_cs(K107,68,L107,1)</f>
        <v>107707467386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188993373052.69</v>
      </c>
      <c r="N139" s="14"/>
      <c r="O139" s="13"/>
      <c r="P139" s="128" t="s">
        <v>110</v>
      </c>
      <c r="Q139" s="121"/>
      <c r="R139" s="121"/>
      <c r="S139" s="133">
        <f>[1]!b_stm07_cs(K107,69,L107,1)</f>
        <v>87595641038.580002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103396226653.42999</v>
      </c>
      <c r="N140" s="14"/>
      <c r="O140" s="13"/>
      <c r="P140" s="128" t="s">
        <v>112</v>
      </c>
      <c r="Q140" s="121"/>
      <c r="R140" s="121"/>
      <c r="S140" s="133">
        <f>[1]!b_stm07_cs(K107,75,L107,1)</f>
        <v>95879635498.570007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292389599706.12</v>
      </c>
      <c r="N141" s="14"/>
      <c r="O141" s="13"/>
      <c r="P141" s="128" t="s">
        <v>114</v>
      </c>
      <c r="Q141" s="121"/>
      <c r="R141" s="121"/>
      <c r="S141" s="134">
        <f>[1]!b_stm07_cs(K107,77,L107,1)</f>
        <v>11827831887.43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795</v>
      </c>
      <c r="C2" s="117"/>
      <c r="D2" s="57" t="s">
        <v>3</v>
      </c>
      <c r="E2" s="116" t="s">
        <v>796</v>
      </c>
      <c r="F2" s="117"/>
      <c r="G2" s="117"/>
    </row>
    <row r="3" spans="1:12" ht="14.25" customHeight="1" x14ac:dyDescent="0.25">
      <c r="A3" s="57" t="s">
        <v>4</v>
      </c>
      <c r="B3" s="116" t="s">
        <v>797</v>
      </c>
      <c r="C3" s="117"/>
      <c r="D3" s="57" t="s">
        <v>5</v>
      </c>
      <c r="E3" s="116" t="s">
        <v>798</v>
      </c>
      <c r="F3" s="117"/>
      <c r="G3" s="117"/>
    </row>
    <row r="4" spans="1:12" ht="113.25" customHeight="1" x14ac:dyDescent="0.25">
      <c r="A4" s="57" t="s">
        <v>6</v>
      </c>
      <c r="B4" s="118" t="s">
        <v>799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800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801</v>
      </c>
      <c r="C6" s="117"/>
      <c r="D6" s="117"/>
      <c r="E6" s="117"/>
      <c r="F6" s="138" t="s">
        <v>801</v>
      </c>
      <c r="G6" s="117"/>
    </row>
    <row r="7" spans="1:12" ht="11.25" customHeight="1" x14ac:dyDescent="0.25">
      <c r="A7" s="81" t="s">
        <v>117</v>
      </c>
      <c r="B7" s="137" t="s">
        <v>801</v>
      </c>
      <c r="C7" s="117"/>
      <c r="D7" s="117"/>
      <c r="E7" s="117"/>
      <c r="F7" s="138" t="s">
        <v>801</v>
      </c>
      <c r="G7" s="117"/>
    </row>
    <row r="8" spans="1:12" ht="11.25" customHeight="1" x14ac:dyDescent="0.25">
      <c r="A8" s="81" t="s">
        <v>118</v>
      </c>
      <c r="B8" s="137" t="s">
        <v>801</v>
      </c>
      <c r="C8" s="117"/>
      <c r="D8" s="117"/>
      <c r="E8" s="117"/>
      <c r="F8" s="138" t="s">
        <v>801</v>
      </c>
      <c r="G8" s="117"/>
    </row>
    <row r="9" spans="1:12" ht="11.25" customHeight="1" x14ac:dyDescent="0.25">
      <c r="A9" s="81" t="s">
        <v>119</v>
      </c>
      <c r="B9" s="137" t="s">
        <v>801</v>
      </c>
      <c r="C9" s="117"/>
      <c r="D9" s="117"/>
      <c r="E9" s="117"/>
      <c r="F9" s="138" t="s">
        <v>801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2.6</v>
      </c>
      <c r="E13" s="63">
        <v>0.15068493150684931</v>
      </c>
      <c r="F13" s="64">
        <v>0</v>
      </c>
      <c r="G13" s="63">
        <v>20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3.1</v>
      </c>
      <c r="E14" s="82">
        <v>0.22465753424657534</v>
      </c>
      <c r="F14">
        <v>0</v>
      </c>
      <c r="G14" s="63">
        <v>20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3.1</v>
      </c>
      <c r="E15" s="82">
        <v>0.22191780821917809</v>
      </c>
      <c r="F15">
        <v>0</v>
      </c>
      <c r="G15" s="63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3.1</v>
      </c>
      <c r="E16" s="82">
        <v>0.15068493150684931</v>
      </c>
      <c r="F16">
        <v>0</v>
      </c>
      <c r="G16" s="63">
        <v>15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3.1</v>
      </c>
      <c r="E17" s="82">
        <v>0.14520547945205478</v>
      </c>
      <c r="F17">
        <v>0</v>
      </c>
      <c r="G17" s="63">
        <v>20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3.1</v>
      </c>
      <c r="E18" s="82">
        <v>0.13424657534246576</v>
      </c>
      <c r="F18">
        <v>0</v>
      </c>
      <c r="G18" s="63">
        <v>20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3.2</v>
      </c>
      <c r="E19" s="82">
        <v>0.12876712328767123</v>
      </c>
      <c r="F19">
        <v>0</v>
      </c>
      <c r="G19" s="63">
        <v>30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3.2</v>
      </c>
      <c r="E20" s="82">
        <v>9.0410958904109592E-2</v>
      </c>
      <c r="F20">
        <v>0</v>
      </c>
      <c r="G20" s="63">
        <v>30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2.99</v>
      </c>
      <c r="E21" s="82">
        <v>0.32328767123287672</v>
      </c>
      <c r="F21">
        <v>0</v>
      </c>
      <c r="G21" s="63">
        <v>15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3.1</v>
      </c>
      <c r="E22" s="82">
        <v>6.8493150684931503E-2</v>
      </c>
      <c r="F22">
        <v>0</v>
      </c>
      <c r="G22" s="63">
        <v>25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3.1</v>
      </c>
      <c r="E23" s="82">
        <v>5.4794520547945202E-2</v>
      </c>
      <c r="F23">
        <v>0</v>
      </c>
      <c r="G23" s="63">
        <v>25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4.43</v>
      </c>
      <c r="E24" s="82">
        <v>4.5205479452054798</v>
      </c>
      <c r="F24" t="s">
        <v>25</v>
      </c>
      <c r="G24" s="63">
        <v>35</v>
      </c>
    </row>
    <row r="25" spans="1:7" ht="14.4" customHeight="1" x14ac:dyDescent="0.25">
      <c r="A25" t="s">
        <v>157</v>
      </c>
      <c r="B25" t="s">
        <v>155</v>
      </c>
      <c r="C25" t="s">
        <v>158</v>
      </c>
      <c r="D25" s="63">
        <v>4.43</v>
      </c>
      <c r="E25" s="82">
        <v>4.5205479452054798</v>
      </c>
      <c r="F25" t="s">
        <v>25</v>
      </c>
      <c r="G25" s="63">
        <v>35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3">
        <v>3.02</v>
      </c>
      <c r="E26" s="82">
        <v>0</v>
      </c>
      <c r="F26">
        <v>0</v>
      </c>
      <c r="G26" s="63">
        <v>20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3">
        <v>2.75</v>
      </c>
      <c r="E27" s="82">
        <v>0</v>
      </c>
      <c r="F27">
        <v>0</v>
      </c>
      <c r="G27" s="63">
        <v>25</v>
      </c>
    </row>
    <row r="28" spans="1:7" ht="14.4" customHeight="1" x14ac:dyDescent="0.25">
      <c r="A28" t="s">
        <v>165</v>
      </c>
      <c r="B28" t="s">
        <v>166</v>
      </c>
      <c r="C28" t="s">
        <v>167</v>
      </c>
      <c r="D28" s="63">
        <v>2.7</v>
      </c>
      <c r="E28" s="82">
        <v>0</v>
      </c>
      <c r="F28">
        <v>0</v>
      </c>
      <c r="G28" s="63">
        <v>20</v>
      </c>
    </row>
    <row r="29" spans="1:7" ht="14.4" customHeight="1" x14ac:dyDescent="0.25">
      <c r="A29" t="s">
        <v>168</v>
      </c>
      <c r="B29" t="s">
        <v>169</v>
      </c>
      <c r="C29" t="s">
        <v>170</v>
      </c>
      <c r="D29" s="63">
        <v>3.85</v>
      </c>
      <c r="E29" s="82">
        <v>0</v>
      </c>
      <c r="F29">
        <v>0</v>
      </c>
      <c r="G29" s="63">
        <v>25</v>
      </c>
    </row>
    <row r="30" spans="1:7" ht="14.4" customHeight="1" x14ac:dyDescent="0.25">
      <c r="A30" t="s">
        <v>171</v>
      </c>
      <c r="B30" t="s">
        <v>169</v>
      </c>
      <c r="C30" t="s">
        <v>172</v>
      </c>
      <c r="D30" s="63">
        <v>4.75</v>
      </c>
      <c r="E30" s="82">
        <v>2.2301369863013698</v>
      </c>
      <c r="F30" t="s">
        <v>25</v>
      </c>
      <c r="G30" s="63">
        <v>4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63">
        <v>3.88</v>
      </c>
      <c r="E31" s="82">
        <v>0</v>
      </c>
      <c r="F31">
        <v>0</v>
      </c>
      <c r="G31" s="63">
        <v>15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63">
        <v>5</v>
      </c>
      <c r="E32" s="82">
        <v>1.2136986301369863</v>
      </c>
      <c r="F32">
        <v>0</v>
      </c>
      <c r="G32" s="63">
        <v>6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4.3</v>
      </c>
      <c r="E33" s="82">
        <v>0</v>
      </c>
      <c r="F33">
        <v>0</v>
      </c>
      <c r="G33" s="63">
        <v>15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63">
        <v>4.25</v>
      </c>
      <c r="E34" s="82">
        <v>0</v>
      </c>
      <c r="F34">
        <v>0</v>
      </c>
      <c r="G34" s="63">
        <v>15</v>
      </c>
    </row>
    <row r="35" spans="1:7" ht="14.4" customHeight="1" x14ac:dyDescent="0.25">
      <c r="A35" t="s">
        <v>185</v>
      </c>
      <c r="B35" t="s">
        <v>186</v>
      </c>
      <c r="C35" t="s">
        <v>187</v>
      </c>
      <c r="D35" s="63">
        <v>4.25</v>
      </c>
      <c r="E35" s="82">
        <v>0</v>
      </c>
      <c r="F35">
        <v>0</v>
      </c>
      <c r="G35" s="63">
        <v>15</v>
      </c>
    </row>
    <row r="36" spans="1:7" ht="14.4" customHeight="1" x14ac:dyDescent="0.25">
      <c r="A36" t="s">
        <v>188</v>
      </c>
      <c r="B36" t="s">
        <v>186</v>
      </c>
      <c r="C36" t="s">
        <v>189</v>
      </c>
      <c r="D36" s="63">
        <v>4.25</v>
      </c>
      <c r="E36" s="82">
        <v>0</v>
      </c>
      <c r="F36">
        <v>0</v>
      </c>
      <c r="G36" s="63">
        <v>25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63">
        <v>4.25</v>
      </c>
      <c r="E37" s="82">
        <v>0</v>
      </c>
      <c r="F37">
        <v>0</v>
      </c>
      <c r="G37" s="63">
        <v>15</v>
      </c>
    </row>
    <row r="38" spans="1:7" ht="14.4" customHeight="1" x14ac:dyDescent="0.25">
      <c r="A38" t="s">
        <v>193</v>
      </c>
      <c r="B38" t="s">
        <v>194</v>
      </c>
      <c r="C38" t="s">
        <v>195</v>
      </c>
      <c r="D38" s="63">
        <v>4.7</v>
      </c>
      <c r="E38" s="82">
        <v>2.0273972602739727</v>
      </c>
      <c r="F38" t="s">
        <v>25</v>
      </c>
      <c r="G38" s="63">
        <v>20</v>
      </c>
    </row>
    <row r="39" spans="1:7" ht="14.4" customHeight="1" x14ac:dyDescent="0.25">
      <c r="A39" t="s">
        <v>196</v>
      </c>
      <c r="B39" t="s">
        <v>197</v>
      </c>
      <c r="C39" t="s">
        <v>198</v>
      </c>
      <c r="D39" s="63">
        <v>4.67</v>
      </c>
      <c r="E39" s="82">
        <v>2.0246575342465754</v>
      </c>
      <c r="F39" t="s">
        <v>25</v>
      </c>
      <c r="G39" s="63">
        <v>20</v>
      </c>
    </row>
    <row r="40" spans="1:7" ht="14.4" customHeight="1" x14ac:dyDescent="0.25">
      <c r="A40" t="s">
        <v>199</v>
      </c>
      <c r="B40" t="s">
        <v>200</v>
      </c>
      <c r="C40" t="s">
        <v>201</v>
      </c>
      <c r="D40" s="63">
        <v>4.9000000000000004</v>
      </c>
      <c r="E40" s="82">
        <v>1.021917808219178</v>
      </c>
      <c r="F40">
        <v>0</v>
      </c>
      <c r="G40" s="63">
        <v>15</v>
      </c>
    </row>
    <row r="41" spans="1:7" ht="14.4" customHeight="1" x14ac:dyDescent="0.25">
      <c r="A41" t="s">
        <v>202</v>
      </c>
      <c r="B41" t="s">
        <v>200</v>
      </c>
      <c r="C41" t="s">
        <v>203</v>
      </c>
      <c r="D41" s="63">
        <v>4.72</v>
      </c>
      <c r="E41" s="82">
        <v>2.021917808219178</v>
      </c>
      <c r="F41" t="s">
        <v>25</v>
      </c>
      <c r="G41" s="63">
        <v>20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63">
        <v>4.8</v>
      </c>
      <c r="E42" s="82">
        <v>4.0027397260273974</v>
      </c>
      <c r="F42" t="s">
        <v>25</v>
      </c>
      <c r="G42" s="63">
        <v>25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63">
        <v>4.4000000000000004</v>
      </c>
      <c r="E43" s="82">
        <v>0</v>
      </c>
      <c r="F43">
        <v>0</v>
      </c>
      <c r="G43" s="63">
        <v>15</v>
      </c>
    </row>
    <row r="44" spans="1:7" ht="14.4" customHeight="1" x14ac:dyDescent="0.25">
      <c r="A44" t="s">
        <v>210</v>
      </c>
      <c r="B44" t="s">
        <v>211</v>
      </c>
      <c r="C44" t="s">
        <v>212</v>
      </c>
      <c r="D44" s="63">
        <v>4.63</v>
      </c>
      <c r="E44" s="82">
        <v>0</v>
      </c>
      <c r="F44">
        <v>0</v>
      </c>
      <c r="G44" s="63">
        <v>15</v>
      </c>
    </row>
    <row r="45" spans="1:7" ht="14.4" customHeight="1" x14ac:dyDescent="0.25">
      <c r="A45" t="s">
        <v>213</v>
      </c>
      <c r="B45" t="s">
        <v>214</v>
      </c>
      <c r="C45" t="s">
        <v>215</v>
      </c>
      <c r="D45" s="63">
        <v>4.5</v>
      </c>
      <c r="E45" s="82">
        <v>0</v>
      </c>
      <c r="F45">
        <v>0</v>
      </c>
      <c r="G45" s="63">
        <v>30</v>
      </c>
    </row>
    <row r="46" spans="1:7" ht="14.4" customHeight="1" x14ac:dyDescent="0.25">
      <c r="A46" t="s">
        <v>216</v>
      </c>
      <c r="B46" t="s">
        <v>214</v>
      </c>
      <c r="C46" t="s">
        <v>217</v>
      </c>
      <c r="D46" s="63">
        <v>4.7</v>
      </c>
      <c r="E46" s="82">
        <v>0</v>
      </c>
      <c r="F46">
        <v>0</v>
      </c>
      <c r="G46" s="63">
        <v>15</v>
      </c>
    </row>
    <row r="47" spans="1:7" ht="14.4" customHeight="1" x14ac:dyDescent="0.25">
      <c r="A47" t="s">
        <v>218</v>
      </c>
      <c r="B47" t="s">
        <v>219</v>
      </c>
      <c r="C47" t="s">
        <v>220</v>
      </c>
      <c r="D47" s="63">
        <v>4.7</v>
      </c>
      <c r="E47" s="82">
        <v>0</v>
      </c>
      <c r="F47">
        <v>0</v>
      </c>
      <c r="G47" s="63">
        <v>10</v>
      </c>
    </row>
    <row r="48" spans="1:7" ht="14.4" customHeight="1" x14ac:dyDescent="0.25">
      <c r="A48" t="s">
        <v>221</v>
      </c>
      <c r="B48" t="s">
        <v>222</v>
      </c>
      <c r="C48" t="s">
        <v>223</v>
      </c>
      <c r="D48" s="63">
        <v>4.7</v>
      </c>
      <c r="E48" s="82">
        <v>0</v>
      </c>
      <c r="F48">
        <v>0</v>
      </c>
      <c r="G48" s="63">
        <v>10</v>
      </c>
    </row>
    <row r="49" spans="1:7" ht="14.4" customHeight="1" x14ac:dyDescent="0.25">
      <c r="A49" t="s">
        <v>224</v>
      </c>
      <c r="B49" t="s">
        <v>225</v>
      </c>
      <c r="C49" t="s">
        <v>226</v>
      </c>
      <c r="D49" s="63">
        <v>4.7</v>
      </c>
      <c r="E49" s="82">
        <v>0</v>
      </c>
      <c r="F49">
        <v>0</v>
      </c>
      <c r="G49" s="63">
        <v>30</v>
      </c>
    </row>
    <row r="50" spans="1:7" ht="14.4" customHeight="1" x14ac:dyDescent="0.25">
      <c r="A50" t="s">
        <v>227</v>
      </c>
      <c r="B50" t="s">
        <v>228</v>
      </c>
      <c r="C50" t="s">
        <v>229</v>
      </c>
      <c r="D50" s="63">
        <v>4.7</v>
      </c>
      <c r="E50" s="82">
        <v>0</v>
      </c>
      <c r="F50">
        <v>0</v>
      </c>
      <c r="G50" s="63">
        <v>15</v>
      </c>
    </row>
    <row r="51" spans="1:7" ht="14.4" customHeight="1" x14ac:dyDescent="0.25">
      <c r="A51" t="s">
        <v>230</v>
      </c>
      <c r="B51" t="s">
        <v>231</v>
      </c>
      <c r="C51" t="s">
        <v>232</v>
      </c>
      <c r="D51" s="63">
        <v>3.98</v>
      </c>
      <c r="E51" s="82">
        <v>0</v>
      </c>
      <c r="F51">
        <v>0</v>
      </c>
      <c r="G51" s="63">
        <v>20</v>
      </c>
    </row>
    <row r="52" spans="1:7" ht="14.4" customHeight="1" x14ac:dyDescent="0.25">
      <c r="A52" t="s">
        <v>233</v>
      </c>
      <c r="B52" t="s">
        <v>234</v>
      </c>
      <c r="C52" t="s">
        <v>235</v>
      </c>
      <c r="D52" s="63">
        <v>3.98</v>
      </c>
      <c r="E52" s="82">
        <v>0</v>
      </c>
      <c r="F52">
        <v>0</v>
      </c>
      <c r="G52" s="63">
        <v>20</v>
      </c>
    </row>
    <row r="53" spans="1:7" ht="14.4" customHeight="1" x14ac:dyDescent="0.25">
      <c r="A53" t="s">
        <v>236</v>
      </c>
      <c r="B53" t="s">
        <v>237</v>
      </c>
      <c r="C53" t="s">
        <v>238</v>
      </c>
      <c r="D53" s="63">
        <v>4.5</v>
      </c>
      <c r="E53" s="82">
        <v>0</v>
      </c>
      <c r="F53">
        <v>0</v>
      </c>
      <c r="G53" s="63">
        <v>20</v>
      </c>
    </row>
    <row r="54" spans="1:7" ht="14.4" customHeight="1" x14ac:dyDescent="0.25">
      <c r="A54" t="s">
        <v>239</v>
      </c>
      <c r="B54" t="s">
        <v>240</v>
      </c>
      <c r="C54" t="s">
        <v>241</v>
      </c>
      <c r="D54" s="63">
        <v>3.95</v>
      </c>
      <c r="E54" s="82">
        <v>0</v>
      </c>
      <c r="F54">
        <v>0</v>
      </c>
      <c r="G54" s="63">
        <v>20</v>
      </c>
    </row>
    <row r="55" spans="1:7" ht="14.4" customHeight="1" x14ac:dyDescent="0.25">
      <c r="A55" t="s">
        <v>242</v>
      </c>
      <c r="B55" t="s">
        <v>243</v>
      </c>
      <c r="C55" t="s">
        <v>244</v>
      </c>
      <c r="D55" s="63">
        <v>4.74</v>
      </c>
      <c r="E55" s="82">
        <v>1.4328767123287671</v>
      </c>
      <c r="F55" t="s">
        <v>25</v>
      </c>
      <c r="G55" s="63">
        <v>20</v>
      </c>
    </row>
    <row r="56" spans="1:7" ht="14.4" customHeight="1" x14ac:dyDescent="0.25">
      <c r="A56" t="s">
        <v>245</v>
      </c>
      <c r="B56" t="s">
        <v>246</v>
      </c>
      <c r="C56" t="s">
        <v>247</v>
      </c>
      <c r="D56" s="63">
        <v>4.53</v>
      </c>
      <c r="E56" s="82">
        <v>0</v>
      </c>
      <c r="F56" t="s">
        <v>25</v>
      </c>
      <c r="G56" s="63">
        <v>1.7</v>
      </c>
    </row>
    <row r="57" spans="1:7" ht="14.4" customHeight="1" x14ac:dyDescent="0.25">
      <c r="A57" t="s">
        <v>248</v>
      </c>
      <c r="B57" t="s">
        <v>246</v>
      </c>
      <c r="C57" t="s">
        <v>249</v>
      </c>
      <c r="D57" s="63">
        <v>5.29</v>
      </c>
      <c r="E57" s="82">
        <v>0.28767123287671231</v>
      </c>
      <c r="F57" t="s">
        <v>25</v>
      </c>
      <c r="G57" s="63">
        <v>1.7</v>
      </c>
    </row>
    <row r="58" spans="1:7" ht="14.4" customHeight="1" x14ac:dyDescent="0.25">
      <c r="A58" t="s">
        <v>250</v>
      </c>
      <c r="B58" t="s">
        <v>246</v>
      </c>
      <c r="C58" t="s">
        <v>251</v>
      </c>
      <c r="D58" s="63">
        <v>5.48</v>
      </c>
      <c r="E58" s="82">
        <v>1.2876712328767124</v>
      </c>
      <c r="F58" t="s">
        <v>25</v>
      </c>
      <c r="G58" s="63">
        <v>1.6</v>
      </c>
    </row>
    <row r="59" spans="1:7" ht="14.4" customHeight="1" x14ac:dyDescent="0.25">
      <c r="A59" t="s">
        <v>252</v>
      </c>
      <c r="B59" t="s">
        <v>246</v>
      </c>
      <c r="C59" t="s">
        <v>253</v>
      </c>
      <c r="D59" s="63"/>
      <c r="E59" s="82">
        <v>1.2876712328767124</v>
      </c>
      <c r="F59">
        <v>0</v>
      </c>
      <c r="G59" s="63">
        <v>0.27</v>
      </c>
    </row>
    <row r="60" spans="1:7" ht="14.4" customHeight="1" x14ac:dyDescent="0.25">
      <c r="A60" t="s">
        <v>254</v>
      </c>
      <c r="B60" t="s">
        <v>246</v>
      </c>
      <c r="C60" t="s">
        <v>255</v>
      </c>
      <c r="D60" s="63">
        <v>4.74</v>
      </c>
      <c r="E60" s="82">
        <v>1.4273972602739726</v>
      </c>
      <c r="F60" t="s">
        <v>25</v>
      </c>
      <c r="G60" s="63">
        <v>20</v>
      </c>
    </row>
    <row r="61" spans="1:7" ht="14.4" customHeight="1" x14ac:dyDescent="0.25">
      <c r="A61" t="s">
        <v>256</v>
      </c>
      <c r="B61" t="s">
        <v>257</v>
      </c>
      <c r="C61" t="s">
        <v>258</v>
      </c>
      <c r="D61" s="63">
        <v>4.74</v>
      </c>
      <c r="E61" s="82">
        <v>1.4109589041095889</v>
      </c>
      <c r="F61" t="s">
        <v>25</v>
      </c>
      <c r="G61" s="63">
        <v>20</v>
      </c>
    </row>
    <row r="62" spans="1:7" ht="14.4" customHeight="1" x14ac:dyDescent="0.25">
      <c r="A62" t="s">
        <v>259</v>
      </c>
      <c r="B62" t="s">
        <v>257</v>
      </c>
      <c r="C62" t="s">
        <v>260</v>
      </c>
      <c r="D62" s="63">
        <v>4.51</v>
      </c>
      <c r="E62" s="82">
        <v>0</v>
      </c>
      <c r="F62">
        <v>0</v>
      </c>
      <c r="G62" s="63">
        <v>20</v>
      </c>
    </row>
    <row r="63" spans="1:7" ht="14.4" customHeight="1" x14ac:dyDescent="0.25">
      <c r="A63" t="s">
        <v>261</v>
      </c>
      <c r="B63" t="s">
        <v>262</v>
      </c>
      <c r="C63" t="s">
        <v>263</v>
      </c>
      <c r="D63" s="63">
        <v>4.2</v>
      </c>
      <c r="E63" s="82">
        <v>0</v>
      </c>
      <c r="F63">
        <v>0</v>
      </c>
      <c r="G63" s="63">
        <v>10</v>
      </c>
    </row>
    <row r="64" spans="1:7" ht="14.4" customHeight="1" x14ac:dyDescent="0.25">
      <c r="A64" t="s">
        <v>264</v>
      </c>
      <c r="B64" t="s">
        <v>265</v>
      </c>
      <c r="C64" t="s">
        <v>266</v>
      </c>
      <c r="D64" s="63">
        <v>4</v>
      </c>
      <c r="E64" s="82">
        <v>0</v>
      </c>
      <c r="F64">
        <v>0</v>
      </c>
      <c r="G64" s="63">
        <v>20</v>
      </c>
    </row>
    <row r="65" spans="1:7" ht="14.4" customHeight="1" x14ac:dyDescent="0.25">
      <c r="A65" t="s">
        <v>267</v>
      </c>
      <c r="B65" t="s">
        <v>268</v>
      </c>
      <c r="C65" t="s">
        <v>269</v>
      </c>
      <c r="D65" s="63">
        <v>4.6100000000000003</v>
      </c>
      <c r="E65" s="82">
        <v>1.3479452054794521</v>
      </c>
      <c r="F65" t="s">
        <v>25</v>
      </c>
      <c r="G65" s="63">
        <v>20</v>
      </c>
    </row>
    <row r="66" spans="1:7" ht="14.4" customHeight="1" x14ac:dyDescent="0.25">
      <c r="A66" t="s">
        <v>270</v>
      </c>
      <c r="B66" t="s">
        <v>271</v>
      </c>
      <c r="C66" t="s">
        <v>272</v>
      </c>
      <c r="D66" s="63">
        <v>4.28</v>
      </c>
      <c r="E66" s="82">
        <v>0</v>
      </c>
      <c r="F66">
        <v>0</v>
      </c>
      <c r="G66" s="63">
        <v>20</v>
      </c>
    </row>
    <row r="67" spans="1:7" ht="14.4" customHeight="1" x14ac:dyDescent="0.25">
      <c r="A67" t="s">
        <v>273</v>
      </c>
      <c r="B67" t="s">
        <v>274</v>
      </c>
      <c r="C67" t="s">
        <v>275</v>
      </c>
      <c r="D67" s="63">
        <v>4.3499999999999996</v>
      </c>
      <c r="E67" s="82">
        <v>0</v>
      </c>
      <c r="F67">
        <v>0</v>
      </c>
      <c r="G67" s="63">
        <v>20</v>
      </c>
    </row>
    <row r="68" spans="1:7" ht="14.4" customHeight="1" x14ac:dyDescent="0.25">
      <c r="A68" t="s">
        <v>276</v>
      </c>
      <c r="B68" t="s">
        <v>277</v>
      </c>
      <c r="C68" t="s">
        <v>278</v>
      </c>
      <c r="D68" s="63">
        <v>4.3499999999999996</v>
      </c>
      <c r="E68" s="82">
        <v>0</v>
      </c>
      <c r="F68">
        <v>0</v>
      </c>
      <c r="G68" s="63">
        <v>5</v>
      </c>
    </row>
    <row r="69" spans="1:7" ht="14.4" customHeight="1" x14ac:dyDescent="0.25">
      <c r="A69" t="s">
        <v>279</v>
      </c>
      <c r="B69" t="s">
        <v>280</v>
      </c>
      <c r="C69" t="s">
        <v>281</v>
      </c>
      <c r="D69" s="63">
        <v>4.5</v>
      </c>
      <c r="E69" s="82">
        <v>0</v>
      </c>
      <c r="F69">
        <v>0</v>
      </c>
      <c r="G69" s="63">
        <v>20</v>
      </c>
    </row>
    <row r="70" spans="1:7" ht="14.4" customHeight="1" x14ac:dyDescent="0.25">
      <c r="A70" t="s">
        <v>282</v>
      </c>
      <c r="B70" t="s">
        <v>283</v>
      </c>
      <c r="C70" t="s">
        <v>284</v>
      </c>
      <c r="D70" s="63">
        <v>4.51</v>
      </c>
      <c r="E70" s="82">
        <v>0</v>
      </c>
      <c r="F70">
        <v>0</v>
      </c>
      <c r="G70" s="63">
        <v>20</v>
      </c>
    </row>
    <row r="71" spans="1:7" ht="14.4" customHeight="1" x14ac:dyDescent="0.25">
      <c r="A71" t="s">
        <v>285</v>
      </c>
      <c r="B71" t="s">
        <v>286</v>
      </c>
      <c r="C71" t="s">
        <v>287</v>
      </c>
      <c r="D71" s="63">
        <v>4.57</v>
      </c>
      <c r="E71" s="82">
        <v>0</v>
      </c>
      <c r="F71">
        <v>0</v>
      </c>
      <c r="G71" s="63">
        <v>20</v>
      </c>
    </row>
    <row r="72" spans="1:7" ht="14.4" customHeight="1" x14ac:dyDescent="0.25">
      <c r="A72" t="s">
        <v>288</v>
      </c>
      <c r="B72" t="s">
        <v>289</v>
      </c>
      <c r="C72" t="s">
        <v>290</v>
      </c>
      <c r="D72" s="63">
        <v>4.45</v>
      </c>
      <c r="E72" s="82">
        <v>0</v>
      </c>
      <c r="F72">
        <v>0</v>
      </c>
      <c r="G72" s="63">
        <v>20</v>
      </c>
    </row>
    <row r="73" spans="1:7" ht="14.4" customHeight="1" x14ac:dyDescent="0.25">
      <c r="A73" t="s">
        <v>291</v>
      </c>
      <c r="B73" t="s">
        <v>292</v>
      </c>
      <c r="C73" t="s">
        <v>293</v>
      </c>
      <c r="D73" s="63">
        <v>4.32</v>
      </c>
      <c r="E73" s="82">
        <v>0</v>
      </c>
      <c r="F73">
        <v>0</v>
      </c>
      <c r="G73" s="63">
        <v>20</v>
      </c>
    </row>
    <row r="74" spans="1:7" ht="14.4" customHeight="1" x14ac:dyDescent="0.25">
      <c r="A74" t="s">
        <v>294</v>
      </c>
      <c r="B74" t="s">
        <v>295</v>
      </c>
      <c r="C74" t="s">
        <v>296</v>
      </c>
      <c r="D74" s="63">
        <v>4.2</v>
      </c>
      <c r="E74" s="82">
        <v>0</v>
      </c>
      <c r="F74">
        <v>0</v>
      </c>
      <c r="G74" s="63">
        <v>20</v>
      </c>
    </row>
    <row r="75" spans="1:7" ht="14.4" customHeight="1" x14ac:dyDescent="0.25">
      <c r="A75" t="s">
        <v>297</v>
      </c>
      <c r="B75" t="s">
        <v>298</v>
      </c>
      <c r="C75" t="s">
        <v>299</v>
      </c>
      <c r="D75" s="63">
        <v>4.1100000000000003</v>
      </c>
      <c r="E75" s="82">
        <v>0</v>
      </c>
      <c r="F75">
        <v>0</v>
      </c>
      <c r="G75" s="63">
        <v>10</v>
      </c>
    </row>
    <row r="76" spans="1:7" ht="14.4" customHeight="1" x14ac:dyDescent="0.25">
      <c r="A76" t="s">
        <v>300</v>
      </c>
      <c r="B76" t="s">
        <v>301</v>
      </c>
      <c r="C76" t="s">
        <v>302</v>
      </c>
      <c r="D76" s="63">
        <v>4.05</v>
      </c>
      <c r="E76" s="82">
        <v>0</v>
      </c>
      <c r="F76">
        <v>0</v>
      </c>
      <c r="G76" s="63">
        <v>20</v>
      </c>
    </row>
    <row r="77" spans="1:7" ht="14.4" customHeight="1" x14ac:dyDescent="0.25">
      <c r="A77" t="s">
        <v>303</v>
      </c>
      <c r="B77" t="s">
        <v>304</v>
      </c>
      <c r="C77" t="s">
        <v>305</v>
      </c>
      <c r="D77" s="63">
        <v>3.99</v>
      </c>
      <c r="E77" s="82">
        <v>0</v>
      </c>
      <c r="F77">
        <v>0</v>
      </c>
      <c r="G77" s="63">
        <v>20</v>
      </c>
    </row>
    <row r="78" spans="1:7" ht="14.4" customHeight="1" x14ac:dyDescent="0.25">
      <c r="A78" t="s">
        <v>306</v>
      </c>
      <c r="B78" t="s">
        <v>307</v>
      </c>
      <c r="C78" t="s">
        <v>308</v>
      </c>
      <c r="D78" s="63">
        <v>3.9</v>
      </c>
      <c r="E78" s="82">
        <v>0</v>
      </c>
      <c r="F78">
        <v>0</v>
      </c>
      <c r="G78" s="63">
        <v>10</v>
      </c>
    </row>
    <row r="79" spans="1:7" ht="14.4" customHeight="1" x14ac:dyDescent="0.25">
      <c r="A79" t="s">
        <v>309</v>
      </c>
      <c r="B79" t="s">
        <v>307</v>
      </c>
      <c r="C79" t="s">
        <v>310</v>
      </c>
      <c r="D79" s="63">
        <v>3.9</v>
      </c>
      <c r="E79" s="82">
        <v>0</v>
      </c>
      <c r="F79">
        <v>0</v>
      </c>
      <c r="G79" s="63">
        <v>10</v>
      </c>
    </row>
    <row r="80" spans="1:7" ht="14.4" customHeight="1" x14ac:dyDescent="0.25">
      <c r="A80" t="s">
        <v>311</v>
      </c>
      <c r="B80" t="s">
        <v>312</v>
      </c>
      <c r="C80" t="s">
        <v>313</v>
      </c>
      <c r="D80" s="63">
        <v>3.7</v>
      </c>
      <c r="E80" s="82">
        <v>0</v>
      </c>
      <c r="F80">
        <v>0</v>
      </c>
      <c r="G80" s="63">
        <v>15</v>
      </c>
    </row>
    <row r="81" spans="1:7" ht="14.4" customHeight="1" x14ac:dyDescent="0.25">
      <c r="A81" t="s">
        <v>314</v>
      </c>
      <c r="B81" t="s">
        <v>315</v>
      </c>
      <c r="C81" t="s">
        <v>316</v>
      </c>
      <c r="D81" s="63">
        <v>4.0999999999999996</v>
      </c>
      <c r="E81" s="82">
        <v>0</v>
      </c>
      <c r="F81">
        <v>0</v>
      </c>
      <c r="G81" s="63">
        <v>20</v>
      </c>
    </row>
    <row r="82" spans="1:7" ht="14.4" customHeight="1" x14ac:dyDescent="0.25">
      <c r="A82" t="s">
        <v>317</v>
      </c>
      <c r="B82" t="s">
        <v>318</v>
      </c>
      <c r="C82" t="s">
        <v>319</v>
      </c>
      <c r="D82" s="63">
        <v>4.3499999999999996</v>
      </c>
      <c r="E82" s="82">
        <v>0</v>
      </c>
      <c r="F82">
        <v>0</v>
      </c>
      <c r="G82" s="63">
        <v>30</v>
      </c>
    </row>
    <row r="83" spans="1:7" ht="14.4" customHeight="1" x14ac:dyDescent="0.25">
      <c r="A83" t="s">
        <v>320</v>
      </c>
      <c r="B83" t="s">
        <v>321</v>
      </c>
      <c r="C83" t="s">
        <v>322</v>
      </c>
      <c r="D83" s="63">
        <v>3.5</v>
      </c>
      <c r="E83" s="82">
        <v>0</v>
      </c>
      <c r="F83">
        <v>0</v>
      </c>
      <c r="G83" s="63">
        <v>15</v>
      </c>
    </row>
    <row r="84" spans="1:7" ht="14.4" customHeight="1" x14ac:dyDescent="0.25">
      <c r="A84" t="s">
        <v>323</v>
      </c>
      <c r="B84" t="s">
        <v>324</v>
      </c>
      <c r="C84" t="s">
        <v>325</v>
      </c>
      <c r="D84" s="63">
        <v>3.7</v>
      </c>
      <c r="E84" s="82">
        <v>0</v>
      </c>
      <c r="F84">
        <v>0</v>
      </c>
      <c r="G84" s="63">
        <v>20</v>
      </c>
    </row>
    <row r="85" spans="1:7" ht="14.4" customHeight="1" x14ac:dyDescent="0.25">
      <c r="A85" t="s">
        <v>326</v>
      </c>
      <c r="B85" t="s">
        <v>327</v>
      </c>
      <c r="C85" t="s">
        <v>328</v>
      </c>
      <c r="D85" s="63">
        <v>3.59</v>
      </c>
      <c r="E85" s="82">
        <v>0</v>
      </c>
      <c r="F85">
        <v>0</v>
      </c>
      <c r="G85" s="63">
        <v>15</v>
      </c>
    </row>
    <row r="86" spans="1:7" ht="14.4" customHeight="1" x14ac:dyDescent="0.25">
      <c r="A86" t="s">
        <v>329</v>
      </c>
      <c r="B86" t="s">
        <v>330</v>
      </c>
      <c r="C86" t="s">
        <v>331</v>
      </c>
      <c r="D86" s="63">
        <v>3.59</v>
      </c>
      <c r="E86" s="82">
        <v>0</v>
      </c>
      <c r="F86">
        <v>0</v>
      </c>
      <c r="G86" s="63">
        <v>15</v>
      </c>
    </row>
    <row r="87" spans="1:7" ht="14.4" customHeight="1" x14ac:dyDescent="0.25">
      <c r="A87" t="s">
        <v>332</v>
      </c>
      <c r="B87" t="s">
        <v>333</v>
      </c>
      <c r="C87" t="s">
        <v>334</v>
      </c>
      <c r="D87" s="63">
        <v>2.95</v>
      </c>
      <c r="E87" s="82">
        <v>0</v>
      </c>
      <c r="F87">
        <v>0</v>
      </c>
      <c r="G87" s="63">
        <v>15</v>
      </c>
    </row>
    <row r="88" spans="1:7" ht="14.4" customHeight="1" x14ac:dyDescent="0.25">
      <c r="A88" t="s">
        <v>335</v>
      </c>
      <c r="B88" t="s">
        <v>336</v>
      </c>
      <c r="C88" t="s">
        <v>337</v>
      </c>
      <c r="D88" s="63">
        <v>2.8</v>
      </c>
      <c r="E88" s="82">
        <v>0</v>
      </c>
      <c r="F88">
        <v>0</v>
      </c>
      <c r="G88" s="63">
        <v>20</v>
      </c>
    </row>
    <row r="89" spans="1:7" ht="14.4" customHeight="1" x14ac:dyDescent="0.25">
      <c r="A89" t="s">
        <v>338</v>
      </c>
      <c r="B89" t="s">
        <v>339</v>
      </c>
      <c r="C89" t="s">
        <v>340</v>
      </c>
      <c r="D89" s="63">
        <v>2.77</v>
      </c>
      <c r="E89" s="82">
        <v>0</v>
      </c>
      <c r="F89">
        <v>0</v>
      </c>
      <c r="G89" s="63">
        <v>30</v>
      </c>
    </row>
    <row r="90" spans="1:7" ht="14.4" customHeight="1" x14ac:dyDescent="0.25">
      <c r="A90" t="s">
        <v>341</v>
      </c>
      <c r="B90" t="s">
        <v>342</v>
      </c>
      <c r="C90" t="s">
        <v>343</v>
      </c>
      <c r="D90" s="63">
        <v>2.77</v>
      </c>
      <c r="E90" s="82">
        <v>0</v>
      </c>
      <c r="F90">
        <v>0</v>
      </c>
      <c r="G90" s="63">
        <v>30</v>
      </c>
    </row>
    <row r="91" spans="1:7" ht="14.4" customHeight="1" x14ac:dyDescent="0.25">
      <c r="A91" t="s">
        <v>344</v>
      </c>
      <c r="B91" t="s">
        <v>345</v>
      </c>
      <c r="C91" t="s">
        <v>346</v>
      </c>
      <c r="D91" s="63">
        <v>2.58</v>
      </c>
      <c r="E91" s="82">
        <v>0</v>
      </c>
      <c r="F91">
        <v>0</v>
      </c>
      <c r="G91" s="63">
        <v>25</v>
      </c>
    </row>
    <row r="92" spans="1:7" ht="14.4" customHeight="1" x14ac:dyDescent="0.25">
      <c r="A92" t="s">
        <v>347</v>
      </c>
      <c r="B92" t="s">
        <v>348</v>
      </c>
      <c r="C92" t="s">
        <v>349</v>
      </c>
      <c r="D92" s="63">
        <v>2.58</v>
      </c>
      <c r="E92" s="82">
        <v>0</v>
      </c>
      <c r="F92">
        <v>0</v>
      </c>
      <c r="G92" s="63">
        <v>25</v>
      </c>
    </row>
    <row r="93" spans="1:7" ht="14.4" customHeight="1" x14ac:dyDescent="0.25">
      <c r="A93" t="s">
        <v>350</v>
      </c>
      <c r="B93" t="s">
        <v>351</v>
      </c>
      <c r="C93" t="s">
        <v>352</v>
      </c>
      <c r="D93" s="63">
        <v>2.62</v>
      </c>
      <c r="E93" s="82">
        <v>0</v>
      </c>
      <c r="F93">
        <v>0</v>
      </c>
      <c r="G93" s="63">
        <v>20</v>
      </c>
    </row>
    <row r="94" spans="1:7" ht="14.4" customHeight="1" x14ac:dyDescent="0.25">
      <c r="A94" t="s">
        <v>353</v>
      </c>
      <c r="B94" t="s">
        <v>354</v>
      </c>
      <c r="C94" t="s">
        <v>355</v>
      </c>
      <c r="D94" s="63">
        <v>2.69</v>
      </c>
      <c r="E94" s="82">
        <v>0</v>
      </c>
      <c r="F94">
        <v>0</v>
      </c>
      <c r="G94" s="63">
        <v>30</v>
      </c>
    </row>
    <row r="95" spans="1:7" ht="14.4" customHeight="1" x14ac:dyDescent="0.25">
      <c r="A95" t="s">
        <v>356</v>
      </c>
      <c r="B95" t="s">
        <v>354</v>
      </c>
      <c r="C95" t="s">
        <v>357</v>
      </c>
      <c r="D95" s="63">
        <v>2.57</v>
      </c>
      <c r="E95" s="82">
        <v>0</v>
      </c>
      <c r="F95">
        <v>0</v>
      </c>
      <c r="G95" s="63">
        <v>20</v>
      </c>
    </row>
    <row r="96" spans="1:7" ht="14.4" customHeight="1" x14ac:dyDescent="0.25">
      <c r="A96" t="s">
        <v>358</v>
      </c>
      <c r="B96" t="s">
        <v>359</v>
      </c>
      <c r="C96" t="s">
        <v>360</v>
      </c>
      <c r="D96" s="63">
        <v>2.74</v>
      </c>
      <c r="E96" s="82">
        <v>0</v>
      </c>
      <c r="F96">
        <v>0</v>
      </c>
      <c r="G96" s="63">
        <v>30</v>
      </c>
    </row>
    <row r="97" spans="1:7" ht="14.4" customHeight="1" x14ac:dyDescent="0.25">
      <c r="A97" t="s">
        <v>361</v>
      </c>
      <c r="B97" t="s">
        <v>362</v>
      </c>
      <c r="C97" t="s">
        <v>363</v>
      </c>
      <c r="D97" s="63">
        <v>2.99</v>
      </c>
      <c r="E97" s="82">
        <v>0</v>
      </c>
      <c r="F97">
        <v>0</v>
      </c>
      <c r="G97" s="63">
        <v>20</v>
      </c>
    </row>
    <row r="98" spans="1:7" ht="14.4" customHeight="1" x14ac:dyDescent="0.25">
      <c r="A98" t="s">
        <v>364</v>
      </c>
      <c r="B98" t="s">
        <v>362</v>
      </c>
      <c r="C98" t="s">
        <v>365</v>
      </c>
      <c r="D98" s="63">
        <v>2.99</v>
      </c>
      <c r="E98" s="82">
        <v>0</v>
      </c>
      <c r="F98">
        <v>0</v>
      </c>
      <c r="G98" s="63">
        <v>20</v>
      </c>
    </row>
    <row r="99" spans="1:7" ht="14.4" customHeight="1" x14ac:dyDescent="0.25">
      <c r="A99" t="s">
        <v>366</v>
      </c>
      <c r="B99" t="s">
        <v>367</v>
      </c>
      <c r="C99" t="s">
        <v>368</v>
      </c>
      <c r="D99" s="63">
        <v>2.57</v>
      </c>
      <c r="E99" s="82">
        <v>0</v>
      </c>
      <c r="F99">
        <v>0</v>
      </c>
      <c r="G99" s="63">
        <v>15</v>
      </c>
    </row>
    <row r="100" spans="1:7" ht="14.4" customHeight="1" x14ac:dyDescent="0.25">
      <c r="A100" t="s">
        <v>369</v>
      </c>
      <c r="B100" t="s">
        <v>370</v>
      </c>
      <c r="C100" t="s">
        <v>371</v>
      </c>
      <c r="D100" s="63">
        <v>2.7</v>
      </c>
      <c r="E100" s="82">
        <v>0</v>
      </c>
      <c r="F100">
        <v>0</v>
      </c>
      <c r="G100" s="63">
        <v>20</v>
      </c>
    </row>
    <row r="101" spans="1:7" ht="14.4" customHeight="1" x14ac:dyDescent="0.25">
      <c r="A101" t="s">
        <v>372</v>
      </c>
      <c r="B101" t="s">
        <v>373</v>
      </c>
      <c r="C101" t="s">
        <v>374</v>
      </c>
      <c r="D101" s="63">
        <v>2.93</v>
      </c>
      <c r="E101" s="82">
        <v>0</v>
      </c>
      <c r="F101">
        <v>0</v>
      </c>
      <c r="G101" s="63">
        <v>30</v>
      </c>
    </row>
    <row r="102" spans="1:7" ht="14.4" customHeight="1" x14ac:dyDescent="0.25">
      <c r="A102" t="s">
        <v>375</v>
      </c>
      <c r="B102" t="s">
        <v>376</v>
      </c>
      <c r="C102" t="s">
        <v>377</v>
      </c>
      <c r="D102" s="63">
        <v>2.7</v>
      </c>
      <c r="E102" s="82">
        <v>0</v>
      </c>
      <c r="F102">
        <v>0</v>
      </c>
      <c r="G102" s="63">
        <v>20</v>
      </c>
    </row>
    <row r="103" spans="1:7" ht="14.4" customHeight="1" x14ac:dyDescent="0.25">
      <c r="A103" t="s">
        <v>378</v>
      </c>
      <c r="B103" t="s">
        <v>379</v>
      </c>
      <c r="C103" t="s">
        <v>380</v>
      </c>
      <c r="D103" s="63">
        <v>2.84</v>
      </c>
      <c r="E103" s="82">
        <v>0</v>
      </c>
      <c r="F103">
        <v>0</v>
      </c>
      <c r="G103" s="63">
        <v>30</v>
      </c>
    </row>
    <row r="104" spans="1:7" ht="14.4" customHeight="1" x14ac:dyDescent="0.25">
      <c r="A104" t="s">
        <v>381</v>
      </c>
      <c r="B104" t="s">
        <v>382</v>
      </c>
      <c r="C104" t="s">
        <v>383</v>
      </c>
      <c r="D104" s="63">
        <v>3.69</v>
      </c>
      <c r="E104" s="82">
        <v>1.6657534246575343</v>
      </c>
      <c r="F104" t="s">
        <v>25</v>
      </c>
      <c r="G104" s="63">
        <v>25</v>
      </c>
    </row>
    <row r="105" spans="1:7" ht="14.4" customHeight="1" x14ac:dyDescent="0.25">
      <c r="A105" t="s">
        <v>384</v>
      </c>
      <c r="B105" t="s">
        <v>385</v>
      </c>
      <c r="C105" t="s">
        <v>386</v>
      </c>
      <c r="D105" s="63">
        <v>3.97</v>
      </c>
      <c r="E105" s="82">
        <v>3.6630136986301371</v>
      </c>
      <c r="F105" t="s">
        <v>25</v>
      </c>
      <c r="G105" s="63">
        <v>12</v>
      </c>
    </row>
    <row r="106" spans="1:7" ht="14.4" customHeight="1" x14ac:dyDescent="0.25">
      <c r="A106" t="s">
        <v>387</v>
      </c>
      <c r="B106" t="s">
        <v>388</v>
      </c>
      <c r="C106" t="s">
        <v>389</v>
      </c>
      <c r="D106" s="63">
        <v>3.76</v>
      </c>
      <c r="E106" s="82">
        <v>1.6328767123287671</v>
      </c>
      <c r="F106" t="s">
        <v>25</v>
      </c>
      <c r="G106" s="63">
        <v>12</v>
      </c>
    </row>
    <row r="107" spans="1:7" ht="14.4" customHeight="1" x14ac:dyDescent="0.25">
      <c r="A107" t="s">
        <v>390</v>
      </c>
      <c r="B107" t="s">
        <v>388</v>
      </c>
      <c r="C107" t="s">
        <v>391</v>
      </c>
      <c r="D107" s="63">
        <v>3.99</v>
      </c>
      <c r="E107" s="82">
        <v>3.6328767123287671</v>
      </c>
      <c r="F107" t="s">
        <v>25</v>
      </c>
      <c r="G107" s="63">
        <v>15</v>
      </c>
    </row>
    <row r="108" spans="1:7" ht="14.4" customHeight="1" x14ac:dyDescent="0.25">
      <c r="A108" t="s">
        <v>392</v>
      </c>
      <c r="B108" t="s">
        <v>393</v>
      </c>
      <c r="C108" t="s">
        <v>394</v>
      </c>
      <c r="D108" s="63">
        <v>3.99</v>
      </c>
      <c r="E108" s="82">
        <v>0</v>
      </c>
      <c r="F108">
        <v>0</v>
      </c>
      <c r="G108" s="63">
        <v>22</v>
      </c>
    </row>
    <row r="109" spans="1:7" ht="14.4" customHeight="1" x14ac:dyDescent="0.25">
      <c r="A109" t="s">
        <v>395</v>
      </c>
      <c r="B109" t="s">
        <v>396</v>
      </c>
      <c r="C109" t="s">
        <v>397</v>
      </c>
      <c r="D109" s="63">
        <v>3.11</v>
      </c>
      <c r="E109" s="82">
        <v>0</v>
      </c>
      <c r="F109">
        <v>0</v>
      </c>
      <c r="G109" s="63">
        <v>30</v>
      </c>
    </row>
    <row r="110" spans="1:7" ht="14.4" customHeight="1" x14ac:dyDescent="0.25">
      <c r="A110" t="s">
        <v>398</v>
      </c>
      <c r="B110" t="s">
        <v>399</v>
      </c>
      <c r="C110" t="s">
        <v>400</v>
      </c>
      <c r="D110" s="63">
        <v>3.9</v>
      </c>
      <c r="E110" s="82">
        <v>0</v>
      </c>
      <c r="F110">
        <v>0</v>
      </c>
      <c r="G110" s="63">
        <v>25</v>
      </c>
    </row>
    <row r="111" spans="1:7" ht="14.4" customHeight="1" x14ac:dyDescent="0.25">
      <c r="A111" t="s">
        <v>401</v>
      </c>
      <c r="B111" t="s">
        <v>402</v>
      </c>
      <c r="C111" t="s">
        <v>403</v>
      </c>
      <c r="D111" s="63">
        <v>2.8</v>
      </c>
      <c r="E111" s="82">
        <v>0</v>
      </c>
      <c r="F111">
        <v>0</v>
      </c>
      <c r="G111" s="63">
        <v>40</v>
      </c>
    </row>
    <row r="112" spans="1:7" ht="14.4" customHeight="1" x14ac:dyDescent="0.25">
      <c r="A112" t="s">
        <v>404</v>
      </c>
      <c r="B112" t="s">
        <v>405</v>
      </c>
      <c r="C112" t="s">
        <v>406</v>
      </c>
      <c r="D112" s="63">
        <v>2.8</v>
      </c>
      <c r="E112" s="82">
        <v>0</v>
      </c>
      <c r="F112">
        <v>0</v>
      </c>
      <c r="G112" s="63">
        <v>30</v>
      </c>
    </row>
    <row r="113" spans="1:7" ht="14.4" customHeight="1" x14ac:dyDescent="0.25">
      <c r="A113" t="s">
        <v>407</v>
      </c>
      <c r="B113" t="s">
        <v>408</v>
      </c>
      <c r="C113" t="s">
        <v>409</v>
      </c>
      <c r="D113" s="63">
        <v>3.43</v>
      </c>
      <c r="E113" s="82">
        <v>0</v>
      </c>
      <c r="F113" t="s">
        <v>802</v>
      </c>
      <c r="G113" s="63">
        <v>20</v>
      </c>
    </row>
    <row r="114" spans="1:7" ht="14.4" customHeight="1" x14ac:dyDescent="0.25">
      <c r="A114" t="s">
        <v>410</v>
      </c>
      <c r="B114" t="s">
        <v>411</v>
      </c>
      <c r="C114" t="s">
        <v>412</v>
      </c>
      <c r="D114" s="63">
        <v>3.35</v>
      </c>
      <c r="E114" s="82">
        <v>0</v>
      </c>
      <c r="F114" t="s">
        <v>802</v>
      </c>
      <c r="G114" s="63">
        <v>15</v>
      </c>
    </row>
    <row r="115" spans="1:7" ht="14.4" customHeight="1" x14ac:dyDescent="0.25">
      <c r="A115" t="s">
        <v>413</v>
      </c>
      <c r="B115" t="s">
        <v>414</v>
      </c>
      <c r="C115" t="s">
        <v>415</v>
      </c>
      <c r="D115" s="63">
        <v>2.99</v>
      </c>
      <c r="E115" s="82">
        <v>0</v>
      </c>
      <c r="F115">
        <v>0</v>
      </c>
      <c r="G115" s="63">
        <v>15</v>
      </c>
    </row>
    <row r="116" spans="1:7" ht="14.4" customHeight="1" x14ac:dyDescent="0.25">
      <c r="A116" t="s">
        <v>416</v>
      </c>
      <c r="B116" t="s">
        <v>417</v>
      </c>
      <c r="C116" t="s">
        <v>418</v>
      </c>
      <c r="D116" s="63">
        <v>2.7</v>
      </c>
      <c r="E116" s="82">
        <v>0</v>
      </c>
      <c r="F116">
        <v>0</v>
      </c>
      <c r="G116" s="63">
        <v>30</v>
      </c>
    </row>
    <row r="117" spans="1:7" ht="14.4" customHeight="1" x14ac:dyDescent="0.25">
      <c r="A117" t="s">
        <v>419</v>
      </c>
      <c r="B117" t="s">
        <v>420</v>
      </c>
      <c r="C117" t="s">
        <v>421</v>
      </c>
      <c r="D117" s="63">
        <v>3.19</v>
      </c>
      <c r="E117" s="82">
        <v>0</v>
      </c>
      <c r="F117">
        <v>0</v>
      </c>
      <c r="G117" s="63">
        <v>30</v>
      </c>
    </row>
    <row r="118" spans="1:7" ht="14.4" customHeight="1" x14ac:dyDescent="0.25">
      <c r="A118" t="s">
        <v>422</v>
      </c>
      <c r="B118" t="s">
        <v>423</v>
      </c>
      <c r="C118" t="s">
        <v>424</v>
      </c>
      <c r="D118" s="63">
        <v>4.3899999999999997</v>
      </c>
      <c r="E118" s="82">
        <v>0</v>
      </c>
      <c r="F118">
        <v>0</v>
      </c>
      <c r="G118" s="63">
        <v>30</v>
      </c>
    </row>
    <row r="119" spans="1:7" ht="14.4" customHeight="1" x14ac:dyDescent="0.25">
      <c r="A119" t="s">
        <v>425</v>
      </c>
      <c r="B119" t="s">
        <v>426</v>
      </c>
      <c r="C119" t="s">
        <v>427</v>
      </c>
      <c r="D119" s="63">
        <v>4.6399999999999997</v>
      </c>
      <c r="E119" s="82">
        <v>0</v>
      </c>
      <c r="F119">
        <v>0</v>
      </c>
      <c r="G119" s="63">
        <v>30</v>
      </c>
    </row>
    <row r="120" spans="1:7" ht="14.4" customHeight="1" x14ac:dyDescent="0.25">
      <c r="A120" t="s">
        <v>428</v>
      </c>
      <c r="B120" t="s">
        <v>429</v>
      </c>
      <c r="C120" t="s">
        <v>430</v>
      </c>
      <c r="D120" s="63">
        <v>5.28</v>
      </c>
      <c r="E120" s="82">
        <v>2.9371584699453552</v>
      </c>
      <c r="F120" t="s">
        <v>25</v>
      </c>
      <c r="G120" s="63">
        <v>15</v>
      </c>
    </row>
    <row r="121" spans="1:7" ht="14.4" customHeight="1" x14ac:dyDescent="0.25">
      <c r="A121" t="s">
        <v>431</v>
      </c>
      <c r="B121" t="s">
        <v>432</v>
      </c>
      <c r="C121" t="s">
        <v>433</v>
      </c>
      <c r="D121" s="63">
        <v>4.7699999999999996</v>
      </c>
      <c r="E121" s="82">
        <v>0</v>
      </c>
      <c r="F121">
        <v>0</v>
      </c>
      <c r="G121" s="63">
        <v>30</v>
      </c>
    </row>
    <row r="122" spans="1:7" ht="14.4" customHeight="1" x14ac:dyDescent="0.25">
      <c r="A122" t="s">
        <v>434</v>
      </c>
      <c r="B122" t="s">
        <v>435</v>
      </c>
      <c r="C122" t="s">
        <v>436</v>
      </c>
      <c r="D122" s="63">
        <v>4.83</v>
      </c>
      <c r="E122" s="82">
        <v>0</v>
      </c>
      <c r="F122">
        <v>0</v>
      </c>
      <c r="G122" s="63">
        <v>30</v>
      </c>
    </row>
    <row r="123" spans="1:7" ht="14.4" customHeight="1" x14ac:dyDescent="0.25">
      <c r="A123" t="s">
        <v>437</v>
      </c>
      <c r="B123" t="s">
        <v>438</v>
      </c>
      <c r="C123" t="s">
        <v>439</v>
      </c>
      <c r="D123" s="63">
        <v>4.8</v>
      </c>
      <c r="E123" s="82">
        <v>0</v>
      </c>
      <c r="F123">
        <v>0</v>
      </c>
      <c r="G123" s="63">
        <v>20</v>
      </c>
    </row>
    <row r="124" spans="1:7" ht="14.4" customHeight="1" x14ac:dyDescent="0.25">
      <c r="A124" t="s">
        <v>440</v>
      </c>
      <c r="B124" t="s">
        <v>441</v>
      </c>
      <c r="C124" t="s">
        <v>442</v>
      </c>
      <c r="D124" s="63">
        <v>4.9000000000000004</v>
      </c>
      <c r="E124" s="82">
        <v>0</v>
      </c>
      <c r="F124">
        <v>0</v>
      </c>
      <c r="G124" s="63">
        <v>25</v>
      </c>
    </row>
    <row r="125" spans="1:7" ht="14.4" customHeight="1" x14ac:dyDescent="0.25">
      <c r="A125" t="s">
        <v>443</v>
      </c>
      <c r="B125" t="s">
        <v>444</v>
      </c>
      <c r="C125" t="s">
        <v>445</v>
      </c>
      <c r="D125" s="63">
        <v>4.3</v>
      </c>
      <c r="E125" s="82">
        <v>0</v>
      </c>
      <c r="F125">
        <v>0</v>
      </c>
      <c r="G125" s="63">
        <v>15</v>
      </c>
    </row>
    <row r="126" spans="1:7" ht="14.4" customHeight="1" x14ac:dyDescent="0.25">
      <c r="A126" t="s">
        <v>446</v>
      </c>
      <c r="B126" t="s">
        <v>447</v>
      </c>
      <c r="C126" t="s">
        <v>448</v>
      </c>
      <c r="D126" s="63">
        <v>4.4000000000000004</v>
      </c>
      <c r="E126" s="82">
        <v>0</v>
      </c>
      <c r="F126" t="s">
        <v>802</v>
      </c>
      <c r="G126" s="63">
        <v>30</v>
      </c>
    </row>
    <row r="127" spans="1:7" ht="14.4" customHeight="1" x14ac:dyDescent="0.25">
      <c r="A127" t="s">
        <v>449</v>
      </c>
      <c r="B127" t="s">
        <v>447</v>
      </c>
      <c r="C127" t="s">
        <v>450</v>
      </c>
      <c r="D127" s="63">
        <v>4.4000000000000004</v>
      </c>
      <c r="E127" s="82">
        <v>0</v>
      </c>
      <c r="F127" t="s">
        <v>802</v>
      </c>
      <c r="G127" s="63">
        <v>30</v>
      </c>
    </row>
    <row r="128" spans="1:7" ht="14.4" customHeight="1" x14ac:dyDescent="0.25">
      <c r="A128" t="s">
        <v>451</v>
      </c>
      <c r="B128" t="s">
        <v>447</v>
      </c>
      <c r="C128" t="s">
        <v>452</v>
      </c>
      <c r="D128" s="63">
        <v>4.38</v>
      </c>
      <c r="E128" s="82">
        <v>0</v>
      </c>
      <c r="F128" t="s">
        <v>802</v>
      </c>
      <c r="G128" s="63">
        <v>20</v>
      </c>
    </row>
    <row r="129" spans="1:7" ht="14.4" customHeight="1" x14ac:dyDescent="0.25">
      <c r="A129" t="s">
        <v>453</v>
      </c>
      <c r="B129" t="s">
        <v>454</v>
      </c>
      <c r="C129" t="s">
        <v>455</v>
      </c>
      <c r="D129" s="63">
        <v>4.49</v>
      </c>
      <c r="E129" s="82">
        <v>0</v>
      </c>
      <c r="F129" t="s">
        <v>802</v>
      </c>
      <c r="G129" s="63">
        <v>25</v>
      </c>
    </row>
    <row r="130" spans="1:7" ht="14.4" customHeight="1" x14ac:dyDescent="0.25">
      <c r="A130" t="s">
        <v>456</v>
      </c>
      <c r="B130" t="s">
        <v>457</v>
      </c>
      <c r="C130" t="s">
        <v>458</v>
      </c>
      <c r="D130" s="63">
        <v>4.7</v>
      </c>
      <c r="E130" s="82">
        <v>0</v>
      </c>
      <c r="F130">
        <v>0</v>
      </c>
      <c r="G130" s="63">
        <v>30</v>
      </c>
    </row>
    <row r="131" spans="1:7" ht="14.4" customHeight="1" x14ac:dyDescent="0.25">
      <c r="A131" t="s">
        <v>459</v>
      </c>
      <c r="B131" t="s">
        <v>460</v>
      </c>
      <c r="C131" t="s">
        <v>461</v>
      </c>
      <c r="D131" s="63">
        <v>5.75</v>
      </c>
      <c r="E131" s="82">
        <v>0</v>
      </c>
      <c r="F131" t="s">
        <v>25</v>
      </c>
      <c r="G131" s="63">
        <v>14</v>
      </c>
    </row>
    <row r="132" spans="1:7" ht="14.4" customHeight="1" x14ac:dyDescent="0.25">
      <c r="A132" t="s">
        <v>462</v>
      </c>
      <c r="B132" t="s">
        <v>463</v>
      </c>
      <c r="C132" t="s">
        <v>464</v>
      </c>
      <c r="D132" s="63">
        <v>5.8</v>
      </c>
      <c r="E132" s="82">
        <v>0</v>
      </c>
      <c r="F132">
        <v>0</v>
      </c>
      <c r="G132" s="63">
        <v>20</v>
      </c>
    </row>
    <row r="133" spans="1:7" ht="14.4" customHeight="1" x14ac:dyDescent="0.25">
      <c r="A133" t="s">
        <v>465</v>
      </c>
      <c r="B133" t="s">
        <v>466</v>
      </c>
      <c r="C133" t="s">
        <v>467</v>
      </c>
      <c r="D133" s="63">
        <v>4.5999999999999996</v>
      </c>
      <c r="E133" s="82">
        <v>0</v>
      </c>
      <c r="F133">
        <v>0</v>
      </c>
      <c r="G133" s="63">
        <v>25</v>
      </c>
    </row>
    <row r="134" spans="1:7" ht="14.4" customHeight="1" x14ac:dyDescent="0.25">
      <c r="A134" t="s">
        <v>468</v>
      </c>
      <c r="B134" t="s">
        <v>469</v>
      </c>
      <c r="C134" t="s">
        <v>470</v>
      </c>
      <c r="D134" s="63">
        <v>4.75</v>
      </c>
      <c r="E134" s="82">
        <v>0</v>
      </c>
      <c r="F134">
        <v>0</v>
      </c>
      <c r="G134" s="63">
        <v>30</v>
      </c>
    </row>
    <row r="135" spans="1:7" ht="14.4" customHeight="1" x14ac:dyDescent="0.25">
      <c r="A135" t="s">
        <v>471</v>
      </c>
      <c r="B135" t="s">
        <v>472</v>
      </c>
      <c r="C135" t="s">
        <v>473</v>
      </c>
      <c r="D135" s="63">
        <v>5.95</v>
      </c>
      <c r="E135" s="82">
        <v>0.18630136986301371</v>
      </c>
      <c r="F135" t="s">
        <v>25</v>
      </c>
      <c r="G135" s="63">
        <v>10</v>
      </c>
    </row>
    <row r="136" spans="1:7" ht="14.4" customHeight="1" x14ac:dyDescent="0.25">
      <c r="A136" t="s">
        <v>474</v>
      </c>
      <c r="B136" t="s">
        <v>475</v>
      </c>
      <c r="C136" t="s">
        <v>476</v>
      </c>
      <c r="D136" s="63">
        <v>5.05</v>
      </c>
      <c r="E136" s="82">
        <v>0</v>
      </c>
      <c r="F136">
        <v>0</v>
      </c>
      <c r="G136" s="63">
        <v>30</v>
      </c>
    </row>
    <row r="137" spans="1:7" ht="14.4" customHeight="1" x14ac:dyDescent="0.25">
      <c r="A137" t="s">
        <v>477</v>
      </c>
      <c r="B137" t="s">
        <v>478</v>
      </c>
      <c r="C137" t="s">
        <v>479</v>
      </c>
      <c r="D137" s="63">
        <v>5.8</v>
      </c>
      <c r="E137" s="82">
        <v>9.0410958904109592E-2</v>
      </c>
      <c r="F137" t="s">
        <v>25</v>
      </c>
      <c r="G137" s="63">
        <v>15</v>
      </c>
    </row>
    <row r="138" spans="1:7" ht="14.4" customHeight="1" x14ac:dyDescent="0.25">
      <c r="A138" t="s">
        <v>480</v>
      </c>
      <c r="B138" t="s">
        <v>481</v>
      </c>
      <c r="C138" t="s">
        <v>482</v>
      </c>
      <c r="D138" s="63">
        <v>5.8</v>
      </c>
      <c r="E138" s="82">
        <v>7.9452054794520555E-2</v>
      </c>
      <c r="F138" t="s">
        <v>25</v>
      </c>
      <c r="G138" s="63">
        <v>20</v>
      </c>
    </row>
    <row r="139" spans="1:7" ht="14.4" customHeight="1" x14ac:dyDescent="0.25">
      <c r="A139" t="s">
        <v>483</v>
      </c>
      <c r="B139" t="s">
        <v>484</v>
      </c>
      <c r="C139" t="s">
        <v>485</v>
      </c>
      <c r="D139" s="63">
        <v>4.95</v>
      </c>
      <c r="E139" s="82">
        <v>0</v>
      </c>
      <c r="F139">
        <v>0</v>
      </c>
      <c r="G139" s="63">
        <v>30</v>
      </c>
    </row>
    <row r="140" spans="1:7" ht="14.4" customHeight="1" x14ac:dyDescent="0.25">
      <c r="A140" t="s">
        <v>486</v>
      </c>
      <c r="B140" t="s">
        <v>487</v>
      </c>
      <c r="C140" t="s">
        <v>488</v>
      </c>
      <c r="D140" s="63">
        <v>5.2</v>
      </c>
      <c r="E140" s="82">
        <v>0</v>
      </c>
      <c r="F140" t="s">
        <v>802</v>
      </c>
      <c r="G140" s="63">
        <v>23</v>
      </c>
    </row>
    <row r="141" spans="1:7" ht="14.4" customHeight="1" x14ac:dyDescent="0.25">
      <c r="A141" t="s">
        <v>489</v>
      </c>
      <c r="B141" t="s">
        <v>490</v>
      </c>
      <c r="C141" t="s">
        <v>491</v>
      </c>
      <c r="D141" s="63">
        <v>5.35</v>
      </c>
      <c r="E141" s="82">
        <v>0</v>
      </c>
      <c r="F141" t="s">
        <v>802</v>
      </c>
      <c r="G141" s="63">
        <v>30</v>
      </c>
    </row>
    <row r="142" spans="1:7" ht="14.4" customHeight="1" x14ac:dyDescent="0.25">
      <c r="A142" t="s">
        <v>492</v>
      </c>
      <c r="B142" t="s">
        <v>493</v>
      </c>
      <c r="C142" t="s">
        <v>494</v>
      </c>
      <c r="D142" s="63">
        <v>6.1</v>
      </c>
      <c r="E142" s="82">
        <v>0</v>
      </c>
      <c r="F142" t="s">
        <v>25</v>
      </c>
      <c r="G142" s="63">
        <v>1</v>
      </c>
    </row>
    <row r="143" spans="1:7" ht="14.4" customHeight="1" x14ac:dyDescent="0.25">
      <c r="A143" t="s">
        <v>495</v>
      </c>
      <c r="B143" t="s">
        <v>496</v>
      </c>
      <c r="C143" t="s">
        <v>497</v>
      </c>
      <c r="D143" s="63">
        <v>6.5</v>
      </c>
      <c r="E143" s="82">
        <v>0</v>
      </c>
      <c r="F143">
        <v>0</v>
      </c>
      <c r="G143" s="63">
        <v>23</v>
      </c>
    </row>
    <row r="144" spans="1:7" ht="14.4" customHeight="1" x14ac:dyDescent="0.25">
      <c r="A144" t="s">
        <v>498</v>
      </c>
      <c r="B144" t="s">
        <v>499</v>
      </c>
      <c r="C144" t="s">
        <v>500</v>
      </c>
      <c r="D144" s="63">
        <v>5.95</v>
      </c>
      <c r="E144" s="82">
        <v>0</v>
      </c>
      <c r="F144" t="s">
        <v>802</v>
      </c>
      <c r="G144" s="63">
        <v>20</v>
      </c>
    </row>
    <row r="145" spans="1:7" ht="14.4" customHeight="1" x14ac:dyDescent="0.25">
      <c r="A145" t="s">
        <v>501</v>
      </c>
      <c r="B145" t="s">
        <v>502</v>
      </c>
      <c r="C145" t="s">
        <v>503</v>
      </c>
      <c r="D145" s="63">
        <v>5.9</v>
      </c>
      <c r="E145" s="82">
        <v>0</v>
      </c>
      <c r="F145" t="s">
        <v>802</v>
      </c>
      <c r="G145" s="63">
        <v>30</v>
      </c>
    </row>
    <row r="146" spans="1:7" ht="14.4" customHeight="1" x14ac:dyDescent="0.25">
      <c r="A146" t="s">
        <v>504</v>
      </c>
      <c r="B146" t="s">
        <v>505</v>
      </c>
      <c r="C146" t="s">
        <v>506</v>
      </c>
      <c r="D146" s="63">
        <v>7</v>
      </c>
      <c r="E146" s="82">
        <v>1.7479452054794522</v>
      </c>
      <c r="F146" t="s">
        <v>25</v>
      </c>
      <c r="G146" s="63">
        <v>7</v>
      </c>
    </row>
    <row r="147" spans="1:7" ht="14.4" customHeight="1" x14ac:dyDescent="0.25">
      <c r="A147" t="s">
        <v>507</v>
      </c>
      <c r="B147" t="s">
        <v>505</v>
      </c>
      <c r="C147" t="s">
        <v>508</v>
      </c>
      <c r="D147" s="63">
        <v>7</v>
      </c>
      <c r="E147" s="82">
        <v>1.7479452054794522</v>
      </c>
      <c r="F147" t="s">
        <v>25</v>
      </c>
      <c r="G147" s="63">
        <v>7</v>
      </c>
    </row>
    <row r="148" spans="1:7" ht="14.4" customHeight="1" x14ac:dyDescent="0.25">
      <c r="A148" t="s">
        <v>509</v>
      </c>
      <c r="B148" t="s">
        <v>510</v>
      </c>
      <c r="C148" t="s">
        <v>511</v>
      </c>
      <c r="D148" s="63">
        <v>6.8</v>
      </c>
      <c r="E148" s="82">
        <v>0</v>
      </c>
      <c r="F148">
        <v>0</v>
      </c>
      <c r="G148" s="63">
        <v>25</v>
      </c>
    </row>
    <row r="149" spans="1:7" ht="14.4" customHeight="1" x14ac:dyDescent="0.25">
      <c r="A149" t="s">
        <v>512</v>
      </c>
      <c r="B149" t="s">
        <v>513</v>
      </c>
      <c r="C149" t="s">
        <v>514</v>
      </c>
      <c r="D149" s="63">
        <v>6.2</v>
      </c>
      <c r="E149" s="82">
        <v>0</v>
      </c>
      <c r="F149" t="s">
        <v>802</v>
      </c>
      <c r="G149" s="63">
        <v>15</v>
      </c>
    </row>
    <row r="150" spans="1:7" ht="14.4" customHeight="1" x14ac:dyDescent="0.25">
      <c r="A150" t="s">
        <v>515</v>
      </c>
      <c r="B150" t="s">
        <v>516</v>
      </c>
      <c r="C150" t="s">
        <v>517</v>
      </c>
      <c r="D150" s="63">
        <v>5.8</v>
      </c>
      <c r="E150" s="82">
        <v>0</v>
      </c>
      <c r="F150">
        <v>0</v>
      </c>
      <c r="G150" s="63">
        <v>15</v>
      </c>
    </row>
    <row r="151" spans="1:7" ht="14.4" customHeight="1" x14ac:dyDescent="0.25">
      <c r="A151" t="s">
        <v>518</v>
      </c>
      <c r="B151" t="s">
        <v>516</v>
      </c>
      <c r="C151" t="s">
        <v>519</v>
      </c>
      <c r="D151" s="63">
        <v>6.2</v>
      </c>
      <c r="E151" s="82">
        <v>0</v>
      </c>
      <c r="F151">
        <v>0</v>
      </c>
      <c r="G151" s="63">
        <v>22</v>
      </c>
    </row>
    <row r="152" spans="1:7" ht="14.4" customHeight="1" x14ac:dyDescent="0.25">
      <c r="A152" t="s">
        <v>520</v>
      </c>
      <c r="B152" t="s">
        <v>516</v>
      </c>
      <c r="C152" t="s">
        <v>521</v>
      </c>
      <c r="D152" s="63">
        <v>6.2</v>
      </c>
      <c r="E152" s="82">
        <v>0</v>
      </c>
      <c r="F152">
        <v>0</v>
      </c>
      <c r="G152" s="63">
        <v>23</v>
      </c>
    </row>
    <row r="153" spans="1:7" ht="14.4" customHeight="1" x14ac:dyDescent="0.25">
      <c r="A153" t="s">
        <v>522</v>
      </c>
      <c r="B153" t="s">
        <v>523</v>
      </c>
      <c r="C153" t="s">
        <v>524</v>
      </c>
      <c r="D153" s="63">
        <v>5.9</v>
      </c>
      <c r="E153" s="82">
        <v>0</v>
      </c>
      <c r="F153" t="s">
        <v>802</v>
      </c>
      <c r="G153" s="63">
        <v>22</v>
      </c>
    </row>
    <row r="154" spans="1:7" ht="14.4" customHeight="1" x14ac:dyDescent="0.25">
      <c r="A154" t="s">
        <v>525</v>
      </c>
      <c r="B154" t="s">
        <v>526</v>
      </c>
      <c r="C154" t="s">
        <v>527</v>
      </c>
      <c r="D154" s="63">
        <v>5.0999999999999996</v>
      </c>
      <c r="E154" s="82">
        <v>0</v>
      </c>
      <c r="F154" t="s">
        <v>802</v>
      </c>
      <c r="G154" s="63">
        <v>23</v>
      </c>
    </row>
    <row r="155" spans="1:7" ht="14.4" customHeight="1" x14ac:dyDescent="0.25">
      <c r="A155" t="s">
        <v>528</v>
      </c>
      <c r="B155" t="s">
        <v>526</v>
      </c>
      <c r="C155" t="s">
        <v>529</v>
      </c>
      <c r="D155" s="63">
        <v>5.3</v>
      </c>
      <c r="E155" s="82">
        <v>0</v>
      </c>
      <c r="F155" t="s">
        <v>802</v>
      </c>
      <c r="G155" s="63">
        <v>20</v>
      </c>
    </row>
    <row r="156" spans="1:7" ht="14.4" customHeight="1" x14ac:dyDescent="0.25">
      <c r="A156" t="s">
        <v>530</v>
      </c>
      <c r="B156" t="s">
        <v>531</v>
      </c>
      <c r="C156" t="s">
        <v>532</v>
      </c>
      <c r="D156" s="63">
        <v>5.3</v>
      </c>
      <c r="E156" s="82">
        <v>0</v>
      </c>
      <c r="F156">
        <v>0</v>
      </c>
      <c r="G156" s="63">
        <v>12</v>
      </c>
    </row>
    <row r="157" spans="1:7" ht="14.4" customHeight="1" x14ac:dyDescent="0.25">
      <c r="A157" t="s">
        <v>533</v>
      </c>
      <c r="B157" t="s">
        <v>534</v>
      </c>
      <c r="C157" t="s">
        <v>535</v>
      </c>
      <c r="D157" s="63">
        <v>5.3</v>
      </c>
      <c r="E157" s="82">
        <v>0</v>
      </c>
      <c r="F157">
        <v>0</v>
      </c>
      <c r="G157" s="63">
        <v>10</v>
      </c>
    </row>
    <row r="158" spans="1:7" ht="14.4" customHeight="1" x14ac:dyDescent="0.25">
      <c r="A158" t="s">
        <v>536</v>
      </c>
      <c r="B158" t="s">
        <v>537</v>
      </c>
      <c r="C158" t="s">
        <v>538</v>
      </c>
      <c r="D158" s="63">
        <v>4.8499999999999996</v>
      </c>
      <c r="E158" s="82">
        <v>0</v>
      </c>
      <c r="F158" t="s">
        <v>802</v>
      </c>
      <c r="G158" s="63">
        <v>20</v>
      </c>
    </row>
    <row r="159" spans="1:7" ht="14.4" customHeight="1" x14ac:dyDescent="0.25">
      <c r="A159" t="s">
        <v>539</v>
      </c>
      <c r="B159" t="s">
        <v>540</v>
      </c>
      <c r="C159" t="s">
        <v>541</v>
      </c>
      <c r="D159" s="63">
        <v>4.8499999999999996</v>
      </c>
      <c r="E159" s="82">
        <v>0</v>
      </c>
      <c r="F159" t="s">
        <v>802</v>
      </c>
      <c r="G159" s="63">
        <v>25</v>
      </c>
    </row>
    <row r="160" spans="1:7" ht="14.4" customHeight="1" x14ac:dyDescent="0.25">
      <c r="A160" t="s">
        <v>542</v>
      </c>
      <c r="B160" t="s">
        <v>543</v>
      </c>
      <c r="C160" t="s">
        <v>544</v>
      </c>
      <c r="D160" s="63">
        <v>5.5</v>
      </c>
      <c r="E160" s="82">
        <v>0</v>
      </c>
      <c r="F160">
        <v>0</v>
      </c>
      <c r="G160" s="63">
        <v>15</v>
      </c>
    </row>
    <row r="161" spans="1:7" ht="14.4" customHeight="1" x14ac:dyDescent="0.25">
      <c r="A161" t="s">
        <v>545</v>
      </c>
      <c r="B161" t="s">
        <v>546</v>
      </c>
      <c r="C161" t="s">
        <v>547</v>
      </c>
      <c r="D161" s="63">
        <v>5.0999999999999996</v>
      </c>
      <c r="E161" s="82">
        <v>1.0986301369863014</v>
      </c>
      <c r="F161" t="s">
        <v>25</v>
      </c>
      <c r="G161" s="63">
        <v>15</v>
      </c>
    </row>
    <row r="162" spans="1:7" ht="14.4" customHeight="1" x14ac:dyDescent="0.25">
      <c r="A162" t="s">
        <v>548</v>
      </c>
      <c r="B162" t="s">
        <v>549</v>
      </c>
      <c r="C162" t="s">
        <v>550</v>
      </c>
      <c r="D162" s="63">
        <v>5.3</v>
      </c>
      <c r="E162" s="82">
        <v>4.0821917808219181</v>
      </c>
      <c r="F162" t="s">
        <v>25</v>
      </c>
      <c r="G162" s="63">
        <v>14</v>
      </c>
    </row>
    <row r="163" spans="1:7" ht="14.4" customHeight="1" x14ac:dyDescent="0.25">
      <c r="A163" t="s">
        <v>551</v>
      </c>
      <c r="B163" t="s">
        <v>552</v>
      </c>
      <c r="C163" t="s">
        <v>553</v>
      </c>
      <c r="D163" s="63">
        <v>4.3499999999999996</v>
      </c>
      <c r="E163" s="82">
        <v>0</v>
      </c>
      <c r="F163">
        <v>0</v>
      </c>
      <c r="G163" s="63">
        <v>22</v>
      </c>
    </row>
    <row r="164" spans="1:7" ht="14.4" customHeight="1" x14ac:dyDescent="0.25">
      <c r="A164" t="s">
        <v>554</v>
      </c>
      <c r="B164" t="s">
        <v>555</v>
      </c>
      <c r="C164" t="s">
        <v>556</v>
      </c>
      <c r="D164" s="63">
        <v>4.25</v>
      </c>
      <c r="E164" s="82">
        <v>0</v>
      </c>
      <c r="F164">
        <v>0</v>
      </c>
      <c r="G164" s="63">
        <v>23</v>
      </c>
    </row>
    <row r="165" spans="1:7" ht="14.4" customHeight="1" x14ac:dyDescent="0.25">
      <c r="A165" t="s">
        <v>557</v>
      </c>
      <c r="B165" t="s">
        <v>558</v>
      </c>
      <c r="C165" t="s">
        <v>559</v>
      </c>
      <c r="D165" s="63">
        <v>3.95</v>
      </c>
      <c r="E165" s="82">
        <v>0</v>
      </c>
      <c r="F165" t="s">
        <v>802</v>
      </c>
      <c r="G165" s="63">
        <v>22</v>
      </c>
    </row>
    <row r="166" spans="1:7" ht="14.4" customHeight="1" x14ac:dyDescent="0.25">
      <c r="A166" t="s">
        <v>560</v>
      </c>
      <c r="B166" t="s">
        <v>561</v>
      </c>
      <c r="C166" t="s">
        <v>562</v>
      </c>
      <c r="D166" s="63">
        <v>5.15</v>
      </c>
      <c r="E166" s="82">
        <v>3.7863013698630139</v>
      </c>
      <c r="F166" t="s">
        <v>25</v>
      </c>
      <c r="G166" s="63">
        <v>16</v>
      </c>
    </row>
    <row r="167" spans="1:7" ht="14.4" customHeight="1" x14ac:dyDescent="0.25">
      <c r="A167" t="s">
        <v>563</v>
      </c>
      <c r="B167" t="s">
        <v>561</v>
      </c>
      <c r="C167" t="s">
        <v>564</v>
      </c>
      <c r="D167" s="63">
        <v>5.15</v>
      </c>
      <c r="E167" s="82">
        <v>3.7863013698630139</v>
      </c>
      <c r="F167" t="s">
        <v>25</v>
      </c>
      <c r="G167" s="63">
        <v>16</v>
      </c>
    </row>
    <row r="168" spans="1:7" ht="14.4" customHeight="1" x14ac:dyDescent="0.25">
      <c r="A168" t="s">
        <v>565</v>
      </c>
      <c r="B168" t="s">
        <v>566</v>
      </c>
      <c r="C168" t="s">
        <v>567</v>
      </c>
      <c r="D168" s="63">
        <v>4.62</v>
      </c>
      <c r="E168" s="82">
        <v>0</v>
      </c>
      <c r="F168" t="s">
        <v>802</v>
      </c>
      <c r="G168" s="63">
        <v>30</v>
      </c>
    </row>
    <row r="169" spans="1:7" ht="14.4" customHeight="1" x14ac:dyDescent="0.25">
      <c r="A169" t="s">
        <v>568</v>
      </c>
      <c r="B169" t="s">
        <v>566</v>
      </c>
      <c r="C169" t="s">
        <v>569</v>
      </c>
      <c r="D169" s="63">
        <v>4.84</v>
      </c>
      <c r="E169" s="82">
        <v>0</v>
      </c>
      <c r="F169" t="s">
        <v>25</v>
      </c>
      <c r="G169" s="63">
        <v>15</v>
      </c>
    </row>
    <row r="170" spans="1:7" ht="14.4" customHeight="1" x14ac:dyDescent="0.25">
      <c r="A170" t="s">
        <v>570</v>
      </c>
      <c r="B170" t="s">
        <v>571</v>
      </c>
      <c r="C170" t="s">
        <v>572</v>
      </c>
      <c r="D170" s="63">
        <v>4.8</v>
      </c>
      <c r="E170" s="82">
        <v>0</v>
      </c>
      <c r="F170">
        <v>0</v>
      </c>
      <c r="G170" s="63">
        <v>22</v>
      </c>
    </row>
    <row r="171" spans="1:7" ht="14.4" customHeight="1" x14ac:dyDescent="0.25">
      <c r="A171" t="s">
        <v>573</v>
      </c>
      <c r="B171" t="s">
        <v>574</v>
      </c>
      <c r="C171" t="s">
        <v>575</v>
      </c>
      <c r="D171" s="63">
        <v>4.6500000000000004</v>
      </c>
      <c r="E171" s="82">
        <v>0</v>
      </c>
      <c r="F171" t="s">
        <v>802</v>
      </c>
      <c r="G171" s="63">
        <v>30</v>
      </c>
    </row>
    <row r="172" spans="1:7" ht="14.4" customHeight="1" x14ac:dyDescent="0.25">
      <c r="A172" t="s">
        <v>576</v>
      </c>
      <c r="B172" t="s">
        <v>577</v>
      </c>
      <c r="C172" t="s">
        <v>578</v>
      </c>
      <c r="D172" s="63">
        <v>5.5</v>
      </c>
      <c r="E172" s="82">
        <v>3.6356164383561644</v>
      </c>
      <c r="F172" t="s">
        <v>25</v>
      </c>
      <c r="G172" s="63">
        <v>14</v>
      </c>
    </row>
    <row r="173" spans="1:7" ht="14.4" customHeight="1" x14ac:dyDescent="0.25">
      <c r="A173" t="s">
        <v>579</v>
      </c>
      <c r="B173" t="s">
        <v>580</v>
      </c>
      <c r="C173" t="s">
        <v>581</v>
      </c>
      <c r="D173" s="63">
        <v>4.9000000000000004</v>
      </c>
      <c r="E173" s="82">
        <v>0</v>
      </c>
      <c r="F173" t="s">
        <v>802</v>
      </c>
      <c r="G173" s="63">
        <v>4</v>
      </c>
    </row>
    <row r="174" spans="1:7" ht="14.4" customHeight="1" x14ac:dyDescent="0.25">
      <c r="A174" t="s">
        <v>582</v>
      </c>
      <c r="B174" t="s">
        <v>583</v>
      </c>
      <c r="C174" t="s">
        <v>584</v>
      </c>
      <c r="D174" s="63">
        <v>5.0999999999999996</v>
      </c>
      <c r="E174" s="82">
        <v>0</v>
      </c>
      <c r="F174" t="s">
        <v>802</v>
      </c>
      <c r="G174" s="63">
        <v>10</v>
      </c>
    </row>
    <row r="175" spans="1:7" ht="14.4" customHeight="1" x14ac:dyDescent="0.25">
      <c r="A175" t="s">
        <v>585</v>
      </c>
      <c r="B175" t="s">
        <v>586</v>
      </c>
      <c r="C175" t="s">
        <v>587</v>
      </c>
      <c r="D175" s="63">
        <v>5.58</v>
      </c>
      <c r="E175" s="82">
        <v>3.43013698630137</v>
      </c>
      <c r="F175" t="s">
        <v>25</v>
      </c>
      <c r="G175" s="63">
        <v>15</v>
      </c>
    </row>
    <row r="176" spans="1:7" ht="14.4" customHeight="1" x14ac:dyDescent="0.25">
      <c r="A176" t="s">
        <v>588</v>
      </c>
      <c r="B176" t="s">
        <v>589</v>
      </c>
      <c r="C176" t="s">
        <v>590</v>
      </c>
      <c r="D176" s="63">
        <v>4.01</v>
      </c>
      <c r="E176" s="82">
        <v>0</v>
      </c>
      <c r="F176" t="s">
        <v>802</v>
      </c>
      <c r="G176" s="63">
        <v>20</v>
      </c>
    </row>
    <row r="177" spans="1:7" ht="14.4" customHeight="1" x14ac:dyDescent="0.25">
      <c r="A177" t="s">
        <v>591</v>
      </c>
      <c r="B177" t="s">
        <v>592</v>
      </c>
      <c r="C177" t="s">
        <v>593</v>
      </c>
      <c r="D177" s="63">
        <v>4.01</v>
      </c>
      <c r="E177" s="82">
        <v>0</v>
      </c>
      <c r="F177" t="s">
        <v>802</v>
      </c>
      <c r="G177" s="63">
        <v>23</v>
      </c>
    </row>
    <row r="178" spans="1:7" ht="14.4" customHeight="1" x14ac:dyDescent="0.25">
      <c r="A178" t="s">
        <v>594</v>
      </c>
      <c r="B178" t="s">
        <v>595</v>
      </c>
      <c r="C178" t="s">
        <v>596</v>
      </c>
      <c r="D178" s="63">
        <v>5</v>
      </c>
      <c r="E178" s="82">
        <v>0</v>
      </c>
      <c r="F178" t="s">
        <v>802</v>
      </c>
      <c r="G178" s="63">
        <v>4</v>
      </c>
    </row>
    <row r="179" spans="1:7" ht="14.4" customHeight="1" x14ac:dyDescent="0.25">
      <c r="A179" t="s">
        <v>597</v>
      </c>
      <c r="B179" t="s">
        <v>598</v>
      </c>
      <c r="C179" t="s">
        <v>599</v>
      </c>
      <c r="D179" s="63">
        <v>4.9000000000000004</v>
      </c>
      <c r="E179" s="82">
        <v>0</v>
      </c>
      <c r="F179" t="s">
        <v>25</v>
      </c>
      <c r="G179" s="63">
        <v>25</v>
      </c>
    </row>
    <row r="180" spans="1:7" ht="14.4" customHeight="1" x14ac:dyDescent="0.25">
      <c r="A180" t="s">
        <v>600</v>
      </c>
      <c r="B180" t="s">
        <v>598</v>
      </c>
      <c r="C180" t="s">
        <v>601</v>
      </c>
      <c r="D180" s="63">
        <v>4.9000000000000004</v>
      </c>
      <c r="E180" s="82">
        <v>0</v>
      </c>
      <c r="F180" t="s">
        <v>25</v>
      </c>
      <c r="G180" s="63">
        <v>25</v>
      </c>
    </row>
    <row r="181" spans="1:7" ht="14.4" customHeight="1" x14ac:dyDescent="0.25">
      <c r="A181" t="s">
        <v>602</v>
      </c>
      <c r="B181" t="s">
        <v>603</v>
      </c>
      <c r="C181" t="s">
        <v>604</v>
      </c>
      <c r="D181" s="63">
        <v>6.09</v>
      </c>
      <c r="E181" s="82">
        <v>0</v>
      </c>
      <c r="F181">
        <v>0</v>
      </c>
      <c r="G181" s="63">
        <v>20</v>
      </c>
    </row>
    <row r="182" spans="1:7" ht="14.4" customHeight="1" x14ac:dyDescent="0.25">
      <c r="A182" t="s">
        <v>605</v>
      </c>
      <c r="B182" t="s">
        <v>606</v>
      </c>
      <c r="C182" t="s">
        <v>607</v>
      </c>
      <c r="D182" s="63">
        <v>5.03</v>
      </c>
      <c r="E182" s="82">
        <v>0</v>
      </c>
      <c r="F182" t="s">
        <v>802</v>
      </c>
      <c r="G182" s="63">
        <v>22</v>
      </c>
    </row>
    <row r="183" spans="1:7" ht="14.4" customHeight="1" x14ac:dyDescent="0.25">
      <c r="A183" t="s">
        <v>608</v>
      </c>
      <c r="B183" t="s">
        <v>609</v>
      </c>
      <c r="C183" t="s">
        <v>610</v>
      </c>
      <c r="D183" s="63">
        <v>4.3499999999999996</v>
      </c>
      <c r="E183" s="82">
        <v>0</v>
      </c>
      <c r="F183" t="s">
        <v>802</v>
      </c>
      <c r="G183" s="63">
        <v>4</v>
      </c>
    </row>
    <row r="184" spans="1:7" ht="14.4" customHeight="1" x14ac:dyDescent="0.25">
      <c r="A184" t="s">
        <v>611</v>
      </c>
      <c r="B184" t="s">
        <v>612</v>
      </c>
      <c r="C184" t="s">
        <v>613</v>
      </c>
      <c r="D184" s="63">
        <v>3.8</v>
      </c>
      <c r="E184" s="82">
        <v>0</v>
      </c>
      <c r="F184" t="s">
        <v>802</v>
      </c>
      <c r="G184" s="63">
        <v>68</v>
      </c>
    </row>
    <row r="185" spans="1:7" ht="14.4" customHeight="1" x14ac:dyDescent="0.25">
      <c r="A185" t="s">
        <v>614</v>
      </c>
      <c r="B185" t="s">
        <v>615</v>
      </c>
      <c r="C185" t="s">
        <v>616</v>
      </c>
      <c r="D185" s="63">
        <v>4</v>
      </c>
      <c r="E185" s="82">
        <v>0</v>
      </c>
      <c r="F185" t="s">
        <v>25</v>
      </c>
      <c r="G185" s="63">
        <v>5</v>
      </c>
    </row>
    <row r="186" spans="1:7" ht="14.4" customHeight="1" x14ac:dyDescent="0.25">
      <c r="A186" t="s">
        <v>617</v>
      </c>
      <c r="B186" t="s">
        <v>618</v>
      </c>
      <c r="C186" t="s">
        <v>619</v>
      </c>
      <c r="D186" s="63">
        <v>3.4</v>
      </c>
      <c r="E186" s="82">
        <v>0</v>
      </c>
      <c r="F186" t="s">
        <v>25</v>
      </c>
      <c r="G186" s="63">
        <v>25</v>
      </c>
    </row>
    <row r="187" spans="1:7" ht="14.4" customHeight="1" x14ac:dyDescent="0.25">
      <c r="A187" t="s">
        <v>620</v>
      </c>
      <c r="B187" t="s">
        <v>618</v>
      </c>
      <c r="C187" t="s">
        <v>621</v>
      </c>
      <c r="D187" s="63">
        <v>3.4</v>
      </c>
      <c r="E187" s="82">
        <v>0</v>
      </c>
      <c r="F187" t="s">
        <v>25</v>
      </c>
      <c r="G187" s="63">
        <v>25</v>
      </c>
    </row>
    <row r="188" spans="1:7" ht="14.4" customHeight="1" x14ac:dyDescent="0.25">
      <c r="A188" t="s">
        <v>622</v>
      </c>
      <c r="B188" t="s">
        <v>623</v>
      </c>
      <c r="C188" t="s">
        <v>624</v>
      </c>
      <c r="D188" s="63">
        <v>2.4500000000000002</v>
      </c>
      <c r="E188" s="82">
        <v>0</v>
      </c>
      <c r="F188" t="s">
        <v>802</v>
      </c>
      <c r="G188" s="63">
        <v>28</v>
      </c>
    </row>
    <row r="189" spans="1:7" ht="14.4" customHeight="1" x14ac:dyDescent="0.25">
      <c r="A189" t="s">
        <v>625</v>
      </c>
      <c r="B189" t="s">
        <v>626</v>
      </c>
      <c r="C189" t="s">
        <v>627</v>
      </c>
      <c r="D189" s="63">
        <v>2.6</v>
      </c>
      <c r="E189" s="82">
        <v>0</v>
      </c>
      <c r="F189" t="s">
        <v>802</v>
      </c>
      <c r="G189" s="63">
        <v>40</v>
      </c>
    </row>
    <row r="190" spans="1:7" ht="14.4" customHeight="1" x14ac:dyDescent="0.25">
      <c r="A190" t="s">
        <v>628</v>
      </c>
      <c r="B190" t="s">
        <v>629</v>
      </c>
      <c r="C190" t="s">
        <v>630</v>
      </c>
      <c r="D190" s="63">
        <v>3.25</v>
      </c>
      <c r="E190" s="82">
        <v>0</v>
      </c>
      <c r="F190" t="s">
        <v>25</v>
      </c>
      <c r="G190" s="63">
        <v>20</v>
      </c>
    </row>
    <row r="191" spans="1:7" ht="14.4" customHeight="1" x14ac:dyDescent="0.25">
      <c r="A191" t="s">
        <v>631</v>
      </c>
      <c r="B191" t="s">
        <v>629</v>
      </c>
      <c r="C191" t="s">
        <v>632</v>
      </c>
      <c r="D191" s="63">
        <v>4.0999999999999996</v>
      </c>
      <c r="E191" s="82">
        <v>0</v>
      </c>
      <c r="F191" t="s">
        <v>25</v>
      </c>
      <c r="G191" s="63">
        <v>30</v>
      </c>
    </row>
    <row r="192" spans="1:7" ht="14.4" customHeight="1" x14ac:dyDescent="0.25">
      <c r="A192" t="s">
        <v>633</v>
      </c>
      <c r="B192" t="s">
        <v>634</v>
      </c>
      <c r="C192" t="s">
        <v>635</v>
      </c>
      <c r="D192" s="63">
        <v>1.96</v>
      </c>
      <c r="E192" s="82">
        <v>0</v>
      </c>
      <c r="F192" t="s">
        <v>802</v>
      </c>
      <c r="G192" s="63">
        <v>28</v>
      </c>
    </row>
    <row r="193" spans="1:7" ht="14.4" customHeight="1" x14ac:dyDescent="0.25">
      <c r="A193" t="s">
        <v>636</v>
      </c>
      <c r="B193" t="s">
        <v>637</v>
      </c>
      <c r="C193" t="s">
        <v>638</v>
      </c>
      <c r="D193" s="63">
        <v>3.02</v>
      </c>
      <c r="E193" s="82">
        <v>0</v>
      </c>
      <c r="F193" t="s">
        <v>802</v>
      </c>
      <c r="G193" s="63">
        <v>40</v>
      </c>
    </row>
    <row r="194" spans="1:7" ht="14.4" customHeight="1" x14ac:dyDescent="0.25">
      <c r="A194" t="s">
        <v>639</v>
      </c>
      <c r="B194" t="s">
        <v>640</v>
      </c>
      <c r="C194" t="s">
        <v>641</v>
      </c>
      <c r="D194" s="63">
        <v>4.95</v>
      </c>
      <c r="E194" s="82">
        <v>0</v>
      </c>
      <c r="F194" t="s">
        <v>25</v>
      </c>
      <c r="G194" s="63">
        <v>25</v>
      </c>
    </row>
    <row r="195" spans="1:7" ht="14.4" customHeight="1" x14ac:dyDescent="0.25">
      <c r="A195" t="s">
        <v>642</v>
      </c>
      <c r="B195" t="s">
        <v>640</v>
      </c>
      <c r="C195" t="s">
        <v>643</v>
      </c>
      <c r="D195" s="63">
        <v>4.95</v>
      </c>
      <c r="E195" s="82">
        <v>0</v>
      </c>
      <c r="F195" t="s">
        <v>25</v>
      </c>
      <c r="G195" s="63">
        <v>25</v>
      </c>
    </row>
    <row r="196" spans="1:7" ht="14.4" customHeight="1" x14ac:dyDescent="0.25">
      <c r="A196" t="s">
        <v>644</v>
      </c>
      <c r="B196" t="s">
        <v>645</v>
      </c>
      <c r="C196" t="s">
        <v>646</v>
      </c>
      <c r="D196" s="63"/>
      <c r="E196" s="82">
        <v>0</v>
      </c>
      <c r="F196" t="s">
        <v>802</v>
      </c>
      <c r="G196" s="63">
        <v>25</v>
      </c>
    </row>
    <row r="197" spans="1:7" ht="14.4" customHeight="1" x14ac:dyDescent="0.25">
      <c r="A197" t="s">
        <v>647</v>
      </c>
      <c r="B197" t="s">
        <v>648</v>
      </c>
      <c r="C197" t="s">
        <v>649</v>
      </c>
      <c r="D197" s="63"/>
      <c r="E197" s="82">
        <v>0</v>
      </c>
      <c r="F197" t="s">
        <v>802</v>
      </c>
      <c r="G197" s="63">
        <v>25</v>
      </c>
    </row>
    <row r="198" spans="1:7" ht="14.4" customHeight="1" x14ac:dyDescent="0.25">
      <c r="A198" t="s">
        <v>650</v>
      </c>
      <c r="B198" t="s">
        <v>651</v>
      </c>
      <c r="C198" t="s">
        <v>652</v>
      </c>
      <c r="D198" s="63"/>
      <c r="E198" s="82">
        <v>0</v>
      </c>
      <c r="F198" t="s">
        <v>802</v>
      </c>
      <c r="G198" s="63">
        <v>30</v>
      </c>
    </row>
    <row r="199" spans="1:7" ht="14.4" customHeight="1" x14ac:dyDescent="0.25">
      <c r="A199" t="s">
        <v>653</v>
      </c>
      <c r="B199" t="s">
        <v>654</v>
      </c>
      <c r="C199" t="s">
        <v>655</v>
      </c>
      <c r="D199" s="63"/>
      <c r="E199" s="82">
        <v>0</v>
      </c>
      <c r="F199" t="s">
        <v>802</v>
      </c>
      <c r="G199" s="63">
        <v>10</v>
      </c>
    </row>
    <row r="200" spans="1:7" ht="14.4" customHeight="1" x14ac:dyDescent="0.25">
      <c r="A200" t="s">
        <v>656</v>
      </c>
      <c r="B200" t="s">
        <v>657</v>
      </c>
      <c r="C200" t="s">
        <v>658</v>
      </c>
      <c r="D200" s="63"/>
      <c r="E200" s="82">
        <v>0</v>
      </c>
      <c r="F200" t="s">
        <v>803</v>
      </c>
      <c r="G200" s="63">
        <v>10</v>
      </c>
    </row>
    <row r="201" spans="1:7" ht="14.4" customHeight="1" x14ac:dyDescent="0.25">
      <c r="A201" t="s">
        <v>659</v>
      </c>
      <c r="B201" t="s">
        <v>660</v>
      </c>
      <c r="C201" t="s">
        <v>661</v>
      </c>
      <c r="D201" s="63"/>
      <c r="E201" s="82">
        <v>0</v>
      </c>
      <c r="F201" t="s">
        <v>803</v>
      </c>
      <c r="G201" s="63">
        <v>10</v>
      </c>
    </row>
    <row r="202" spans="1:7" ht="14.4" customHeight="1" x14ac:dyDescent="0.25">
      <c r="A202" t="s">
        <v>662</v>
      </c>
      <c r="B202" t="s">
        <v>663</v>
      </c>
      <c r="C202" t="s">
        <v>664</v>
      </c>
      <c r="D202" s="63"/>
      <c r="E202" s="82">
        <v>0</v>
      </c>
      <c r="F202" t="s">
        <v>803</v>
      </c>
      <c r="G202" s="63">
        <v>10</v>
      </c>
    </row>
    <row r="203" spans="1:7" ht="14.4" customHeight="1" x14ac:dyDescent="0.25">
      <c r="A203" t="s">
        <v>665</v>
      </c>
      <c r="B203" t="s">
        <v>666</v>
      </c>
      <c r="C203" t="s">
        <v>667</v>
      </c>
      <c r="D203" s="63"/>
      <c r="E203" s="82">
        <v>0</v>
      </c>
      <c r="F203" t="s">
        <v>803</v>
      </c>
      <c r="G203" s="63">
        <v>10</v>
      </c>
    </row>
    <row r="204" spans="1:7" ht="14.4" customHeight="1" x14ac:dyDescent="0.25">
      <c r="A204" t="s">
        <v>668</v>
      </c>
      <c r="B204" t="s">
        <v>669</v>
      </c>
      <c r="C204" t="s">
        <v>670</v>
      </c>
      <c r="D204" s="63">
        <v>4.6100000000000003</v>
      </c>
      <c r="E204" s="82">
        <v>0</v>
      </c>
      <c r="F204" t="s">
        <v>25</v>
      </c>
      <c r="G204" s="63">
        <v>18</v>
      </c>
    </row>
    <row r="205" spans="1:7" ht="14.4" customHeight="1" x14ac:dyDescent="0.25">
      <c r="A205" t="s">
        <v>671</v>
      </c>
      <c r="B205" t="s">
        <v>669</v>
      </c>
      <c r="C205" t="s">
        <v>672</v>
      </c>
      <c r="D205" s="63">
        <v>4.6100000000000003</v>
      </c>
      <c r="E205" s="82">
        <v>0</v>
      </c>
      <c r="F205" t="s">
        <v>25</v>
      </c>
      <c r="G205" s="63">
        <v>18</v>
      </c>
    </row>
    <row r="206" spans="1:7" ht="14.4" customHeight="1" x14ac:dyDescent="0.25">
      <c r="A206" t="s">
        <v>673</v>
      </c>
      <c r="B206" t="s">
        <v>674</v>
      </c>
      <c r="C206" t="s">
        <v>675</v>
      </c>
      <c r="D206" s="63">
        <v>4.51</v>
      </c>
      <c r="E206" s="82">
        <v>0</v>
      </c>
      <c r="F206" t="s">
        <v>25</v>
      </c>
      <c r="G206" s="63">
        <v>15</v>
      </c>
    </row>
    <row r="207" spans="1:7" ht="14.4" customHeight="1" x14ac:dyDescent="0.25">
      <c r="A207" t="s">
        <v>676</v>
      </c>
      <c r="B207" t="s">
        <v>674</v>
      </c>
      <c r="C207" t="s">
        <v>677</v>
      </c>
      <c r="D207" s="63">
        <v>4.51</v>
      </c>
      <c r="E207" s="82">
        <v>0</v>
      </c>
      <c r="F207" t="s">
        <v>25</v>
      </c>
      <c r="G207" s="63">
        <v>15</v>
      </c>
    </row>
    <row r="208" spans="1:7" ht="14.4" customHeight="1" x14ac:dyDescent="0.25">
      <c r="A208" t="s">
        <v>678</v>
      </c>
      <c r="C208" t="s">
        <v>679</v>
      </c>
      <c r="D208" s="63"/>
      <c r="E208" s="82">
        <v>0</v>
      </c>
      <c r="F208">
        <v>0</v>
      </c>
      <c r="G208" s="63">
        <v>0</v>
      </c>
    </row>
    <row r="209" spans="1:7" ht="14.4" customHeight="1" x14ac:dyDescent="0.25">
      <c r="D209" s="63"/>
      <c r="E209" s="82"/>
      <c r="G209" s="63"/>
    </row>
    <row r="210" spans="1:7" ht="14.4" customHeight="1" x14ac:dyDescent="0.25">
      <c r="D210" s="63"/>
      <c r="E210" s="82"/>
      <c r="G210" s="63"/>
    </row>
    <row r="211" spans="1:7" ht="14.4" customHeight="1" x14ac:dyDescent="0.25">
      <c r="D211" s="63"/>
      <c r="E211" s="82"/>
      <c r="G211" s="63"/>
    </row>
    <row r="212" spans="1:7" ht="14.4" customHeight="1" x14ac:dyDescent="0.25">
      <c r="D212" s="63"/>
      <c r="E212" s="82"/>
      <c r="G212" s="63"/>
    </row>
    <row r="213" spans="1:7" ht="14.4" customHeight="1" x14ac:dyDescent="0.25">
      <c r="D213" s="63"/>
      <c r="E213" s="82"/>
      <c r="G213" s="63"/>
    </row>
    <row r="214" spans="1:7" ht="14.4" customHeight="1" x14ac:dyDescent="0.25">
      <c r="A214" s="140" t="s">
        <v>680</v>
      </c>
      <c r="B214" s="140"/>
      <c r="C214" s="140"/>
      <c r="D214" s="140"/>
      <c r="E214" s="82"/>
      <c r="G214" s="63"/>
    </row>
    <row r="215" spans="1:7" ht="14.4" customHeight="1" x14ac:dyDescent="0.25">
      <c r="A215" s="83" t="s">
        <v>681</v>
      </c>
      <c r="B215" s="83" t="s">
        <v>682</v>
      </c>
      <c r="C215" s="83" t="s">
        <v>683</v>
      </c>
      <c r="D215" s="84" t="s">
        <v>684</v>
      </c>
      <c r="E215" s="82"/>
      <c r="G215" s="63"/>
    </row>
    <row r="216" spans="1:7" ht="14.4" customHeight="1" x14ac:dyDescent="0.25">
      <c r="A216" t="s">
        <v>685</v>
      </c>
      <c r="B216" t="s">
        <v>25</v>
      </c>
      <c r="C216" t="s">
        <v>686</v>
      </c>
      <c r="D216" s="63" t="s">
        <v>687</v>
      </c>
      <c r="E216" s="82"/>
      <c r="G216" s="63"/>
    </row>
    <row r="217" spans="1:7" ht="14.4" customHeight="1" x14ac:dyDescent="0.25">
      <c r="A217" t="s">
        <v>688</v>
      </c>
      <c r="B217" t="s">
        <v>25</v>
      </c>
      <c r="C217" t="s">
        <v>686</v>
      </c>
      <c r="D217" s="63" t="s">
        <v>689</v>
      </c>
      <c r="E217" s="82"/>
      <c r="G217" s="63"/>
    </row>
    <row r="218" spans="1:7" ht="14.4" customHeight="1" x14ac:dyDescent="0.25">
      <c r="A218" t="s">
        <v>690</v>
      </c>
      <c r="B218" t="s">
        <v>25</v>
      </c>
      <c r="C218" t="s">
        <v>686</v>
      </c>
      <c r="D218" s="63" t="s">
        <v>687</v>
      </c>
      <c r="E218" s="82"/>
      <c r="G218" s="63"/>
    </row>
    <row r="219" spans="1:7" ht="14.4" customHeight="1" x14ac:dyDescent="0.25">
      <c r="A219" t="s">
        <v>691</v>
      </c>
      <c r="B219" t="s">
        <v>25</v>
      </c>
      <c r="C219" t="s">
        <v>686</v>
      </c>
      <c r="D219" s="63" t="s">
        <v>689</v>
      </c>
      <c r="E219" s="82"/>
      <c r="G219" s="63"/>
    </row>
    <row r="220" spans="1:7" ht="14.4" customHeight="1" x14ac:dyDescent="0.25">
      <c r="A220" t="s">
        <v>692</v>
      </c>
      <c r="B220" t="s">
        <v>25</v>
      </c>
      <c r="C220" t="s">
        <v>686</v>
      </c>
      <c r="D220" s="63" t="s">
        <v>689</v>
      </c>
      <c r="E220" s="82"/>
      <c r="G220" s="63"/>
    </row>
    <row r="221" spans="1:7" ht="14.4" customHeight="1" x14ac:dyDescent="0.25">
      <c r="A221" t="s">
        <v>225</v>
      </c>
      <c r="B221" t="s">
        <v>25</v>
      </c>
      <c r="C221" t="s">
        <v>686</v>
      </c>
      <c r="D221" s="63" t="s">
        <v>687</v>
      </c>
      <c r="E221" s="82"/>
      <c r="G221" s="63"/>
    </row>
    <row r="222" spans="1:7" ht="14.4" customHeight="1" x14ac:dyDescent="0.25">
      <c r="A222" t="s">
        <v>693</v>
      </c>
      <c r="B222" t="s">
        <v>25</v>
      </c>
      <c r="C222" t="s">
        <v>686</v>
      </c>
      <c r="D222" s="63" t="s">
        <v>689</v>
      </c>
      <c r="E222" s="82"/>
      <c r="G222" s="63"/>
    </row>
    <row r="223" spans="1:7" ht="14.4" customHeight="1" x14ac:dyDescent="0.25">
      <c r="A223" t="s">
        <v>694</v>
      </c>
      <c r="B223" t="s">
        <v>25</v>
      </c>
      <c r="C223" t="s">
        <v>686</v>
      </c>
      <c r="D223" s="63" t="s">
        <v>689</v>
      </c>
      <c r="E223" s="82"/>
      <c r="G223" s="63"/>
    </row>
    <row r="224" spans="1:7" ht="14.4" customHeight="1" x14ac:dyDescent="0.25">
      <c r="A224" t="s">
        <v>695</v>
      </c>
      <c r="B224" t="s">
        <v>25</v>
      </c>
      <c r="C224" t="s">
        <v>686</v>
      </c>
      <c r="D224" s="63" t="s">
        <v>689</v>
      </c>
      <c r="E224" s="82"/>
      <c r="G224" s="63"/>
    </row>
    <row r="225" spans="1:7" ht="14.4" customHeight="1" x14ac:dyDescent="0.25">
      <c r="A225" t="s">
        <v>696</v>
      </c>
      <c r="B225" t="s">
        <v>25</v>
      </c>
      <c r="C225" t="s">
        <v>686</v>
      </c>
      <c r="D225" s="63" t="s">
        <v>697</v>
      </c>
      <c r="E225" s="82"/>
      <c r="G225" s="63"/>
    </row>
    <row r="226" spans="1:7" ht="14.4" customHeight="1" x14ac:dyDescent="0.25">
      <c r="A226" t="s">
        <v>698</v>
      </c>
      <c r="B226" t="s">
        <v>25</v>
      </c>
      <c r="C226" t="s">
        <v>686</v>
      </c>
      <c r="D226" s="63" t="s">
        <v>697</v>
      </c>
      <c r="E226" s="82"/>
      <c r="G226" s="63"/>
    </row>
    <row r="227" spans="1:7" ht="14.4" customHeight="1" x14ac:dyDescent="0.25">
      <c r="A227" t="s">
        <v>699</v>
      </c>
      <c r="B227" t="s">
        <v>25</v>
      </c>
      <c r="C227" t="s">
        <v>686</v>
      </c>
      <c r="D227" s="63" t="s">
        <v>689</v>
      </c>
      <c r="E227" s="82"/>
      <c r="G227" s="63"/>
    </row>
    <row r="228" spans="1:7" ht="14.4" customHeight="1" x14ac:dyDescent="0.25">
      <c r="A228" t="s">
        <v>700</v>
      </c>
      <c r="B228" t="s">
        <v>25</v>
      </c>
      <c r="C228" t="s">
        <v>686</v>
      </c>
      <c r="D228" s="63" t="s">
        <v>689</v>
      </c>
      <c r="E228" s="82"/>
      <c r="G228" s="63"/>
    </row>
    <row r="229" spans="1:7" ht="14.4" customHeight="1" x14ac:dyDescent="0.25">
      <c r="A229" t="s">
        <v>701</v>
      </c>
      <c r="B229" t="s">
        <v>25</v>
      </c>
      <c r="C229" t="s">
        <v>686</v>
      </c>
      <c r="D229" s="63" t="s">
        <v>689</v>
      </c>
      <c r="E229" s="82"/>
      <c r="G229" s="63"/>
    </row>
    <row r="230" spans="1:7" ht="14.4" customHeight="1" x14ac:dyDescent="0.25">
      <c r="A230" t="s">
        <v>702</v>
      </c>
      <c r="B230" t="s">
        <v>25</v>
      </c>
      <c r="C230" t="s">
        <v>686</v>
      </c>
      <c r="D230" s="63" t="s">
        <v>689</v>
      </c>
      <c r="E230" s="82"/>
      <c r="G230" s="63"/>
    </row>
    <row r="231" spans="1:7" ht="14.4" customHeight="1" x14ac:dyDescent="0.25">
      <c r="A231" t="s">
        <v>703</v>
      </c>
      <c r="B231" t="s">
        <v>25</v>
      </c>
      <c r="C231" t="s">
        <v>704</v>
      </c>
      <c r="D231" s="63" t="s">
        <v>697</v>
      </c>
      <c r="E231" s="82"/>
      <c r="G231" s="63"/>
    </row>
    <row r="232" spans="1:7" ht="14.4" customHeight="1" x14ac:dyDescent="0.25">
      <c r="A232" t="s">
        <v>705</v>
      </c>
      <c r="B232" t="s">
        <v>25</v>
      </c>
      <c r="C232" t="s">
        <v>686</v>
      </c>
      <c r="D232" s="63" t="s">
        <v>689</v>
      </c>
      <c r="E232" s="82"/>
      <c r="G232" s="63"/>
    </row>
    <row r="233" spans="1:7" ht="14.4" customHeight="1" x14ac:dyDescent="0.25">
      <c r="A233" t="s">
        <v>706</v>
      </c>
      <c r="B233" t="s">
        <v>25</v>
      </c>
      <c r="C233" t="s">
        <v>686</v>
      </c>
      <c r="D233" s="63" t="s">
        <v>689</v>
      </c>
      <c r="E233" s="82"/>
      <c r="G233" s="63"/>
    </row>
    <row r="234" spans="1:7" ht="14.4" customHeight="1" x14ac:dyDescent="0.25">
      <c r="A234" t="s">
        <v>707</v>
      </c>
      <c r="B234" t="s">
        <v>25</v>
      </c>
      <c r="C234" t="s">
        <v>686</v>
      </c>
      <c r="D234" s="63" t="s">
        <v>689</v>
      </c>
      <c r="E234" s="82"/>
      <c r="G234" s="63"/>
    </row>
    <row r="235" spans="1:7" ht="14.4" customHeight="1" x14ac:dyDescent="0.25">
      <c r="A235" t="s">
        <v>708</v>
      </c>
      <c r="B235" t="s">
        <v>25</v>
      </c>
      <c r="C235" t="s">
        <v>686</v>
      </c>
      <c r="D235" s="63" t="s">
        <v>689</v>
      </c>
      <c r="E235" s="82"/>
      <c r="G235" s="63"/>
    </row>
    <row r="236" spans="1:7" ht="14.4" customHeight="1" x14ac:dyDescent="0.25">
      <c r="A236" t="s">
        <v>709</v>
      </c>
      <c r="B236" t="s">
        <v>25</v>
      </c>
      <c r="C236" t="s">
        <v>686</v>
      </c>
      <c r="D236" s="63" t="s">
        <v>697</v>
      </c>
      <c r="E236" s="82"/>
      <c r="G236" s="63"/>
    </row>
    <row r="237" spans="1:7" ht="14.4" customHeight="1" x14ac:dyDescent="0.25">
      <c r="A237" t="s">
        <v>710</v>
      </c>
      <c r="B237" t="s">
        <v>25</v>
      </c>
      <c r="C237" t="s">
        <v>686</v>
      </c>
      <c r="D237" s="63" t="s">
        <v>689</v>
      </c>
      <c r="E237" s="82"/>
      <c r="G237" s="63"/>
    </row>
    <row r="238" spans="1:7" ht="14.4" customHeight="1" x14ac:dyDescent="0.25">
      <c r="A238" t="s">
        <v>711</v>
      </c>
      <c r="B238" t="s">
        <v>25</v>
      </c>
      <c r="C238" t="s">
        <v>686</v>
      </c>
      <c r="D238" s="63" t="s">
        <v>697</v>
      </c>
      <c r="E238" s="82"/>
      <c r="G238" s="63"/>
    </row>
    <row r="239" spans="1:7" ht="14.4" customHeight="1" x14ac:dyDescent="0.25">
      <c r="A239" t="s">
        <v>712</v>
      </c>
      <c r="B239" t="s">
        <v>25</v>
      </c>
      <c r="C239" t="s">
        <v>686</v>
      </c>
      <c r="D239" s="63" t="s">
        <v>689</v>
      </c>
      <c r="E239" s="82"/>
      <c r="G239" s="63"/>
    </row>
    <row r="240" spans="1:7" ht="14.4" customHeight="1" x14ac:dyDescent="0.25">
      <c r="A240" t="s">
        <v>713</v>
      </c>
      <c r="B240" t="s">
        <v>25</v>
      </c>
      <c r="C240" t="s">
        <v>686</v>
      </c>
      <c r="D240" s="63" t="s">
        <v>689</v>
      </c>
      <c r="E240" s="82"/>
      <c r="G240" s="63"/>
    </row>
    <row r="241" spans="1:7" ht="14.4" customHeight="1" x14ac:dyDescent="0.25">
      <c r="A241" t="s">
        <v>714</v>
      </c>
      <c r="B241" t="s">
        <v>25</v>
      </c>
      <c r="C241" t="s">
        <v>686</v>
      </c>
      <c r="D241" s="63" t="s">
        <v>697</v>
      </c>
      <c r="E241" s="82"/>
      <c r="G241" s="63"/>
    </row>
    <row r="242" spans="1:7" ht="14.4" customHeight="1" x14ac:dyDescent="0.25">
      <c r="A242" t="s">
        <v>715</v>
      </c>
      <c r="B242" t="s">
        <v>25</v>
      </c>
      <c r="C242" t="s">
        <v>686</v>
      </c>
      <c r="D242" s="63" t="s">
        <v>689</v>
      </c>
      <c r="E242" s="82"/>
      <c r="G242" s="63"/>
    </row>
    <row r="243" spans="1:7" ht="14.4" customHeight="1" x14ac:dyDescent="0.25">
      <c r="A243" t="s">
        <v>716</v>
      </c>
      <c r="B243" t="s">
        <v>25</v>
      </c>
      <c r="C243" t="s">
        <v>704</v>
      </c>
      <c r="D243" s="63" t="s">
        <v>717</v>
      </c>
      <c r="E243" s="82"/>
      <c r="G243" s="63"/>
    </row>
    <row r="244" spans="1:7" ht="14.4" customHeight="1" x14ac:dyDescent="0.25">
      <c r="A244" t="s">
        <v>718</v>
      </c>
      <c r="B244" t="s">
        <v>25</v>
      </c>
      <c r="C244" t="s">
        <v>686</v>
      </c>
      <c r="D244" s="63" t="s">
        <v>689</v>
      </c>
      <c r="E244" s="82"/>
      <c r="G244" s="63"/>
    </row>
    <row r="245" spans="1:7" ht="14.4" customHeight="1" x14ac:dyDescent="0.25">
      <c r="A245" t="s">
        <v>719</v>
      </c>
      <c r="B245" t="s">
        <v>25</v>
      </c>
      <c r="C245" t="s">
        <v>686</v>
      </c>
      <c r="D245" s="63" t="s">
        <v>689</v>
      </c>
      <c r="E245" s="82"/>
      <c r="G245" s="63"/>
    </row>
    <row r="246" spans="1:7" ht="14.4" customHeight="1" x14ac:dyDescent="0.25">
      <c r="A246" t="s">
        <v>720</v>
      </c>
      <c r="B246" t="s">
        <v>25</v>
      </c>
      <c r="C246" t="s">
        <v>686</v>
      </c>
      <c r="D246" s="63" t="s">
        <v>689</v>
      </c>
      <c r="E246" s="82"/>
      <c r="G246" s="63"/>
    </row>
    <row r="247" spans="1:7" ht="14.4" customHeight="1" x14ac:dyDescent="0.25">
      <c r="A247" t="s">
        <v>721</v>
      </c>
      <c r="B247" t="s">
        <v>25</v>
      </c>
      <c r="C247" t="s">
        <v>686</v>
      </c>
      <c r="D247" s="63" t="s">
        <v>689</v>
      </c>
      <c r="E247" s="82"/>
      <c r="G247" s="63"/>
    </row>
    <row r="248" spans="1:7" ht="14.4" customHeight="1" x14ac:dyDescent="0.25">
      <c r="A248" t="s">
        <v>534</v>
      </c>
      <c r="B248" t="s">
        <v>25</v>
      </c>
      <c r="C248" t="s">
        <v>686</v>
      </c>
      <c r="D248" s="63" t="s">
        <v>697</v>
      </c>
      <c r="E248" s="82"/>
      <c r="G248" s="63"/>
    </row>
    <row r="249" spans="1:7" ht="14.4" customHeight="1" x14ac:dyDescent="0.25">
      <c r="A249" t="s">
        <v>722</v>
      </c>
      <c r="B249" t="s">
        <v>25</v>
      </c>
      <c r="C249" t="s">
        <v>686</v>
      </c>
      <c r="D249" s="63" t="s">
        <v>689</v>
      </c>
      <c r="E249" s="82"/>
      <c r="G249" s="63"/>
    </row>
    <row r="250" spans="1:7" ht="14.4" customHeight="1" x14ac:dyDescent="0.25">
      <c r="A250" t="s">
        <v>723</v>
      </c>
      <c r="B250" t="s">
        <v>25</v>
      </c>
      <c r="C250" t="s">
        <v>686</v>
      </c>
      <c r="D250" s="63" t="s">
        <v>689</v>
      </c>
      <c r="E250" s="82"/>
      <c r="G250" s="63"/>
    </row>
    <row r="251" spans="1:7" ht="14.4" customHeight="1" x14ac:dyDescent="0.25">
      <c r="A251" t="s">
        <v>724</v>
      </c>
      <c r="B251" t="s">
        <v>25</v>
      </c>
      <c r="C251" t="s">
        <v>686</v>
      </c>
      <c r="D251" s="63" t="s">
        <v>717</v>
      </c>
      <c r="E251" s="82"/>
      <c r="G251" s="63"/>
    </row>
    <row r="252" spans="1:7" ht="14.4" customHeight="1" x14ac:dyDescent="0.25">
      <c r="A252" t="s">
        <v>725</v>
      </c>
      <c r="B252" t="s">
        <v>25</v>
      </c>
      <c r="C252" t="s">
        <v>686</v>
      </c>
      <c r="D252" s="63" t="s">
        <v>689</v>
      </c>
      <c r="E252" s="82"/>
      <c r="G252" s="63"/>
    </row>
    <row r="253" spans="1:7" ht="14.4" customHeight="1" x14ac:dyDescent="0.25">
      <c r="A253" t="s">
        <v>726</v>
      </c>
      <c r="B253" t="s">
        <v>25</v>
      </c>
      <c r="C253" t="s">
        <v>686</v>
      </c>
      <c r="D253" s="63" t="s">
        <v>689</v>
      </c>
      <c r="E253" s="82"/>
      <c r="G253" s="63"/>
    </row>
    <row r="254" spans="1:7" ht="14.4" customHeight="1" x14ac:dyDescent="0.25">
      <c r="A254" t="s">
        <v>727</v>
      </c>
      <c r="B254" t="s">
        <v>25</v>
      </c>
      <c r="C254" t="s">
        <v>686</v>
      </c>
      <c r="D254" s="63" t="s">
        <v>689</v>
      </c>
      <c r="E254" s="82"/>
      <c r="G254" s="63"/>
    </row>
    <row r="255" spans="1:7" ht="14.4" customHeight="1" x14ac:dyDescent="0.25">
      <c r="A255" t="s">
        <v>728</v>
      </c>
      <c r="B255" t="s">
        <v>25</v>
      </c>
      <c r="C255" t="s">
        <v>686</v>
      </c>
      <c r="D255" s="63" t="s">
        <v>689</v>
      </c>
      <c r="E255" s="82"/>
      <c r="G255" s="63"/>
    </row>
    <row r="256" spans="1:7" ht="14.4" customHeight="1" x14ac:dyDescent="0.25">
      <c r="A256" t="s">
        <v>729</v>
      </c>
      <c r="B256" t="s">
        <v>25</v>
      </c>
      <c r="C256" t="s">
        <v>686</v>
      </c>
      <c r="D256" s="63" t="s">
        <v>689</v>
      </c>
      <c r="E256" s="82"/>
      <c r="G256" s="63"/>
    </row>
    <row r="257" spans="1:7" ht="14.4" customHeight="1" x14ac:dyDescent="0.25">
      <c r="A257" t="s">
        <v>730</v>
      </c>
      <c r="B257" t="s">
        <v>25</v>
      </c>
      <c r="C257" t="s">
        <v>686</v>
      </c>
      <c r="D257" s="63" t="s">
        <v>689</v>
      </c>
      <c r="E257" s="82"/>
      <c r="G257" s="63"/>
    </row>
    <row r="258" spans="1:7" ht="14.4" customHeight="1" x14ac:dyDescent="0.25">
      <c r="A258" t="s">
        <v>731</v>
      </c>
      <c r="B258" t="s">
        <v>25</v>
      </c>
      <c r="C258" t="s">
        <v>686</v>
      </c>
      <c r="D258" s="63" t="s">
        <v>689</v>
      </c>
      <c r="E258" s="82"/>
      <c r="G258" s="63"/>
    </row>
    <row r="259" spans="1:7" ht="14.4" customHeight="1" x14ac:dyDescent="0.25">
      <c r="A259" t="s">
        <v>732</v>
      </c>
      <c r="B259" t="s">
        <v>25</v>
      </c>
      <c r="C259" t="s">
        <v>686</v>
      </c>
      <c r="D259" s="63" t="s">
        <v>697</v>
      </c>
      <c r="E259" s="82"/>
      <c r="G259" s="63"/>
    </row>
    <row r="260" spans="1:7" ht="14.4" customHeight="1" x14ac:dyDescent="0.25">
      <c r="A260" t="s">
        <v>733</v>
      </c>
      <c r="B260" t="s">
        <v>25</v>
      </c>
      <c r="C260" t="s">
        <v>686</v>
      </c>
      <c r="D260" s="63" t="s">
        <v>689</v>
      </c>
      <c r="E260" s="82"/>
      <c r="G260" s="63"/>
    </row>
    <row r="261" spans="1:7" ht="14.4" customHeight="1" x14ac:dyDescent="0.25">
      <c r="A261" t="s">
        <v>734</v>
      </c>
      <c r="B261" t="s">
        <v>25</v>
      </c>
      <c r="C261" t="s">
        <v>686</v>
      </c>
      <c r="D261" s="63" t="s">
        <v>717</v>
      </c>
      <c r="E261" s="82"/>
      <c r="G261" s="63"/>
    </row>
    <row r="262" spans="1:7" ht="14.4" customHeight="1" x14ac:dyDescent="0.25">
      <c r="A262" t="s">
        <v>735</v>
      </c>
      <c r="B262" t="s">
        <v>25</v>
      </c>
      <c r="C262" t="s">
        <v>686</v>
      </c>
      <c r="D262" s="63" t="s">
        <v>689</v>
      </c>
      <c r="E262" s="82"/>
      <c r="G262" s="63"/>
    </row>
    <row r="263" spans="1:7" ht="14.4" customHeight="1" x14ac:dyDescent="0.25">
      <c r="A263" t="s">
        <v>606</v>
      </c>
      <c r="B263" t="s">
        <v>25</v>
      </c>
      <c r="C263" t="s">
        <v>686</v>
      </c>
      <c r="D263" s="63" t="s">
        <v>689</v>
      </c>
      <c r="E263" s="82"/>
      <c r="G263" s="63"/>
    </row>
    <row r="264" spans="1:7" ht="14.4" customHeight="1" x14ac:dyDescent="0.25">
      <c r="A264" t="s">
        <v>736</v>
      </c>
      <c r="B264" t="s">
        <v>25</v>
      </c>
      <c r="C264" t="s">
        <v>686</v>
      </c>
      <c r="D264" s="63" t="s">
        <v>689</v>
      </c>
      <c r="E264" s="82"/>
      <c r="G264" s="63"/>
    </row>
    <row r="265" spans="1:7" ht="14.4" customHeight="1" x14ac:dyDescent="0.25">
      <c r="A265" t="s">
        <v>736</v>
      </c>
      <c r="B265" t="s">
        <v>25</v>
      </c>
      <c r="C265" t="s">
        <v>686</v>
      </c>
      <c r="D265" s="63" t="s">
        <v>717</v>
      </c>
      <c r="E265" s="82"/>
      <c r="G265" s="63"/>
    </row>
    <row r="266" spans="1:7" ht="14.4" customHeight="1" x14ac:dyDescent="0.25">
      <c r="A266" t="s">
        <v>737</v>
      </c>
      <c r="B266" t="s">
        <v>25</v>
      </c>
      <c r="C266" t="s">
        <v>686</v>
      </c>
      <c r="D266" s="63" t="s">
        <v>689</v>
      </c>
      <c r="E266" s="82"/>
      <c r="G266" s="63"/>
    </row>
    <row r="267" spans="1:7" ht="14.4" customHeight="1" x14ac:dyDescent="0.25">
      <c r="A267" t="s">
        <v>738</v>
      </c>
      <c r="B267" t="s">
        <v>25</v>
      </c>
      <c r="C267" t="s">
        <v>686</v>
      </c>
      <c r="D267" s="63" t="s">
        <v>689</v>
      </c>
      <c r="E267" s="82"/>
      <c r="G267" s="63"/>
    </row>
    <row r="268" spans="1:7" ht="14.4" customHeight="1" x14ac:dyDescent="0.25">
      <c r="A268" t="s">
        <v>739</v>
      </c>
      <c r="B268" t="s">
        <v>25</v>
      </c>
      <c r="C268" t="s">
        <v>686</v>
      </c>
      <c r="D268" s="63" t="s">
        <v>689</v>
      </c>
      <c r="E268" s="82"/>
      <c r="G268" s="63"/>
    </row>
    <row r="269" spans="1:7" ht="14.4" customHeight="1" x14ac:dyDescent="0.25">
      <c r="A269" t="s">
        <v>740</v>
      </c>
      <c r="B269" t="s">
        <v>25</v>
      </c>
      <c r="C269" t="s">
        <v>686</v>
      </c>
      <c r="D269" s="63" t="s">
        <v>689</v>
      </c>
      <c r="E269" s="82"/>
      <c r="G269" s="63"/>
    </row>
    <row r="270" spans="1:7" ht="14.4" customHeight="1" x14ac:dyDescent="0.25">
      <c r="A270" t="s">
        <v>741</v>
      </c>
      <c r="B270" t="s">
        <v>25</v>
      </c>
      <c r="C270" t="s">
        <v>686</v>
      </c>
      <c r="D270" s="63" t="s">
        <v>689</v>
      </c>
      <c r="E270" s="82"/>
      <c r="G270" s="63"/>
    </row>
    <row r="271" spans="1:7" ht="14.4" customHeight="1" x14ac:dyDescent="0.25">
      <c r="A271" t="s">
        <v>742</v>
      </c>
      <c r="B271" t="s">
        <v>25</v>
      </c>
      <c r="C271" t="s">
        <v>686</v>
      </c>
      <c r="D271" s="63" t="s">
        <v>689</v>
      </c>
      <c r="E271" s="82"/>
      <c r="G271" s="63"/>
    </row>
    <row r="272" spans="1:7" ht="14.4" customHeight="1" x14ac:dyDescent="0.25">
      <c r="A272" t="s">
        <v>743</v>
      </c>
      <c r="B272" t="s">
        <v>25</v>
      </c>
      <c r="C272" t="s">
        <v>686</v>
      </c>
      <c r="D272" s="63" t="s">
        <v>689</v>
      </c>
      <c r="E272" s="82"/>
      <c r="G272" s="63"/>
    </row>
    <row r="273" spans="1:7" ht="14.4" customHeight="1" x14ac:dyDescent="0.25">
      <c r="A273" t="s">
        <v>744</v>
      </c>
      <c r="B273" t="s">
        <v>25</v>
      </c>
      <c r="C273" t="s">
        <v>704</v>
      </c>
      <c r="D273" s="63" t="s">
        <v>689</v>
      </c>
      <c r="E273" s="82"/>
      <c r="G273" s="63"/>
    </row>
    <row r="274" spans="1:7" ht="14.4" customHeight="1" x14ac:dyDescent="0.25">
      <c r="A274" t="s">
        <v>745</v>
      </c>
      <c r="B274" t="s">
        <v>746</v>
      </c>
      <c r="C274" t="s">
        <v>686</v>
      </c>
      <c r="D274" s="63" t="s">
        <v>689</v>
      </c>
      <c r="E274" s="82"/>
      <c r="G274" s="63"/>
    </row>
    <row r="275" spans="1:7" ht="14.4" customHeight="1" x14ac:dyDescent="0.25">
      <c r="A275" t="s">
        <v>747</v>
      </c>
      <c r="B275" t="s">
        <v>746</v>
      </c>
      <c r="C275" t="s">
        <v>686</v>
      </c>
      <c r="D275" s="63" t="s">
        <v>689</v>
      </c>
      <c r="E275" s="82"/>
      <c r="G275" s="63"/>
    </row>
    <row r="276" spans="1:7" ht="14.4" customHeight="1" x14ac:dyDescent="0.25">
      <c r="A276" t="s">
        <v>748</v>
      </c>
      <c r="B276" t="s">
        <v>746</v>
      </c>
      <c r="C276" t="s">
        <v>686</v>
      </c>
      <c r="D276" s="63" t="s">
        <v>689</v>
      </c>
      <c r="E276" s="82"/>
      <c r="G276" s="63"/>
    </row>
    <row r="277" spans="1:7" ht="14.4" customHeight="1" x14ac:dyDescent="0.25">
      <c r="A277" t="s">
        <v>749</v>
      </c>
      <c r="B277" t="s">
        <v>746</v>
      </c>
      <c r="C277" t="s">
        <v>686</v>
      </c>
      <c r="D277" s="63" t="s">
        <v>689</v>
      </c>
      <c r="E277" s="82"/>
      <c r="G277" s="63"/>
    </row>
    <row r="278" spans="1:7" ht="14.4" customHeight="1" x14ac:dyDescent="0.25">
      <c r="A278" t="s">
        <v>750</v>
      </c>
      <c r="B278" t="s">
        <v>746</v>
      </c>
      <c r="C278" t="s">
        <v>704</v>
      </c>
      <c r="D278" s="63" t="s">
        <v>689</v>
      </c>
      <c r="E278" s="82"/>
      <c r="G278" s="63"/>
    </row>
    <row r="279" spans="1:7" ht="14.4" customHeight="1" x14ac:dyDescent="0.25">
      <c r="A279" t="s">
        <v>751</v>
      </c>
      <c r="B279" t="s">
        <v>746</v>
      </c>
      <c r="C279" t="s">
        <v>686</v>
      </c>
      <c r="D279" s="63" t="s">
        <v>689</v>
      </c>
      <c r="E279" s="82"/>
      <c r="G279" s="63"/>
    </row>
    <row r="280" spans="1:7" ht="14.4" customHeight="1" x14ac:dyDescent="0.25">
      <c r="A280" t="s">
        <v>752</v>
      </c>
      <c r="B280" t="s">
        <v>746</v>
      </c>
      <c r="C280" t="s">
        <v>686</v>
      </c>
      <c r="D280" s="63" t="s">
        <v>689</v>
      </c>
      <c r="E280" s="82"/>
      <c r="G280" s="63"/>
    </row>
    <row r="281" spans="1:7" ht="14.4" customHeight="1" x14ac:dyDescent="0.25">
      <c r="D281" s="63"/>
      <c r="E281" s="82"/>
      <c r="G281" s="63"/>
    </row>
    <row r="282" spans="1:7" ht="14.4" customHeight="1" x14ac:dyDescent="0.25">
      <c r="D282" s="63"/>
      <c r="E282" s="82"/>
      <c r="G282" s="63"/>
    </row>
    <row r="283" spans="1:7" ht="14.4" customHeight="1" x14ac:dyDescent="0.25">
      <c r="D283" s="63"/>
      <c r="E283" s="82"/>
      <c r="G283" s="63"/>
    </row>
    <row r="284" spans="1:7" ht="14.4" customHeight="1" x14ac:dyDescent="0.25">
      <c r="D284" s="63"/>
      <c r="E284" s="82"/>
      <c r="G284" s="63"/>
    </row>
    <row r="285" spans="1:7" ht="14.4" customHeight="1" x14ac:dyDescent="0.25">
      <c r="D285" s="63"/>
      <c r="E285" s="82"/>
      <c r="G285" s="63"/>
    </row>
    <row r="286" spans="1:7" ht="14.4" customHeight="1" x14ac:dyDescent="0.25">
      <c r="D286" s="63"/>
      <c r="E286" s="82"/>
      <c r="G286" s="63"/>
    </row>
    <row r="287" spans="1:7" ht="14.4" customHeight="1" x14ac:dyDescent="0.25">
      <c r="D287" s="63"/>
      <c r="E287" s="82"/>
      <c r="G287" s="63"/>
    </row>
    <row r="288" spans="1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14:D214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0.64637500000000003</v>
      </c>
      <c r="C4" s="57" t="s">
        <v>36</v>
      </c>
      <c r="D4" s="86">
        <v>0.19239999999999999</v>
      </c>
      <c r="E4" s="57" t="s">
        <v>41</v>
      </c>
      <c r="F4" s="85">
        <v>1.4440999999999999</v>
      </c>
      <c r="G4" s="57" t="s">
        <v>42</v>
      </c>
      <c r="H4" s="85">
        <v>0.41631700000000005</v>
      </c>
      <c r="I4" s="57"/>
      <c r="J4" s="87"/>
    </row>
    <row r="5" spans="1:10" ht="15.75" customHeight="1" x14ac:dyDescent="0.25">
      <c r="A5" s="57" t="s">
        <v>62</v>
      </c>
      <c r="B5" s="85">
        <v>5.5940999999999998E-2</v>
      </c>
      <c r="C5" s="57" t="s">
        <v>63</v>
      </c>
      <c r="D5" s="86">
        <v>0.15079999999999999</v>
      </c>
      <c r="E5" s="57" t="s">
        <v>64</v>
      </c>
      <c r="F5" s="86">
        <v>58.946399999999997</v>
      </c>
      <c r="G5" s="57" t="s">
        <v>65</v>
      </c>
      <c r="H5" s="85">
        <v>0.23899899999999999</v>
      </c>
      <c r="I5" s="57"/>
      <c r="J5" s="87"/>
    </row>
    <row r="6" spans="1:10" ht="15" customHeight="1" x14ac:dyDescent="0.25">
      <c r="A6" s="57" t="s">
        <v>66</v>
      </c>
      <c r="B6" s="85">
        <v>0.44993099999999997</v>
      </c>
      <c r="C6" s="57" t="s">
        <v>39</v>
      </c>
      <c r="D6" s="88">
        <v>0.12590000000000001</v>
      </c>
      <c r="E6" s="57" t="s">
        <v>67</v>
      </c>
      <c r="F6" s="86">
        <v>6.5270999999999999</v>
      </c>
      <c r="G6" s="57" t="s">
        <v>45</v>
      </c>
      <c r="H6" s="85">
        <v>8.1495999999999999E-2</v>
      </c>
      <c r="I6" s="57"/>
      <c r="J6" s="87"/>
    </row>
    <row r="7" spans="1:10" ht="14.25" customHeight="1" x14ac:dyDescent="0.25">
      <c r="A7" s="57" t="s">
        <v>38</v>
      </c>
      <c r="B7" s="88">
        <v>1.1906682219749654</v>
      </c>
      <c r="C7" s="57" t="s">
        <v>68</v>
      </c>
      <c r="D7" s="88">
        <v>3.2075999999999998</v>
      </c>
      <c r="E7" s="57" t="s">
        <v>69</v>
      </c>
      <c r="F7" s="86">
        <v>2.8544</v>
      </c>
      <c r="G7" s="57" t="s">
        <v>70</v>
      </c>
      <c r="H7" s="85">
        <v>6.1323999999999997E-2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0.1613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83.59847067390001</v>
      </c>
      <c r="C12" s="57" t="s">
        <v>78</v>
      </c>
      <c r="D12" s="88">
        <v>447.5617667043</v>
      </c>
      <c r="E12" s="144" t="s">
        <v>79</v>
      </c>
      <c r="F12" s="117"/>
      <c r="G12" s="117"/>
      <c r="H12" s="145">
        <v>646.31660510890003</v>
      </c>
      <c r="I12" s="117"/>
      <c r="J12" s="117"/>
    </row>
    <row r="13" spans="1:10" ht="14.25" customHeight="1" x14ac:dyDescent="0.25">
      <c r="A13" s="57" t="s">
        <v>80</v>
      </c>
      <c r="B13" s="91">
        <v>7.7428456128999992</v>
      </c>
      <c r="C13" s="57" t="s">
        <v>81</v>
      </c>
      <c r="D13" s="88">
        <v>347.44842632480004</v>
      </c>
      <c r="E13" s="144" t="s">
        <v>82</v>
      </c>
      <c r="F13" s="117"/>
      <c r="G13" s="117"/>
      <c r="H13" s="145">
        <v>9.9446228863999995</v>
      </c>
      <c r="I13" s="117"/>
      <c r="J13" s="117"/>
    </row>
    <row r="14" spans="1:10" ht="14.25" customHeight="1" x14ac:dyDescent="0.25">
      <c r="A14" s="57" t="s">
        <v>83</v>
      </c>
      <c r="B14" s="91">
        <v>7.9507863996000001</v>
      </c>
      <c r="C14" s="57" t="s">
        <v>84</v>
      </c>
      <c r="D14" s="88">
        <v>261.2342913869</v>
      </c>
      <c r="E14" s="144" t="s">
        <v>85</v>
      </c>
      <c r="F14" s="117"/>
      <c r="G14" s="117"/>
      <c r="H14" s="145">
        <v>769.62090527220005</v>
      </c>
      <c r="I14" s="117"/>
      <c r="J14" s="117"/>
    </row>
    <row r="15" spans="1:10" ht="14.25" customHeight="1" x14ac:dyDescent="0.25">
      <c r="A15" s="57" t="s">
        <v>86</v>
      </c>
      <c r="B15" s="91">
        <v>112.81659578440001</v>
      </c>
      <c r="C15" s="57" t="s">
        <v>87</v>
      </c>
      <c r="D15" s="88">
        <v>11.033279123599998</v>
      </c>
      <c r="E15" s="144" t="s">
        <v>88</v>
      </c>
      <c r="F15" s="117"/>
      <c r="G15" s="117"/>
      <c r="H15" s="145">
        <v>469.46730410599997</v>
      </c>
      <c r="I15" s="117"/>
      <c r="J15" s="117"/>
    </row>
    <row r="16" spans="1:10" ht="14.25" customHeight="1" x14ac:dyDescent="0.25">
      <c r="A16" s="57" t="s">
        <v>89</v>
      </c>
      <c r="B16" s="91">
        <v>258.38575133130001</v>
      </c>
      <c r="C16" s="57" t="s">
        <v>90</v>
      </c>
      <c r="D16" s="88">
        <v>11.326098350499999</v>
      </c>
      <c r="E16" s="144" t="s">
        <v>91</v>
      </c>
      <c r="F16" s="117"/>
      <c r="G16" s="117"/>
      <c r="H16" s="145">
        <v>4.4380886613000001</v>
      </c>
      <c r="I16" s="117"/>
      <c r="J16" s="117"/>
    </row>
    <row r="17" spans="1:10" ht="14.25" customHeight="1" x14ac:dyDescent="0.25">
      <c r="A17" s="57" t="s">
        <v>92</v>
      </c>
      <c r="B17" s="91">
        <v>1267.5676466141001</v>
      </c>
      <c r="C17" s="57" t="s">
        <v>93</v>
      </c>
      <c r="D17" s="88">
        <v>54.891029831899999</v>
      </c>
      <c r="E17" s="144" t="s">
        <v>94</v>
      </c>
      <c r="F17" s="117"/>
      <c r="G17" s="117"/>
      <c r="H17" s="145">
        <v>569.53109381390004</v>
      </c>
      <c r="I17" s="117"/>
      <c r="J17" s="117"/>
    </row>
    <row r="18" spans="1:10" ht="14.25" customHeight="1" x14ac:dyDescent="0.25">
      <c r="A18" s="57" t="s">
        <v>95</v>
      </c>
      <c r="B18" s="91">
        <v>2923.8959970612</v>
      </c>
      <c r="C18" s="57" t="s">
        <v>96</v>
      </c>
      <c r="D18" s="88">
        <v>106.96665065360001</v>
      </c>
      <c r="E18" s="144" t="s">
        <v>97</v>
      </c>
      <c r="F18" s="117"/>
      <c r="G18" s="117"/>
      <c r="H18" s="145">
        <v>200.08981145830001</v>
      </c>
      <c r="I18" s="117"/>
      <c r="J18" s="117"/>
    </row>
    <row r="19" spans="1:10" ht="14.25" customHeight="1" x14ac:dyDescent="0.25">
      <c r="A19" s="57" t="s">
        <v>98</v>
      </c>
      <c r="B19" s="91">
        <v>145.65853812309999</v>
      </c>
      <c r="C19" s="57" t="s">
        <v>99</v>
      </c>
      <c r="D19" s="88">
        <v>117.12460949940001</v>
      </c>
      <c r="E19" s="144" t="s">
        <v>100</v>
      </c>
      <c r="F19" s="117"/>
      <c r="G19" s="117"/>
      <c r="H19" s="145">
        <v>-296.67590631130003</v>
      </c>
      <c r="I19" s="117"/>
      <c r="J19" s="117"/>
    </row>
    <row r="20" spans="1:10" ht="27" customHeight="1" x14ac:dyDescent="0.25">
      <c r="A20" s="57" t="s">
        <v>101</v>
      </c>
      <c r="B20" s="91">
        <v>120.37102355280001</v>
      </c>
      <c r="C20" s="57" t="s">
        <v>43</v>
      </c>
      <c r="D20" s="88">
        <v>86.998419833799986</v>
      </c>
      <c r="E20" s="144" t="s">
        <v>102</v>
      </c>
      <c r="F20" s="117"/>
      <c r="G20" s="117"/>
      <c r="H20" s="145">
        <v>37.930951700000001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349.19784287239997</v>
      </c>
      <c r="I21" s="117"/>
      <c r="J21" s="117"/>
    </row>
    <row r="22" spans="1:10" ht="14.25" customHeight="1" x14ac:dyDescent="0.25">
      <c r="A22" s="57" t="s">
        <v>105</v>
      </c>
      <c r="B22" s="91">
        <v>628.32626350709995</v>
      </c>
      <c r="C22" s="57"/>
      <c r="D22" s="92"/>
      <c r="E22" s="144" t="s">
        <v>106</v>
      </c>
      <c r="F22" s="117"/>
      <c r="G22" s="117"/>
      <c r="H22" s="145">
        <v>648.51868038889995</v>
      </c>
      <c r="I22" s="117"/>
      <c r="J22" s="117"/>
    </row>
    <row r="23" spans="1:10" ht="14.25" customHeight="1" x14ac:dyDescent="0.25">
      <c r="A23" s="57" t="s">
        <v>107</v>
      </c>
      <c r="B23" s="91">
        <v>321.61644453779996</v>
      </c>
      <c r="C23" s="57"/>
      <c r="D23" s="92"/>
      <c r="E23" s="144" t="s">
        <v>108</v>
      </c>
      <c r="F23" s="117"/>
      <c r="G23" s="117"/>
      <c r="H23" s="145">
        <v>1077.0746738600001</v>
      </c>
      <c r="I23" s="117"/>
      <c r="J23" s="117"/>
    </row>
    <row r="24" spans="1:10" ht="14.25" customHeight="1" x14ac:dyDescent="0.25">
      <c r="A24" s="57" t="s">
        <v>109</v>
      </c>
      <c r="B24" s="91">
        <v>1889.9337305269</v>
      </c>
      <c r="C24" s="93"/>
      <c r="D24" s="90"/>
      <c r="E24" s="144" t="s">
        <v>110</v>
      </c>
      <c r="F24" s="117"/>
      <c r="G24" s="117"/>
      <c r="H24" s="145">
        <v>875.95641038580004</v>
      </c>
      <c r="I24" s="117"/>
      <c r="J24" s="117"/>
    </row>
    <row r="25" spans="1:10" ht="14.25" customHeight="1" x14ac:dyDescent="0.25">
      <c r="A25" s="57" t="s">
        <v>111</v>
      </c>
      <c r="B25" s="91">
        <v>1033.9622665342999</v>
      </c>
      <c r="C25" s="93"/>
      <c r="D25" s="90"/>
      <c r="E25" s="144" t="s">
        <v>112</v>
      </c>
      <c r="F25" s="117"/>
      <c r="G25" s="117"/>
      <c r="H25" s="145">
        <v>958.79635498570008</v>
      </c>
      <c r="I25" s="117"/>
      <c r="J25" s="117"/>
    </row>
    <row r="26" spans="1:10" ht="14.25" customHeight="1" x14ac:dyDescent="0.25">
      <c r="A26" s="94" t="s">
        <v>113</v>
      </c>
      <c r="B26" s="91">
        <v>2923.8959970612</v>
      </c>
      <c r="C26" s="93"/>
      <c r="D26" s="90"/>
      <c r="E26" s="144" t="s">
        <v>114</v>
      </c>
      <c r="F26" s="117"/>
      <c r="G26" s="117"/>
      <c r="H26" s="145">
        <v>118.2783188743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753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795</v>
      </c>
      <c r="C2" s="43" t="s">
        <v>754</v>
      </c>
      <c r="D2" s="43" t="s">
        <v>804</v>
      </c>
      <c r="E2" s="43" t="s">
        <v>805</v>
      </c>
      <c r="F2" s="43" t="s">
        <v>761</v>
      </c>
      <c r="G2" s="43" t="s">
        <v>806</v>
      </c>
      <c r="H2" s="43" t="s">
        <v>807</v>
      </c>
      <c r="I2" s="43" t="s">
        <v>808</v>
      </c>
      <c r="J2" s="43" t="s">
        <v>809</v>
      </c>
    </row>
    <row r="3" spans="1:10" x14ac:dyDescent="0.25">
      <c r="A3" s="54" t="s">
        <v>24</v>
      </c>
      <c r="B3" s="96" t="s">
        <v>25</v>
      </c>
      <c r="C3" s="97" t="s">
        <v>704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796</v>
      </c>
      <c r="C4" s="97" t="s">
        <v>704</v>
      </c>
      <c r="D4" s="98" t="s">
        <v>796</v>
      </c>
      <c r="E4" s="98" t="s">
        <v>796</v>
      </c>
      <c r="F4" s="98" t="s">
        <v>796</v>
      </c>
      <c r="G4" s="98" t="s">
        <v>796</v>
      </c>
      <c r="H4" s="98" t="s">
        <v>796</v>
      </c>
      <c r="I4" s="98" t="s">
        <v>796</v>
      </c>
      <c r="J4" s="98" t="s">
        <v>796</v>
      </c>
    </row>
    <row r="5" spans="1:10" s="7" customFormat="1" x14ac:dyDescent="0.25">
      <c r="A5" s="9" t="s">
        <v>29</v>
      </c>
      <c r="B5" s="99" t="s">
        <v>30</v>
      </c>
      <c r="C5" s="97" t="s">
        <v>704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2923.8959970612</v>
      </c>
      <c r="C6" s="97">
        <v>2168.3015107810002</v>
      </c>
      <c r="D6" s="100">
        <v>2669.9402399471001</v>
      </c>
      <c r="E6" s="100">
        <v>1808.5911681942002</v>
      </c>
      <c r="F6" s="100">
        <v>1484.2766824392002</v>
      </c>
      <c r="G6" s="100">
        <v>3272.6002539569999</v>
      </c>
      <c r="H6" s="100">
        <v>2003.1884358423999</v>
      </c>
      <c r="I6" s="100">
        <v>508.3921654989</v>
      </c>
      <c r="J6" s="100">
        <v>3431.1216295882</v>
      </c>
    </row>
    <row r="7" spans="1:10" x14ac:dyDescent="0.25">
      <c r="A7" s="54" t="s">
        <v>34</v>
      </c>
      <c r="B7" s="44">
        <v>0.64637500000000003</v>
      </c>
      <c r="C7" s="97">
        <v>0.61879399999999996</v>
      </c>
      <c r="D7" s="44">
        <v>0.7068859999999999</v>
      </c>
      <c r="E7" s="44">
        <v>0.69077500000000003</v>
      </c>
      <c r="F7" s="44">
        <v>0.34442700000000004</v>
      </c>
      <c r="G7" s="44">
        <v>0.658308</v>
      </c>
      <c r="H7" s="44">
        <v>0.74518399999999996</v>
      </c>
      <c r="I7" s="44">
        <v>0.46754499999999999</v>
      </c>
      <c r="J7" s="44">
        <v>0.71843299999999999</v>
      </c>
    </row>
    <row r="8" spans="1:10" x14ac:dyDescent="0.25">
      <c r="A8" s="54" t="s">
        <v>36</v>
      </c>
      <c r="B8" s="100">
        <v>0.19239999999999999</v>
      </c>
      <c r="C8" s="97">
        <v>1.6438857142857144</v>
      </c>
      <c r="D8" s="100">
        <v>0.46550000000000002</v>
      </c>
      <c r="E8" s="100">
        <v>2.2774000000000001</v>
      </c>
      <c r="F8" s="100">
        <v>4.0532000000000004</v>
      </c>
      <c r="G8" s="100">
        <v>1.3048</v>
      </c>
      <c r="H8" s="100">
        <v>0.4229</v>
      </c>
      <c r="I8" s="100">
        <v>1.7305999999999999</v>
      </c>
      <c r="J8" s="100">
        <v>1.2527999999999999</v>
      </c>
    </row>
    <row r="9" spans="1:10" x14ac:dyDescent="0.25">
      <c r="A9" s="54" t="s">
        <v>38</v>
      </c>
      <c r="B9" s="96">
        <v>1.1906682219749654</v>
      </c>
      <c r="C9" s="97">
        <v>1.5520830419566425</v>
      </c>
      <c r="D9" s="96">
        <v>2.2058532848723154</v>
      </c>
      <c r="E9" s="96">
        <v>1.6148359363253348</v>
      </c>
      <c r="F9" s="96">
        <v>0.36091122480117876</v>
      </c>
      <c r="G9" s="96">
        <v>0.98420966880059968</v>
      </c>
      <c r="H9" s="96">
        <v>2.7019139594419048</v>
      </c>
      <c r="I9" s="96">
        <v>0.74827629326159106</v>
      </c>
      <c r="J9" s="96">
        <v>2.2485809261935734</v>
      </c>
    </row>
    <row r="10" spans="1:10" ht="21.6" customHeight="1" x14ac:dyDescent="0.25">
      <c r="A10" s="54" t="s">
        <v>39</v>
      </c>
      <c r="B10" s="100">
        <v>0.12590000000000001</v>
      </c>
      <c r="C10" s="97">
        <v>8.7699999999999986E-2</v>
      </c>
      <c r="D10" s="100">
        <v>3.3599999999999998E-2</v>
      </c>
      <c r="E10" s="100">
        <v>3.9300000000000002E-2</v>
      </c>
      <c r="F10" s="100">
        <v>0.128</v>
      </c>
      <c r="G10" s="100">
        <v>9.3899999999999997E-2</v>
      </c>
      <c r="H10" s="100">
        <v>4.4400000000000002E-2</v>
      </c>
      <c r="I10" s="100">
        <v>0.24399999999999999</v>
      </c>
      <c r="J10" s="100">
        <v>3.0700000000000002E-2</v>
      </c>
    </row>
    <row r="11" spans="1:10" x14ac:dyDescent="0.25">
      <c r="A11" s="54" t="s">
        <v>40</v>
      </c>
      <c r="B11" s="100">
        <v>447.5617667043</v>
      </c>
      <c r="C11" s="97">
        <v>238.59938964157143</v>
      </c>
      <c r="D11" s="100">
        <v>101.7057244631</v>
      </c>
      <c r="E11" s="100">
        <v>139.39241630480001</v>
      </c>
      <c r="F11" s="100">
        <v>14.161337555399999</v>
      </c>
      <c r="G11" s="100">
        <v>1068.4841406221001</v>
      </c>
      <c r="H11" s="100">
        <v>126.7515883391</v>
      </c>
      <c r="I11" s="100">
        <v>73.7953137919</v>
      </c>
      <c r="J11" s="100">
        <v>145.9052064146</v>
      </c>
    </row>
    <row r="12" spans="1:10" s="7" customFormat="1" x14ac:dyDescent="0.25">
      <c r="A12" s="9" t="s">
        <v>41</v>
      </c>
      <c r="B12" s="45">
        <v>1.4440999999999999</v>
      </c>
      <c r="C12" s="97">
        <v>1.0991142857142857</v>
      </c>
      <c r="D12" s="45">
        <v>1.0642</v>
      </c>
      <c r="E12" s="45">
        <v>1.4423999999999999</v>
      </c>
      <c r="F12" s="45">
        <v>1.0169999999999999</v>
      </c>
      <c r="G12" s="45">
        <v>1.0507</v>
      </c>
      <c r="H12" s="45">
        <v>0.88180000000000003</v>
      </c>
      <c r="I12" s="45">
        <v>1.0341</v>
      </c>
      <c r="J12" s="45">
        <v>1.2036</v>
      </c>
    </row>
    <row r="13" spans="1:10" s="7" customFormat="1" x14ac:dyDescent="0.25">
      <c r="A13" s="9" t="s">
        <v>42</v>
      </c>
      <c r="B13" s="45">
        <v>0.41631700000000005</v>
      </c>
      <c r="C13" s="97">
        <v>0.30737371428571425</v>
      </c>
      <c r="D13" s="45">
        <v>0.64467799999999997</v>
      </c>
      <c r="E13" s="45">
        <v>0.25825399999999998</v>
      </c>
      <c r="F13" s="45">
        <v>-0.54925600000000008</v>
      </c>
      <c r="G13" s="45">
        <v>0.13802500000000001</v>
      </c>
      <c r="H13" s="45">
        <v>0.57781199999999999</v>
      </c>
      <c r="I13" s="45">
        <v>0.56755299999999997</v>
      </c>
      <c r="J13" s="45">
        <v>0.51454999999999995</v>
      </c>
    </row>
    <row r="14" spans="1:10" s="7" customFormat="1" x14ac:dyDescent="0.25">
      <c r="A14" s="9" t="s">
        <v>43</v>
      </c>
      <c r="B14" s="101">
        <v>86.998419833799986</v>
      </c>
      <c r="C14" s="97">
        <v>21.554409522814286</v>
      </c>
      <c r="D14" s="101">
        <v>2.5351370013999999</v>
      </c>
      <c r="E14" s="101">
        <v>8.9836128812999991</v>
      </c>
      <c r="F14" s="101">
        <v>33.454782049999999</v>
      </c>
      <c r="G14" s="101">
        <v>71.5308289309</v>
      </c>
      <c r="H14" s="101">
        <v>1.3759172698</v>
      </c>
      <c r="I14" s="101">
        <v>28.768481784599999</v>
      </c>
      <c r="J14" s="101">
        <v>4.2321067417</v>
      </c>
    </row>
    <row r="15" spans="1:10" x14ac:dyDescent="0.25">
      <c r="A15" s="54" t="s">
        <v>45</v>
      </c>
      <c r="B15" s="44">
        <v>8.1495999999999999E-2</v>
      </c>
      <c r="C15" s="97">
        <v>2.9949714285714284E-2</v>
      </c>
      <c r="D15" s="44">
        <v>2.9210000000000004E-3</v>
      </c>
      <c r="E15" s="44">
        <v>9.9400000000000009E-4</v>
      </c>
      <c r="F15" s="44">
        <v>3.8610000000000005E-2</v>
      </c>
      <c r="G15" s="44">
        <v>5.8415000000000002E-2</v>
      </c>
      <c r="H15" s="44">
        <v>2.2070000000000002E-3</v>
      </c>
      <c r="I15" s="44">
        <v>0.10263299999999999</v>
      </c>
      <c r="J15" s="44">
        <v>3.8679999999999999E-3</v>
      </c>
    </row>
    <row r="16" spans="1:10" s="7" customFormat="1" ht="25.8" customHeight="1" x14ac:dyDescent="0.25">
      <c r="A16" s="9" t="s">
        <v>46</v>
      </c>
      <c r="B16" s="101">
        <v>200.08981145830001</v>
      </c>
      <c r="C16" s="97">
        <v>27.319504517842859</v>
      </c>
      <c r="D16" s="101">
        <v>77.613972108699997</v>
      </c>
      <c r="E16" s="101">
        <v>-63.020127415600001</v>
      </c>
      <c r="F16" s="101">
        <v>18.079373460399999</v>
      </c>
      <c r="G16" s="101">
        <v>-55.875874513500001</v>
      </c>
      <c r="H16" s="101">
        <v>79.279864450900007</v>
      </c>
      <c r="I16" s="101">
        <v>34.7377594011</v>
      </c>
      <c r="J16" s="101">
        <v>100.4215641329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755</v>
      </c>
      <c r="B1" s="121"/>
      <c r="C1" s="121"/>
      <c r="D1" s="121"/>
      <c r="E1" s="121"/>
      <c r="F1" s="121"/>
    </row>
    <row r="2" spans="1:6" x14ac:dyDescent="0.25">
      <c r="A2" s="51" t="s">
        <v>756</v>
      </c>
      <c r="B2" s="50" t="s">
        <v>757</v>
      </c>
      <c r="C2" s="50" t="s">
        <v>758</v>
      </c>
      <c r="D2" s="50" t="s">
        <v>759</v>
      </c>
      <c r="E2" s="50" t="s">
        <v>684</v>
      </c>
      <c r="F2" s="50" t="s">
        <v>760</v>
      </c>
    </row>
    <row r="3" spans="1:6" ht="48" customHeight="1" x14ac:dyDescent="0.25">
      <c r="A3" s="103">
        <v>43452</v>
      </c>
      <c r="B3" s="52" t="s">
        <v>761</v>
      </c>
      <c r="C3" s="104" t="s">
        <v>762</v>
      </c>
      <c r="D3" s="104"/>
      <c r="E3" s="52" t="s">
        <v>697</v>
      </c>
      <c r="F3" s="104" t="s">
        <v>763</v>
      </c>
    </row>
    <row r="4" spans="1:6" ht="49.5" customHeight="1" x14ac:dyDescent="0.25">
      <c r="A4" s="103">
        <v>43276</v>
      </c>
      <c r="B4" s="52" t="s">
        <v>764</v>
      </c>
      <c r="C4" s="104" t="s">
        <v>765</v>
      </c>
      <c r="D4" s="104"/>
      <c r="E4" s="52" t="s">
        <v>697</v>
      </c>
      <c r="F4" s="104" t="s">
        <v>766</v>
      </c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0" spans="1:6" x14ac:dyDescent="0.25">
      <c r="A20" s="140" t="s">
        <v>767</v>
      </c>
      <c r="B20" s="140"/>
      <c r="C20" s="140"/>
      <c r="D20" s="140"/>
      <c r="E20" s="140"/>
      <c r="F20" s="140"/>
    </row>
    <row r="21" spans="1:6" x14ac:dyDescent="0.25">
      <c r="A21" s="83" t="s">
        <v>756</v>
      </c>
      <c r="B21" s="83" t="s">
        <v>757</v>
      </c>
      <c r="C21" s="83" t="s">
        <v>768</v>
      </c>
      <c r="D21" s="83" t="s">
        <v>769</v>
      </c>
      <c r="E21" s="83" t="s">
        <v>684</v>
      </c>
      <c r="F21" s="83" t="s">
        <v>760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770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771</v>
      </c>
      <c r="B2" s="55" t="s">
        <v>772</v>
      </c>
      <c r="C2" s="55" t="s">
        <v>773</v>
      </c>
      <c r="D2" s="55" t="s">
        <v>774</v>
      </c>
      <c r="E2" s="55" t="s">
        <v>775</v>
      </c>
      <c r="F2" s="55" t="s">
        <v>776</v>
      </c>
      <c r="G2" s="55" t="s">
        <v>777</v>
      </c>
      <c r="H2" s="55" t="s">
        <v>16</v>
      </c>
      <c r="I2" s="55" t="s">
        <v>778</v>
      </c>
      <c r="J2" s="55" t="s">
        <v>779</v>
      </c>
      <c r="K2" s="55" t="s">
        <v>780</v>
      </c>
      <c r="L2" s="55" t="s">
        <v>781</v>
      </c>
      <c r="M2" s="55" t="s">
        <v>19</v>
      </c>
      <c r="N2" s="55" t="s">
        <v>782</v>
      </c>
      <c r="O2" s="3"/>
      <c r="P2" s="107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8" t="str">
        <f>[1]!b_info_name(L3)</f>
        <v>19苏交通SCP004</v>
      </c>
      <c r="B3" s="2" t="str">
        <f>[1]!b_issue_firstissue(L3)</f>
        <v>2019-04-18</v>
      </c>
      <c r="C3" s="108">
        <f>[1]!b_info_term(L3)</f>
        <v>0.24660000000000001</v>
      </c>
      <c r="D3" s="109" t="str">
        <f>[1]!issuerrating(L3)</f>
        <v>AAA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783</v>
      </c>
      <c r="I3" s="65"/>
      <c r="J3" s="112" t="s">
        <v>783</v>
      </c>
      <c r="K3" s="113"/>
      <c r="L3" s="41" t="str">
        <f>公式页!A2</f>
        <v>d19041717.IB</v>
      </c>
      <c r="M3" s="111" t="s">
        <v>783</v>
      </c>
      <c r="N3" s="108" t="str">
        <f>[1]!b_agency_leadunderwriter(L3)</f>
        <v>中国工商银行股份有限公司,交通银行股份有限公司</v>
      </c>
      <c r="P3" s="106" t="str">
        <f t="shared" ref="P3:P29" ca="1" si="0">$P$2</f>
        <v>2019-04-16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3.7423999999999999</v>
      </c>
      <c r="K4" s="113">
        <f>K3</f>
        <v>0</v>
      </c>
      <c r="L4" s="4" t="s">
        <v>784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2019-04-16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2019-04-16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2019-04-16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2019-04-16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2019-04-16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2019-04-16</v>
      </c>
    </row>
    <row r="10" spans="1:18" x14ac:dyDescent="0.25">
      <c r="P10" s="106" t="str">
        <f t="shared" ca="1" si="0"/>
        <v>2019-04-16</v>
      </c>
    </row>
    <row r="11" spans="1:18" x14ac:dyDescent="0.25">
      <c r="P11" s="106" t="str">
        <f t="shared" ca="1" si="0"/>
        <v>2019-04-16</v>
      </c>
    </row>
    <row r="12" spans="1:18" x14ac:dyDescent="0.25">
      <c r="A12" s="147" t="s">
        <v>785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2019-04-16</v>
      </c>
    </row>
    <row r="13" spans="1:18" s="1" customFormat="1" ht="43.2" customHeight="1" x14ac:dyDescent="0.25">
      <c r="A13" s="55" t="s">
        <v>771</v>
      </c>
      <c r="B13" s="55" t="s">
        <v>772</v>
      </c>
      <c r="C13" s="55" t="s">
        <v>773</v>
      </c>
      <c r="D13" s="55" t="s">
        <v>774</v>
      </c>
      <c r="E13" s="55" t="s">
        <v>775</v>
      </c>
      <c r="F13" s="55" t="s">
        <v>776</v>
      </c>
      <c r="G13" s="55" t="s">
        <v>777</v>
      </c>
      <c r="H13" s="55" t="s">
        <v>16</v>
      </c>
      <c r="I13" s="55" t="s">
        <v>778</v>
      </c>
      <c r="J13" s="55" t="s">
        <v>779</v>
      </c>
      <c r="K13" s="55" t="s">
        <v>780</v>
      </c>
      <c r="L13" s="55" t="s">
        <v>781</v>
      </c>
      <c r="M13" s="55" t="s">
        <v>19</v>
      </c>
      <c r="N13" s="55" t="s">
        <v>782</v>
      </c>
      <c r="P13" s="106" t="str">
        <f t="shared" ca="1" si="0"/>
        <v>2019-04-16</v>
      </c>
    </row>
    <row r="14" spans="1:18" ht="15.75" customHeight="1" x14ac:dyDescent="0.25">
      <c r="A14" s="108" t="str">
        <f>[1]!b_info_name(L14)</f>
        <v>19苏交通SCP004</v>
      </c>
      <c r="B14" s="2" t="str">
        <f>[1]!b_issue_firstissue(L14)</f>
        <v>2019-04-18</v>
      </c>
      <c r="C14" s="108">
        <f>[1]!b_info_term(L14)</f>
        <v>0.24660000000000001</v>
      </c>
      <c r="D14" s="109" t="str">
        <f>[1]!issuerrating(L14)</f>
        <v>AAA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783</v>
      </c>
      <c r="I14" s="65"/>
      <c r="J14" s="112" t="s">
        <v>783</v>
      </c>
      <c r="K14" s="113">
        <f>K3</f>
        <v>0</v>
      </c>
      <c r="L14" s="42" t="str">
        <f>L3</f>
        <v>d19041717.IB</v>
      </c>
      <c r="M14" s="111" t="s">
        <v>783</v>
      </c>
      <c r="N14" s="108" t="str">
        <f>[1]!b_agency_leadunderwriter(L14)</f>
        <v>中国工商银行股份有限公司,交通银行股份有限公司</v>
      </c>
      <c r="P14" s="106" t="str">
        <f t="shared" ca="1" si="0"/>
        <v>2019-04-16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786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2019-04-16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787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2019-04-16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788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2019-04-16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789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2019-04-16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790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2019-04-16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791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2019-04-16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792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2019-04-16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793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2019-04-16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794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2019-04-16</v>
      </c>
    </row>
    <row r="24" spans="1:16" x14ac:dyDescent="0.25">
      <c r="P24" s="106" t="str">
        <f t="shared" ca="1" si="0"/>
        <v>2019-04-16</v>
      </c>
    </row>
    <row r="25" spans="1:16" x14ac:dyDescent="0.25">
      <c r="P25" s="106" t="str">
        <f t="shared" ca="1" si="0"/>
        <v>2019-04-16</v>
      </c>
    </row>
    <row r="26" spans="1:16" x14ac:dyDescent="0.25">
      <c r="P26" s="106" t="str">
        <f t="shared" ca="1" si="0"/>
        <v>2019-04-16</v>
      </c>
    </row>
    <row r="27" spans="1:16" x14ac:dyDescent="0.25">
      <c r="P27" s="106" t="str">
        <f t="shared" ca="1" si="0"/>
        <v>2019-04-16</v>
      </c>
    </row>
    <row r="28" spans="1:16" x14ac:dyDescent="0.25">
      <c r="P28" s="106" t="str">
        <f t="shared" ca="1" si="0"/>
        <v>2019-04-16</v>
      </c>
    </row>
    <row r="29" spans="1:16" x14ac:dyDescent="0.25">
      <c r="P29" s="106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2019-04-17T10:29:29Z</dcterms:modified>
</cp:coreProperties>
</file>