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27EBDB1B-D7E8-4EC9-95FC-0D8FDBD7F28D}" xr6:coauthVersionLast="43" xr6:coauthVersionMax="43" xr10:uidLastSave="{00000000-0000-0000-0000-000000000000}"/>
  <bookViews>
    <workbookView xWindow="2124" yWindow="2376" windowWidth="17280" windowHeight="8964" activeTab="1"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H23" i="6"/>
  <c r="E22" i="6"/>
  <c r="M21" i="6"/>
  <c r="B21" i="6"/>
  <c r="G20" i="6"/>
  <c r="O19" i="6"/>
  <c r="D19" i="6"/>
  <c r="A18" i="6"/>
  <c r="F17" i="6"/>
  <c r="N16" i="6"/>
  <c r="C16" i="6"/>
  <c r="H15" i="6"/>
  <c r="C14" i="6"/>
  <c r="N9" i="6"/>
  <c r="E9" i="6"/>
  <c r="B8" i="6"/>
  <c r="G7" i="6"/>
  <c r="N6" i="6"/>
  <c r="G6" i="6"/>
  <c r="N5" i="6"/>
  <c r="E5" i="6"/>
  <c r="B4" i="6"/>
  <c r="D3" i="6"/>
  <c r="M22" i="6"/>
  <c r="G21" i="6"/>
  <c r="D20" i="6"/>
  <c r="A19" i="6"/>
  <c r="N17" i="6"/>
  <c r="H16" i="6"/>
  <c r="E15" i="6"/>
  <c r="D9" i="6"/>
  <c r="F8" i="6"/>
  <c r="F7" i="6"/>
  <c r="D6" i="6"/>
  <c r="D5" i="6"/>
  <c r="F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O23" i="6"/>
  <c r="F21" i="6"/>
  <c r="C20" i="6"/>
  <c r="M17" i="6"/>
  <c r="G16" i="6"/>
  <c r="D15" i="6"/>
  <c r="A9" i="6"/>
  <c r="A8" i="6"/>
  <c r="C7" i="6"/>
  <c r="C6" i="6"/>
  <c r="A5" i="6"/>
  <c r="A4"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E23" i="6"/>
  <c r="O20" i="6"/>
  <c r="F18" i="6"/>
  <c r="M7" i="6"/>
  <c r="M138" i="1"/>
  <c r="S134" i="1"/>
  <c r="M132" i="1"/>
  <c r="M130" i="1"/>
  <c r="S128" i="1"/>
  <c r="D111" i="1"/>
  <c r="S109" i="1"/>
  <c r="J103" i="1"/>
  <c r="Q101" i="1"/>
  <c r="F101" i="1"/>
  <c r="O100" i="1"/>
  <c r="D100" i="1"/>
  <c r="M99" i="1"/>
  <c r="B99" i="1"/>
  <c r="J98" i="1"/>
  <c r="Q97" i="1"/>
  <c r="F97" i="1"/>
  <c r="O96" i="1"/>
  <c r="D96" i="1"/>
  <c r="B95" i="1"/>
  <c r="F93" i="1"/>
  <c r="D92" i="1"/>
  <c r="E91" i="1"/>
  <c r="E90" i="1"/>
  <c r="F89" i="1"/>
  <c r="G88" i="1"/>
  <c r="G87" i="1"/>
  <c r="B87" i="1"/>
  <c r="C86" i="1"/>
  <c r="C85" i="1"/>
  <c r="D84" i="1"/>
  <c r="E83" i="1"/>
  <c r="E82" i="1"/>
  <c r="F81" i="1"/>
  <c r="G80" i="1"/>
  <c r="G79" i="1"/>
  <c r="B79" i="1"/>
  <c r="C78" i="1"/>
  <c r="C77" i="1"/>
  <c r="D76" i="1"/>
  <c r="E75" i="1"/>
  <c r="E74" i="1"/>
  <c r="F73" i="1"/>
  <c r="G72" i="1"/>
  <c r="G71" i="1"/>
  <c r="B71" i="1"/>
  <c r="C70" i="1"/>
  <c r="C69" i="1"/>
  <c r="D68" i="1"/>
  <c r="E67" i="1"/>
  <c r="E66" i="1"/>
  <c r="F65" i="1"/>
  <c r="G64" i="1"/>
  <c r="G63" i="1"/>
  <c r="B63" i="1"/>
  <c r="C62" i="1"/>
  <c r="C61" i="1"/>
  <c r="D60" i="1"/>
  <c r="E59" i="1"/>
  <c r="E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14" i="1"/>
  <c r="B11" i="1"/>
  <c r="B9" i="1"/>
  <c r="B7" i="1"/>
  <c r="E4" i="1"/>
  <c r="B22" i="6"/>
  <c r="C17" i="6"/>
  <c r="M6" i="6"/>
  <c r="M140" i="1"/>
  <c r="M136" i="1"/>
  <c r="O133" i="1"/>
  <c r="O129" i="1"/>
  <c r="S111" i="1"/>
  <c r="O103" i="1"/>
  <c r="D102" i="1"/>
  <c r="M101" i="1"/>
  <c r="B101" i="1"/>
  <c r="Q99" i="1"/>
  <c r="F99" i="1"/>
  <c r="D98" i="1"/>
  <c r="B97" i="1"/>
  <c r="F95" i="1"/>
  <c r="B93" i="1"/>
  <c r="B91" i="1"/>
  <c r="C90" i="1"/>
  <c r="D88" i="1"/>
  <c r="E86" i="1"/>
  <c r="G84" i="1"/>
  <c r="B83" i="1"/>
  <c r="C81" i="1"/>
  <c r="E79" i="1"/>
  <c r="F77" i="1"/>
  <c r="G76" i="1"/>
  <c r="B75" i="1"/>
  <c r="D23" i="6"/>
  <c r="N20" i="6"/>
  <c r="E18" i="6"/>
  <c r="O15" i="6"/>
  <c r="C3" i="6"/>
  <c r="S140" i="1"/>
  <c r="S136" i="1"/>
  <c r="S133" i="1"/>
  <c r="M131" i="1"/>
  <c r="S129" i="1"/>
  <c r="M110" i="1"/>
  <c r="F109" i="1"/>
  <c r="R103" i="1"/>
  <c r="G102" i="1"/>
  <c r="P101" i="1"/>
  <c r="E101" i="1"/>
  <c r="N100" i="1"/>
  <c r="C100" i="1"/>
  <c r="L99" i="1"/>
  <c r="R98" i="1"/>
  <c r="G98" i="1"/>
  <c r="P97" i="1"/>
  <c r="E97" i="1"/>
  <c r="N96" i="1"/>
  <c r="C96" i="1"/>
  <c r="G94" i="1"/>
  <c r="E93" i="1"/>
  <c r="C92" i="1"/>
  <c r="C91" i="1"/>
  <c r="D90" i="1"/>
  <c r="E89" i="1"/>
  <c r="E88" i="1"/>
  <c r="F87" i="1"/>
  <c r="G86" i="1"/>
  <c r="G85" i="1"/>
  <c r="B85" i="1"/>
  <c r="C84" i="1"/>
  <c r="C83" i="1"/>
  <c r="D82" i="1"/>
  <c r="E81" i="1"/>
  <c r="E80" i="1"/>
  <c r="F79" i="1"/>
  <c r="G78" i="1"/>
  <c r="G77" i="1"/>
  <c r="B77" i="1"/>
  <c r="C76" i="1"/>
  <c r="C75" i="1"/>
  <c r="D74" i="1"/>
  <c r="E73" i="1"/>
  <c r="E72" i="1"/>
  <c r="F71" i="1"/>
  <c r="G70" i="1"/>
  <c r="G69" i="1"/>
  <c r="B69" i="1"/>
  <c r="C68" i="1"/>
  <c r="C67" i="1"/>
  <c r="D66" i="1"/>
  <c r="E65" i="1"/>
  <c r="E64" i="1"/>
  <c r="F63" i="1"/>
  <c r="G62" i="1"/>
  <c r="G61" i="1"/>
  <c r="B61" i="1"/>
  <c r="C60" i="1"/>
  <c r="C59" i="1"/>
  <c r="D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09" i="1"/>
  <c r="J100" i="1"/>
  <c r="O98" i="1"/>
  <c r="M97" i="1"/>
  <c r="J96" i="1"/>
  <c r="D94" i="1"/>
  <c r="G91" i="1"/>
  <c r="C89" i="1"/>
  <c r="E87" i="1"/>
  <c r="F85" i="1"/>
  <c r="G83" i="1"/>
  <c r="C82" i="1"/>
  <c r="D80" i="1"/>
  <c r="E78" i="1"/>
  <c r="G75" i="1"/>
  <c r="A22" i="6"/>
  <c r="G14" i="6"/>
  <c r="M135" i="1"/>
  <c r="M127" i="1"/>
  <c r="L101" i="1"/>
  <c r="E99" i="1"/>
  <c r="R96" i="1"/>
  <c r="G92" i="1"/>
  <c r="B89" i="1"/>
  <c r="E85" i="1"/>
  <c r="G81" i="1"/>
  <c r="D78" i="1"/>
  <c r="G74" i="1"/>
  <c r="B73" i="1"/>
  <c r="C71" i="1"/>
  <c r="E69" i="1"/>
  <c r="F67" i="1"/>
  <c r="G65" i="1"/>
  <c r="C64" i="1"/>
  <c r="D62" i="1"/>
  <c r="E60" i="1"/>
  <c r="G58" i="1"/>
  <c r="C57" i="1"/>
  <c r="G55" i="1"/>
  <c r="E54" i="1"/>
  <c r="C53" i="1"/>
  <c r="G51" i="1"/>
  <c r="E50" i="1"/>
  <c r="C49" i="1"/>
  <c r="G47" i="1"/>
  <c r="E46" i="1"/>
  <c r="C45" i="1"/>
  <c r="G43" i="1"/>
  <c r="E42" i="1"/>
  <c r="C41" i="1"/>
  <c r="G39" i="1"/>
  <c r="E38" i="1"/>
  <c r="C37" i="1"/>
  <c r="G35" i="1"/>
  <c r="E34" i="1"/>
  <c r="C33" i="1"/>
  <c r="G31" i="1"/>
  <c r="E30" i="1"/>
  <c r="N29" i="1"/>
  <c r="C29" i="1"/>
  <c r="L28" i="1"/>
  <c r="R27" i="1"/>
  <c r="G27" i="1"/>
  <c r="P26" i="1"/>
  <c r="E26" i="1"/>
  <c r="N25" i="1"/>
  <c r="C25" i="1"/>
  <c r="L24" i="1"/>
  <c r="R23" i="1"/>
  <c r="G23" i="1"/>
  <c r="E22" i="1"/>
  <c r="N21" i="1"/>
  <c r="C21" i="1"/>
  <c r="L20" i="1"/>
  <c r="R19" i="1"/>
  <c r="G19" i="1"/>
  <c r="E18" i="1"/>
  <c r="N17" i="1"/>
  <c r="C17" i="1"/>
  <c r="B16" i="1"/>
  <c r="J15" i="1"/>
  <c r="F14" i="1"/>
  <c r="B10" i="1"/>
  <c r="E5" i="1"/>
  <c r="O130" i="1"/>
  <c r="N103" i="1"/>
  <c r="C98" i="1"/>
  <c r="C87" i="1"/>
  <c r="C80" i="1"/>
  <c r="G73" i="1"/>
  <c r="C72" i="1"/>
  <c r="E68" i="1"/>
  <c r="C63" i="1"/>
  <c r="F59" i="1"/>
  <c r="G57" i="1"/>
  <c r="C55" i="1"/>
  <c r="E52" i="1"/>
  <c r="G49" i="1"/>
  <c r="C47" i="1"/>
  <c r="E44" i="1"/>
  <c r="G41" i="1"/>
  <c r="C39" i="1"/>
  <c r="E36" i="1"/>
  <c r="G33" i="1"/>
  <c r="C31" i="1"/>
  <c r="G29" i="1"/>
  <c r="E28" i="1"/>
  <c r="C27" i="1"/>
  <c r="R25" i="1"/>
  <c r="P24" i="1"/>
  <c r="N23" i="1"/>
  <c r="G21" i="1"/>
  <c r="E20" i="1"/>
  <c r="C19" i="1"/>
  <c r="R17" i="1"/>
  <c r="F16" i="1"/>
  <c r="D15" i="1"/>
  <c r="B8" i="1"/>
  <c r="P99" i="1"/>
  <c r="C94" i="1"/>
  <c r="G89" i="1"/>
  <c r="G82" i="1"/>
  <c r="F75" i="1"/>
  <c r="E71" i="1"/>
  <c r="C66" i="1"/>
  <c r="E62" i="1"/>
  <c r="B59" i="1"/>
  <c r="B56" i="1"/>
  <c r="D53" i="1"/>
  <c r="F50" i="1"/>
  <c r="B48" i="1"/>
  <c r="D45" i="1"/>
  <c r="F42" i="1"/>
  <c r="B40" i="1"/>
  <c r="D37" i="1"/>
  <c r="F34" i="1"/>
  <c r="B32" i="1"/>
  <c r="O29" i="1"/>
  <c r="M28" i="1"/>
  <c r="Q26" i="1"/>
  <c r="O25" i="1"/>
  <c r="M24" i="1"/>
  <c r="J23" i="1"/>
  <c r="O21" i="1"/>
  <c r="M20" i="1"/>
  <c r="J19" i="1"/>
  <c r="D17" i="1"/>
  <c r="L15" i="1"/>
  <c r="G14" i="1"/>
  <c r="B6" i="1"/>
  <c r="H19" i="6"/>
  <c r="O132" i="1"/>
  <c r="S112" i="1"/>
  <c r="R100" i="1"/>
  <c r="N98" i="1"/>
  <c r="G96" i="1"/>
  <c r="F91" i="1"/>
  <c r="C88" i="1"/>
  <c r="E84" i="1"/>
  <c r="B81" i="1"/>
  <c r="E77" i="1"/>
  <c r="C74" i="1"/>
  <c r="D72" i="1"/>
  <c r="E70" i="1"/>
  <c r="G68" i="1"/>
  <c r="B67" i="1"/>
  <c r="C65" i="1"/>
  <c r="E63" i="1"/>
  <c r="F61" i="1"/>
  <c r="G59" i="1"/>
  <c r="C58" i="1"/>
  <c r="F56" i="1"/>
  <c r="D55" i="1"/>
  <c r="B54" i="1"/>
  <c r="F52" i="1"/>
  <c r="D51" i="1"/>
  <c r="B50" i="1"/>
  <c r="F48" i="1"/>
  <c r="D47" i="1"/>
  <c r="B46" i="1"/>
  <c r="F44" i="1"/>
  <c r="D43" i="1"/>
  <c r="B42" i="1"/>
  <c r="F40" i="1"/>
  <c r="D39" i="1"/>
  <c r="B38" i="1"/>
  <c r="F36" i="1"/>
  <c r="D35" i="1"/>
  <c r="B34" i="1"/>
  <c r="F32" i="1"/>
  <c r="D31" i="1"/>
  <c r="B30" i="1"/>
  <c r="J29" i="1"/>
  <c r="Q28" i="1"/>
  <c r="F28" i="1"/>
  <c r="O27" i="1"/>
  <c r="D27" i="1"/>
  <c r="M26" i="1"/>
  <c r="B26" i="1"/>
  <c r="J25" i="1"/>
  <c r="Q24" i="1"/>
  <c r="F24" i="1"/>
  <c r="O23" i="1"/>
  <c r="D23" i="1"/>
  <c r="B22" i="1"/>
  <c r="J21" i="1"/>
  <c r="Q20" i="1"/>
  <c r="F20" i="1"/>
  <c r="O19" i="1"/>
  <c r="D19" i="1"/>
  <c r="B18" i="1"/>
  <c r="J17" i="1"/>
  <c r="G16" i="1"/>
  <c r="P15" i="1"/>
  <c r="E15" i="1"/>
  <c r="C14" i="1"/>
  <c r="F8" i="1"/>
  <c r="B4" i="1"/>
  <c r="B17" i="6"/>
  <c r="F111" i="1"/>
  <c r="G100" i="1"/>
  <c r="E95" i="1"/>
  <c r="G90" i="1"/>
  <c r="F83" i="1"/>
  <c r="E76" i="1"/>
  <c r="D70" i="1"/>
  <c r="G66" i="1"/>
  <c r="B65" i="1"/>
  <c r="E61" i="1"/>
  <c r="E56" i="1"/>
  <c r="G53" i="1"/>
  <c r="C51" i="1"/>
  <c r="E48" i="1"/>
  <c r="G45" i="1"/>
  <c r="C43" i="1"/>
  <c r="E40" i="1"/>
  <c r="G37" i="1"/>
  <c r="C35" i="1"/>
  <c r="E32" i="1"/>
  <c r="R29" i="1"/>
  <c r="P28" i="1"/>
  <c r="N27" i="1"/>
  <c r="L26" i="1"/>
  <c r="G25" i="1"/>
  <c r="E24" i="1"/>
  <c r="C23" i="1"/>
  <c r="R21" i="1"/>
  <c r="P20" i="1"/>
  <c r="N19" i="1"/>
  <c r="G17" i="1"/>
  <c r="O15" i="1"/>
  <c r="B14" i="1"/>
  <c r="S138" i="1"/>
  <c r="C102" i="1"/>
  <c r="L97" i="1"/>
  <c r="D86" i="1"/>
  <c r="C79" i="1"/>
  <c r="C73" i="1"/>
  <c r="F69" i="1"/>
  <c r="G67" i="1"/>
  <c r="D64" i="1"/>
  <c r="G60" i="1"/>
  <c r="D57" i="1"/>
  <c r="F54" i="1"/>
  <c r="B52" i="1"/>
  <c r="D49" i="1"/>
  <c r="F46" i="1"/>
  <c r="B44" i="1"/>
  <c r="D41" i="1"/>
  <c r="F38" i="1"/>
  <c r="B36" i="1"/>
  <c r="D33" i="1"/>
  <c r="F30" i="1"/>
  <c r="D29" i="1"/>
  <c r="B28" i="1"/>
  <c r="J27" i="1"/>
  <c r="F26" i="1"/>
  <c r="D25" i="1"/>
  <c r="B24" i="1"/>
  <c r="F22" i="1"/>
  <c r="D21" i="1"/>
  <c r="B20" i="1"/>
  <c r="F18" i="1"/>
  <c r="O17" i="1"/>
  <c r="C16" i="1"/>
  <c r="F10" i="1"/>
  <c r="H128" i="1" l="1"/>
  <c r="H112" i="1"/>
  <c r="D122" i="1"/>
  <c r="D120" i="1"/>
  <c r="R22" i="1"/>
  <c r="B117" i="1"/>
  <c r="B125" i="1"/>
  <c r="J22" i="1"/>
  <c r="N22" i="1"/>
  <c r="B110" i="1"/>
  <c r="H119" i="1"/>
  <c r="B121" i="1"/>
  <c r="H123" i="1"/>
  <c r="H126" i="1"/>
  <c r="H130" i="1"/>
  <c r="H111" i="1"/>
  <c r="D119" i="1"/>
  <c r="D123" i="1"/>
  <c r="B126" i="1"/>
  <c r="B130" i="1"/>
  <c r="O22" i="1"/>
  <c r="H109" i="1"/>
  <c r="H118" i="1"/>
  <c r="B120" i="1"/>
  <c r="B122" i="1"/>
  <c r="H124" i="1"/>
  <c r="B128"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23" i="6"/>
  <c r="J5" i="6"/>
  <c r="J18" i="6"/>
  <c r="J21" i="6"/>
  <c r="J6" i="6"/>
  <c r="J17" i="6"/>
  <c r="J9" i="6"/>
  <c r="J19" i="6"/>
  <c r="J15" i="6"/>
  <c r="J22" i="6"/>
  <c r="J7" i="6"/>
  <c r="J8" i="6"/>
  <c r="J20" i="6"/>
  <c r="J16" i="6"/>
</calcChain>
</file>

<file path=xl/sharedStrings.xml><?xml version="1.0" encoding="utf-8"?>
<sst xmlns="http://schemas.openxmlformats.org/spreadsheetml/2006/main" count="1319" uniqueCount="778">
  <si>
    <t>d19041710.IB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</si>
  <si>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</si>
  <si>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</si>
  <si>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</si>
  <si>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</si>
  <si>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</si>
  <si>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</si>
  <si>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</si>
  <si>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</si>
  <si>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</si>
  <si>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</si>
  <si>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</si>
  <si>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</si>
  <si>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</si>
  <si>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</si>
  <si>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</si>
  <si>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</si>
  <si>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</si>
  <si>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</si>
  <si>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</si>
  <si>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</si>
  <si>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</si>
  <si>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</si>
  <si>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041755011.IB</t>
  </si>
  <si>
    <t>主体级别</t>
  </si>
  <si>
    <t>AAA</t>
  </si>
  <si>
    <t>011699145.IB</t>
  </si>
  <si>
    <t>*选择性黏贴</t>
  </si>
  <si>
    <t>101764039.IB</t>
  </si>
  <si>
    <t>数据年度</t>
  </si>
  <si>
    <t>2017年</t>
  </si>
  <si>
    <t>011767014.IB</t>
  </si>
  <si>
    <t>总资产</t>
  </si>
  <si>
    <t>011762069.IB</t>
  </si>
  <si>
    <t>负债率</t>
  </si>
  <si>
    <t>011755031.IB</t>
  </si>
  <si>
    <t>流动比率</t>
  </si>
  <si>
    <t>125790.SH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</si>
  <si>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</si>
  <si>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</si>
  <si>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</si>
  <si>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</si>
  <si>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</si>
  <si>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</si>
  <si>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</si>
  <si>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</si>
  <si>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</si>
  <si>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</si>
  <si>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</si>
  <si>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</si>
  <si>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</si>
  <si>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</si>
  <si>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</si>
  <si>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</si>
  <si>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</si>
  <si>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</si>
  <si>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</si>
  <si>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</si>
  <si>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</si>
  <si>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</si>
  <si>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</si>
  <si>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</si>
  <si>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</si>
  <si>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</si>
  <si>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</si>
  <si>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</si>
  <si>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</si>
  <si>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</si>
  <si>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</si>
  <si>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</si>
  <si>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</si>
  <si>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</si>
  <si>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</si>
  <si>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</si>
  <si>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</si>
  <si>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</si>
  <si>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</si>
  <si>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</si>
  <si>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</si>
  <si>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</si>
  <si>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</si>
  <si>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</si>
  <si>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</si>
  <si>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</si>
  <si>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</si>
  <si>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</si>
  <si>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</si>
  <si>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</si>
  <si>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</si>
  <si>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</si>
  <si>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</si>
  <si>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</si>
  <si>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</si>
  <si>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</si>
  <si>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</si>
  <si>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</si>
  <si>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</si>
  <si>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</si>
  <si>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</si>
  <si>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</si>
  <si>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</si>
  <si>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</si>
  <si>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</si>
  <si>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</si>
  <si>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</si>
  <si>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</si>
  <si>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</si>
  <si>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</si>
  <si>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</si>
  <si>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</si>
  <si>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</si>
  <si>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</si>
  <si>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</si>
  <si>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</si>
  <si>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</si>
  <si>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</si>
  <si>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</si>
  <si>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</si>
  <si>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</si>
  <si>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</si>
  <si>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</si>
  <si>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041900148.IB</t>
  </si>
  <si>
    <t>20190410</t>
  </si>
  <si>
    <t>19阳煤CP005</t>
  </si>
  <si>
    <t>031900238.IB</t>
  </si>
  <si>
    <t>20190320</t>
  </si>
  <si>
    <t>19阳煤PPN003</t>
  </si>
  <si>
    <t>041900107.IB</t>
  </si>
  <si>
    <t>20190315</t>
  </si>
  <si>
    <t>19阳煤CP004</t>
  </si>
  <si>
    <t>031900193.IB</t>
  </si>
  <si>
    <t>20190307</t>
  </si>
  <si>
    <t>19阳煤PPN002</t>
  </si>
  <si>
    <t>041900059.IB</t>
  </si>
  <si>
    <t>20190220</t>
  </si>
  <si>
    <t>19阳煤CP003</t>
  </si>
  <si>
    <t>041900056.IB</t>
  </si>
  <si>
    <t>20190213</t>
  </si>
  <si>
    <t>19阳煤CP002</t>
  </si>
  <si>
    <t>151165.SH</t>
  </si>
  <si>
    <t>20190125</t>
  </si>
  <si>
    <t>S19阳煤1</t>
  </si>
  <si>
    <t>031900098.IB</t>
  </si>
  <si>
    <t>19阳煤PPN001</t>
  </si>
  <si>
    <t>041900026.IB</t>
  </si>
  <si>
    <t>20190117</t>
  </si>
  <si>
    <t>19阳煤CP001</t>
  </si>
  <si>
    <t>101900087.IB</t>
  </si>
  <si>
    <t>19阳煤MTN001</t>
  </si>
  <si>
    <t>011900067.IB</t>
  </si>
  <si>
    <t>20190109</t>
  </si>
  <si>
    <t>19阳煤SCP001</t>
  </si>
  <si>
    <t>114411.SZ</t>
  </si>
  <si>
    <t>20181203</t>
  </si>
  <si>
    <t>18阳煤04</t>
  </si>
  <si>
    <t>101801414.IB</t>
  </si>
  <si>
    <t>20181130</t>
  </si>
  <si>
    <t>18阳煤MTN005</t>
  </si>
  <si>
    <t>041800420.IB</t>
  </si>
  <si>
    <t>20181122</t>
  </si>
  <si>
    <t>18阳煤CP005</t>
  </si>
  <si>
    <t>101801289.IB</t>
  </si>
  <si>
    <t>20181102</t>
  </si>
  <si>
    <t>18阳煤MTN004</t>
  </si>
  <si>
    <t>114388.SZ</t>
  </si>
  <si>
    <t>20181017</t>
  </si>
  <si>
    <t>18阳煤02</t>
  </si>
  <si>
    <t>031800475.IB</t>
  </si>
  <si>
    <t>20180920</t>
  </si>
  <si>
    <t>18阳煤PPN015</t>
  </si>
  <si>
    <t>031800570.IB</t>
  </si>
  <si>
    <t>20180919</t>
  </si>
  <si>
    <t>18阳煤PPN018</t>
  </si>
  <si>
    <t>011801817.IB</t>
  </si>
  <si>
    <t>20180918</t>
  </si>
  <si>
    <t>18阳煤SCP013</t>
  </si>
  <si>
    <t>011801809.IB</t>
  </si>
  <si>
    <t>20180914</t>
  </si>
  <si>
    <t>18阳煤SCP012</t>
  </si>
  <si>
    <t>031800547.IB</t>
  </si>
  <si>
    <t>20180913</t>
  </si>
  <si>
    <t>18阳煤PPN017</t>
  </si>
  <si>
    <t>011801763.IB</t>
  </si>
  <si>
    <t>20180905</t>
  </si>
  <si>
    <t>18阳煤SCP011</t>
  </si>
  <si>
    <t>031800511.IB</t>
  </si>
  <si>
    <t>20180827</t>
  </si>
  <si>
    <t>18阳煤PPN016</t>
  </si>
  <si>
    <t>031800469.IB</t>
  </si>
  <si>
    <t>20180815</t>
  </si>
  <si>
    <t>18阳煤PPN014</t>
  </si>
  <si>
    <t>031800447.IB</t>
  </si>
  <si>
    <t>20180808</t>
  </si>
  <si>
    <t>18阳煤PPN013</t>
  </si>
  <si>
    <t>011801456.IB</t>
  </si>
  <si>
    <t>20180802</t>
  </si>
  <si>
    <t>18阳煤SCP010</t>
  </si>
  <si>
    <t>011801279.IB</t>
  </si>
  <si>
    <t>20180711</t>
  </si>
  <si>
    <t>18阳煤SCP009</t>
  </si>
  <si>
    <t>041800250.IB</t>
  </si>
  <si>
    <t>20180709</t>
  </si>
  <si>
    <t>18阳煤CP004</t>
  </si>
  <si>
    <t>101800731.IB</t>
  </si>
  <si>
    <t>20180703</t>
  </si>
  <si>
    <t>18阳煤MTN003</t>
  </si>
  <si>
    <t>041800224.IB</t>
  </si>
  <si>
    <t>20180614</t>
  </si>
  <si>
    <t>18阳煤CP003</t>
  </si>
  <si>
    <t>031800333.IB</t>
  </si>
  <si>
    <t>20180613</t>
  </si>
  <si>
    <t>18阳煤PPN010</t>
  </si>
  <si>
    <t>011801077.IB</t>
  </si>
  <si>
    <t>20180608</t>
  </si>
  <si>
    <t>18阳煤SCP008</t>
  </si>
  <si>
    <t>041800214.IB</t>
  </si>
  <si>
    <t>20180607</t>
  </si>
  <si>
    <t>18阳煤CP002</t>
  </si>
  <si>
    <t>031800332.IB</t>
  </si>
  <si>
    <t>20180528</t>
  </si>
  <si>
    <t>18阳煤PPN011</t>
  </si>
  <si>
    <t>011800964.IB</t>
  </si>
  <si>
    <t>20180518</t>
  </si>
  <si>
    <t>18阳煤SCP007</t>
  </si>
  <si>
    <t>031800321.IB</t>
  </si>
  <si>
    <t>20180517</t>
  </si>
  <si>
    <t>18阳煤PPN009</t>
  </si>
  <si>
    <t>114336.SZ</t>
  </si>
  <si>
    <t>20180425</t>
  </si>
  <si>
    <t>18蓝焰01</t>
  </si>
  <si>
    <t>031800256.IB</t>
  </si>
  <si>
    <t>20180424</t>
  </si>
  <si>
    <t>18阳煤PPN008</t>
  </si>
  <si>
    <t>031800250.IB</t>
  </si>
  <si>
    <t>20180419</t>
  </si>
  <si>
    <t>18阳煤PPN007</t>
  </si>
  <si>
    <t>031800227.IB</t>
  </si>
  <si>
    <t>20180416</t>
  </si>
  <si>
    <t>18阳煤PPN006</t>
  </si>
  <si>
    <t>031800213.IB</t>
  </si>
  <si>
    <t>20180410</t>
  </si>
  <si>
    <t>18阳煤PPN005</t>
  </si>
  <si>
    <t>031800200.IB</t>
  </si>
  <si>
    <t>20180329</t>
  </si>
  <si>
    <t>18阳煤PPN004</t>
  </si>
  <si>
    <t>031800138.IB</t>
  </si>
  <si>
    <t>20180323</t>
  </si>
  <si>
    <t>18阳煤PPN003</t>
  </si>
  <si>
    <t>011800500.IB</t>
  </si>
  <si>
    <t>20180320</t>
  </si>
  <si>
    <t>18阳煤SCP006</t>
  </si>
  <si>
    <t>011800345.IB</t>
  </si>
  <si>
    <t>20180306</t>
  </si>
  <si>
    <t>18阳煤SCP005</t>
  </si>
  <si>
    <t>011800256.IB</t>
  </si>
  <si>
    <t>20180211</t>
  </si>
  <si>
    <t>18阳煤SCP004</t>
  </si>
  <si>
    <t>101800127.IB</t>
  </si>
  <si>
    <t>20180208</t>
  </si>
  <si>
    <t>18阳煤MTN002</t>
  </si>
  <si>
    <t>031800087.IB</t>
  </si>
  <si>
    <t>18阳煤PPN002</t>
  </si>
  <si>
    <t>041800052.IB</t>
  </si>
  <si>
    <t>20180205</t>
  </si>
  <si>
    <t>18阳煤CP001</t>
  </si>
  <si>
    <t>011800178.IB</t>
  </si>
  <si>
    <t>20180131</t>
  </si>
  <si>
    <t>18阳煤SCP003</t>
  </si>
  <si>
    <t>031800069.IB</t>
  </si>
  <si>
    <t>18阳煤PPN001</t>
  </si>
  <si>
    <t>101800050.IB</t>
  </si>
  <si>
    <t>20180119</t>
  </si>
  <si>
    <t>18阳煤MTN001</t>
  </si>
  <si>
    <t>011800061.IB</t>
  </si>
  <si>
    <t>20180115</t>
  </si>
  <si>
    <t>18阳煤SCP002</t>
  </si>
  <si>
    <t>011800011.IB</t>
  </si>
  <si>
    <t>20180103</t>
  </si>
  <si>
    <t>18阳煤SCP001</t>
  </si>
  <si>
    <t>011751136.IB</t>
  </si>
  <si>
    <t>20171213</t>
  </si>
  <si>
    <t>17阳煤SCP012</t>
  </si>
  <si>
    <t>041761017.IB</t>
  </si>
  <si>
    <t>20171121</t>
  </si>
  <si>
    <t>17阳煤CP008</t>
  </si>
  <si>
    <t>031787006.IB</t>
  </si>
  <si>
    <t>20171120</t>
  </si>
  <si>
    <t>17阳煤PPN009</t>
  </si>
  <si>
    <t>041761016.IB</t>
  </si>
  <si>
    <t>20171110</t>
  </si>
  <si>
    <t>17阳煤CP007</t>
  </si>
  <si>
    <t>031755019.IB</t>
  </si>
  <si>
    <t>20171107</t>
  </si>
  <si>
    <t>17阳煤PPN008</t>
  </si>
  <si>
    <t>031763021.IB</t>
  </si>
  <si>
    <t>20171027</t>
  </si>
  <si>
    <t>17阳煤PPN007</t>
  </si>
  <si>
    <t>011764117.IB</t>
  </si>
  <si>
    <t>20171025</t>
  </si>
  <si>
    <t>17阳煤SCP011</t>
  </si>
  <si>
    <t>145885.SH</t>
  </si>
  <si>
    <t>20171024</t>
  </si>
  <si>
    <t>17阳煤01</t>
  </si>
  <si>
    <t>145886.SH</t>
  </si>
  <si>
    <t>17阳煤02</t>
  </si>
  <si>
    <t>041760051.IB</t>
  </si>
  <si>
    <t>17阳煤CP006</t>
  </si>
  <si>
    <t>011754151.IB</t>
  </si>
  <si>
    <t>20170925</t>
  </si>
  <si>
    <t>17阳煤SCP010</t>
  </si>
  <si>
    <t>031773016.IB</t>
  </si>
  <si>
    <t>20170922</t>
  </si>
  <si>
    <t>17阳煤PPN006</t>
  </si>
  <si>
    <t>101762067.IB</t>
  </si>
  <si>
    <t>20170906</t>
  </si>
  <si>
    <t>17阳煤MTN007</t>
  </si>
  <si>
    <t>031773013.IB</t>
  </si>
  <si>
    <t>20170824</t>
  </si>
  <si>
    <t>17阳煤PPN005</t>
  </si>
  <si>
    <t>041755014.IB</t>
  </si>
  <si>
    <t>20170815</t>
  </si>
  <si>
    <t>17阳煤CP005</t>
  </si>
  <si>
    <t>011754127.IB</t>
  </si>
  <si>
    <t>20170811</t>
  </si>
  <si>
    <t>17阳煤SCP009</t>
  </si>
  <si>
    <t>041755013.IB</t>
  </si>
  <si>
    <t>20170728</t>
  </si>
  <si>
    <t>17阳煤CP004</t>
  </si>
  <si>
    <t>101762050.IB</t>
  </si>
  <si>
    <t>20170725</t>
  </si>
  <si>
    <t>17阳煤MTN006</t>
  </si>
  <si>
    <t>137032.SH</t>
  </si>
  <si>
    <t>20170718</t>
  </si>
  <si>
    <t>17阳煤EB</t>
  </si>
  <si>
    <t>101764033.IB</t>
  </si>
  <si>
    <t>20170714</t>
  </si>
  <si>
    <t>17阳煤MTN005</t>
  </si>
  <si>
    <t>011755036.IB</t>
  </si>
  <si>
    <t>20170705</t>
  </si>
  <si>
    <t>17阳煤SCP008</t>
  </si>
  <si>
    <t>031760020.IB</t>
  </si>
  <si>
    <t>20170623</t>
  </si>
  <si>
    <t>17阳煤PPN004</t>
  </si>
  <si>
    <t>101760032.IB</t>
  </si>
  <si>
    <t>20170621</t>
  </si>
  <si>
    <t>17阳煤MTN004</t>
  </si>
  <si>
    <t>031763007.IB</t>
  </si>
  <si>
    <t>20170616</t>
  </si>
  <si>
    <t>17阳煤PPN003</t>
  </si>
  <si>
    <t>101768006.IB</t>
  </si>
  <si>
    <t>20170613</t>
  </si>
  <si>
    <t>17阳煤MTN003</t>
  </si>
  <si>
    <t>011761036.IB</t>
  </si>
  <si>
    <t>20170609</t>
  </si>
  <si>
    <t>17阳煤SCP007</t>
  </si>
  <si>
    <t>011752027.IB</t>
  </si>
  <si>
    <t>20170606</t>
  </si>
  <si>
    <t>17阳煤SCP006</t>
  </si>
  <si>
    <t>011764049.IB</t>
  </si>
  <si>
    <t>20170601</t>
  </si>
  <si>
    <t>17阳煤SCP005</t>
  </si>
  <si>
    <t>041754022.IB</t>
  </si>
  <si>
    <t>20170428</t>
  </si>
  <si>
    <t>17阳煤CP003</t>
  </si>
  <si>
    <t>011761023.IB</t>
  </si>
  <si>
    <t>20170413</t>
  </si>
  <si>
    <t>17阳煤SCP004</t>
  </si>
  <si>
    <t>031753004.IB</t>
  </si>
  <si>
    <t>20170307</t>
  </si>
  <si>
    <t>17阳煤PPN002</t>
  </si>
  <si>
    <t>031753003.IB</t>
  </si>
  <si>
    <t>20170303</t>
  </si>
  <si>
    <t>17阳煤PPN001</t>
  </si>
  <si>
    <t>041764002.IB</t>
  </si>
  <si>
    <t>20170223</t>
  </si>
  <si>
    <t>17阳煤CP002</t>
  </si>
  <si>
    <t>101762006.IB</t>
  </si>
  <si>
    <t>20170207</t>
  </si>
  <si>
    <t>17阳煤MTN002</t>
  </si>
  <si>
    <t>011752005.IB</t>
  </si>
  <si>
    <t>20170123</t>
  </si>
  <si>
    <t>17阳煤SCP003</t>
  </si>
  <si>
    <t>041761001.IB</t>
  </si>
  <si>
    <t>17阳煤CP001</t>
  </si>
  <si>
    <t>101753001.IB</t>
  </si>
  <si>
    <t>17阳煤MTN001</t>
  </si>
  <si>
    <t>011758001.IB</t>
  </si>
  <si>
    <t>20170110</t>
  </si>
  <si>
    <t>17阳煤SCP002</t>
  </si>
  <si>
    <t>011761001.IB</t>
  </si>
  <si>
    <t>20170106</t>
  </si>
  <si>
    <t>17阳煤SCP001</t>
  </si>
  <si>
    <t>031664078.IB</t>
  </si>
  <si>
    <t>20161223</t>
  </si>
  <si>
    <t>16阳煤PPN001</t>
  </si>
  <si>
    <t>011697009.IB</t>
  </si>
  <si>
    <t>20161209</t>
  </si>
  <si>
    <t>16阳煤SCP010</t>
  </si>
  <si>
    <t>011698974.IB</t>
  </si>
  <si>
    <t>20161202</t>
  </si>
  <si>
    <t>16阳煤SCP009</t>
  </si>
  <si>
    <t>011698875.IB</t>
  </si>
  <si>
    <t>20161121</t>
  </si>
  <si>
    <t>16阳煤SCP008</t>
  </si>
  <si>
    <t>101660034.IB</t>
  </si>
  <si>
    <t>20161025</t>
  </si>
  <si>
    <t>16阳煤MTN001</t>
  </si>
  <si>
    <t>041661024.IB</t>
  </si>
  <si>
    <t>20161018</t>
  </si>
  <si>
    <t>16阳煤CP005</t>
  </si>
  <si>
    <t>011698591.IB</t>
  </si>
  <si>
    <t>20161014</t>
  </si>
  <si>
    <t>16阳煤SCP007</t>
  </si>
  <si>
    <t>041660050.IB</t>
  </si>
  <si>
    <t>20160817</t>
  </si>
  <si>
    <t>16阳煤CP004</t>
  </si>
  <si>
    <t>011699943.IB</t>
  </si>
  <si>
    <t>20160614</t>
  </si>
  <si>
    <t>16阳煤SCP006</t>
  </si>
  <si>
    <t>011699866.IB</t>
  </si>
  <si>
    <t>20160531</t>
  </si>
  <si>
    <t>16阳煤SCP005</t>
  </si>
  <si>
    <t>101663008.IB</t>
  </si>
  <si>
    <t>20160425</t>
  </si>
  <si>
    <t>16阳煤股份MTN001</t>
  </si>
  <si>
    <t>041654028.IB</t>
  </si>
  <si>
    <t>20160330</t>
  </si>
  <si>
    <t>16阳煤CP003</t>
  </si>
  <si>
    <t>041655007.IB</t>
  </si>
  <si>
    <t>20160304</t>
  </si>
  <si>
    <t>16阳煤CP002</t>
  </si>
  <si>
    <t>011699330.IB</t>
  </si>
  <si>
    <t>20160302</t>
  </si>
  <si>
    <t>16阳煤SCP004</t>
  </si>
  <si>
    <t>011699250.IB</t>
  </si>
  <si>
    <t>20160223</t>
  </si>
  <si>
    <t>16阳煤SCP003</t>
  </si>
  <si>
    <t>011699150.IB</t>
  </si>
  <si>
    <t>20160121</t>
  </si>
  <si>
    <t>16阳煤SCP002</t>
  </si>
  <si>
    <t>041655004.IB</t>
  </si>
  <si>
    <t>20160120</t>
  </si>
  <si>
    <t>16阳煤CP001</t>
  </si>
  <si>
    <t>011699015.IB</t>
  </si>
  <si>
    <t>20160106</t>
  </si>
  <si>
    <t>16阳煤SCP001</t>
  </si>
  <si>
    <t>041568010.IB</t>
  </si>
  <si>
    <t>20151229</t>
  </si>
  <si>
    <t>15阳泉CP006</t>
  </si>
  <si>
    <t>101563012.IB</t>
  </si>
  <si>
    <t>20151111</t>
  </si>
  <si>
    <t>15阳泉股MTN001</t>
  </si>
  <si>
    <t>041564084.IB</t>
  </si>
  <si>
    <t>20151103</t>
  </si>
  <si>
    <t>15阳泉CP005</t>
  </si>
  <si>
    <t>011599843.IB</t>
  </si>
  <si>
    <t>20151030</t>
  </si>
  <si>
    <t>15阳泉SCP006</t>
  </si>
  <si>
    <t>011599714.IB</t>
  </si>
  <si>
    <t>20150923</t>
  </si>
  <si>
    <t>15阳泉SCP005</t>
  </si>
  <si>
    <t>011599652.IB</t>
  </si>
  <si>
    <t>20150914</t>
  </si>
  <si>
    <t>15阳泉SCP004</t>
  </si>
  <si>
    <t>011599540.IB</t>
  </si>
  <si>
    <t>20150812</t>
  </si>
  <si>
    <t>15阳泉SCP003</t>
  </si>
  <si>
    <t>011599539.IB</t>
  </si>
  <si>
    <t>15阳泉SCP002</t>
  </si>
  <si>
    <t>031566012.IB</t>
  </si>
  <si>
    <t>20150617</t>
  </si>
  <si>
    <t>15阳泉PPN004</t>
  </si>
  <si>
    <t>041562036.IB</t>
  </si>
  <si>
    <t>20150616</t>
  </si>
  <si>
    <t>15阳泉CP004</t>
  </si>
  <si>
    <t>101562013.IB</t>
  </si>
  <si>
    <t>20150601</t>
  </si>
  <si>
    <t>15阳泉MTN001</t>
  </si>
  <si>
    <t>041561022.IB</t>
  </si>
  <si>
    <t>20150522</t>
  </si>
  <si>
    <t>15阳泉CP003</t>
  </si>
  <si>
    <t>011599225.IB</t>
  </si>
  <si>
    <t>20150428</t>
  </si>
  <si>
    <t>15阳泉SCP001</t>
  </si>
  <si>
    <t>031566005.IB</t>
  </si>
  <si>
    <t>20150311</t>
  </si>
  <si>
    <t>15阳泉PPN003</t>
  </si>
  <si>
    <t>031566004.IB</t>
  </si>
  <si>
    <t>20150305</t>
  </si>
  <si>
    <t>15阳泉PPN002</t>
  </si>
  <si>
    <t>041555005.IB</t>
  </si>
  <si>
    <t>20150215</t>
  </si>
  <si>
    <t>15阳泉CP002</t>
  </si>
  <si>
    <t>031564006.IB</t>
  </si>
  <si>
    <t>20150115</t>
  </si>
  <si>
    <t>15阳泉PPN001</t>
  </si>
  <si>
    <t>041555001.IB</t>
  </si>
  <si>
    <t>20150105</t>
  </si>
  <si>
    <t>15阳泉CP001</t>
  </si>
  <si>
    <t>011499093.IB</t>
  </si>
  <si>
    <t>20141224</t>
  </si>
  <si>
    <t>14阳泉SCP003</t>
  </si>
  <si>
    <t>031491094.IB</t>
  </si>
  <si>
    <t>20141204</t>
  </si>
  <si>
    <t>14阳泉PPN008</t>
  </si>
  <si>
    <t>031490931.IB</t>
  </si>
  <si>
    <t>20141029</t>
  </si>
  <si>
    <t>14阳泉PPN007</t>
  </si>
  <si>
    <t>011499031.IB</t>
  </si>
  <si>
    <t>20140929</t>
  </si>
  <si>
    <t>14阳泉SCP002</t>
  </si>
  <si>
    <t>031490869.IB</t>
  </si>
  <si>
    <t>20140928</t>
  </si>
  <si>
    <t>14阳泉PPN006</t>
  </si>
  <si>
    <t>041468006.IB</t>
  </si>
  <si>
    <t>20140923</t>
  </si>
  <si>
    <t>14阳泉CP003</t>
  </si>
  <si>
    <t>011499019.IB</t>
  </si>
  <si>
    <t>20140915</t>
  </si>
  <si>
    <t>14阳泉SCP001</t>
  </si>
  <si>
    <t>031490673.IB</t>
  </si>
  <si>
    <t>20140731</t>
  </si>
  <si>
    <t>14阳泉PPN005</t>
  </si>
  <si>
    <t>031490547.IB</t>
  </si>
  <si>
    <t>20140623</t>
  </si>
  <si>
    <t>14阳泉PPN004</t>
  </si>
  <si>
    <t>031490398.IB</t>
  </si>
  <si>
    <t>20140523</t>
  </si>
  <si>
    <t>14阳泉PPN003</t>
  </si>
  <si>
    <t>031490337.IB</t>
  </si>
  <si>
    <t>20140508</t>
  </si>
  <si>
    <t>14阳泉PPN002</t>
  </si>
  <si>
    <t>041454026.IB</t>
  </si>
  <si>
    <t>20140425</t>
  </si>
  <si>
    <t>14阳泉CP002</t>
  </si>
  <si>
    <t>031490231.IB</t>
  </si>
  <si>
    <t>20140404</t>
  </si>
  <si>
    <t>14阳泉PPN001</t>
  </si>
  <si>
    <t>041454017.IB</t>
  </si>
  <si>
    <t>20140319</t>
  </si>
  <si>
    <t>14阳泉CP001</t>
  </si>
  <si>
    <t>031390205.IB</t>
  </si>
  <si>
    <t>20130608</t>
  </si>
  <si>
    <t>13阳泉PPN001</t>
  </si>
  <si>
    <t>041254063.IB</t>
  </si>
  <si>
    <t>20121213</t>
  </si>
  <si>
    <t>12阳泉CP002</t>
  </si>
  <si>
    <t>031290098.IB</t>
  </si>
  <si>
    <t>20121128</t>
  </si>
  <si>
    <t>12阳泉PPN003</t>
  </si>
  <si>
    <t>031290095.IB</t>
  </si>
  <si>
    <t>20121122</t>
  </si>
  <si>
    <t>12阳泉PPN002</t>
  </si>
  <si>
    <t>031290016.IB</t>
  </si>
  <si>
    <t>20120816</t>
  </si>
  <si>
    <t>12阳泉PPN001</t>
  </si>
  <si>
    <t>041254010.IB</t>
  </si>
  <si>
    <t>20120313</t>
  </si>
  <si>
    <t>12阳泉CP001</t>
  </si>
  <si>
    <t>1282002.IB</t>
  </si>
  <si>
    <t>20120104</t>
  </si>
  <si>
    <t>12阳煤MTN1</t>
  </si>
  <si>
    <t>1182369.IB</t>
  </si>
  <si>
    <t>20111206</t>
  </si>
  <si>
    <t>11阳煤MTN4</t>
  </si>
  <si>
    <t>041160010.IB</t>
  </si>
  <si>
    <t>20111108</t>
  </si>
  <si>
    <t>11晋三维CP002</t>
  </si>
  <si>
    <t>041154006.IB</t>
  </si>
  <si>
    <t>20111013</t>
  </si>
  <si>
    <t>11阳泉CP001</t>
  </si>
  <si>
    <t>1182265.IB</t>
  </si>
  <si>
    <t>20111010</t>
  </si>
  <si>
    <t>11阳煤MTN3</t>
  </si>
  <si>
    <t>1181356.IB</t>
  </si>
  <si>
    <t>20110811</t>
  </si>
  <si>
    <t>11晋三维CP01</t>
  </si>
  <si>
    <t>1182089.IB</t>
  </si>
  <si>
    <t>20110323</t>
  </si>
  <si>
    <t>11阳煤MTN2</t>
  </si>
  <si>
    <t>1182044.IB</t>
  </si>
  <si>
    <t>20110223</t>
  </si>
  <si>
    <t>11阳煤MTN1</t>
  </si>
  <si>
    <t>112024.SZ</t>
  </si>
  <si>
    <t>20101104</t>
  </si>
  <si>
    <t>10煤气02</t>
  </si>
  <si>
    <t>112023.SZ</t>
  </si>
  <si>
    <t>10煤气01</t>
  </si>
  <si>
    <t>1081371.IB</t>
  </si>
  <si>
    <t>20101103</t>
  </si>
  <si>
    <t>10阳煤CP02</t>
  </si>
  <si>
    <t>1081300.IB</t>
  </si>
  <si>
    <t>20100908</t>
  </si>
  <si>
    <t>10阳煤CP01</t>
  </si>
  <si>
    <t>1082153.IB</t>
  </si>
  <si>
    <t>20100903</t>
  </si>
  <si>
    <t>10阳煤MTN1</t>
  </si>
  <si>
    <t>1081211.IB</t>
  </si>
  <si>
    <t>20100629</t>
  </si>
  <si>
    <t>10晋三维CP02</t>
  </si>
  <si>
    <t>1081120.IB</t>
  </si>
  <si>
    <t>20100413</t>
  </si>
  <si>
    <t>10晋三维CP01</t>
  </si>
  <si>
    <t>0981177.IB</t>
  </si>
  <si>
    <t>20090924</t>
  </si>
  <si>
    <t>09阳煤CP01</t>
  </si>
  <si>
    <t>122024.SH</t>
  </si>
  <si>
    <t>20090915</t>
  </si>
  <si>
    <t>09国阳债</t>
  </si>
  <si>
    <t>0982054.IB</t>
  </si>
  <si>
    <t>20090421</t>
  </si>
  <si>
    <t>09阳煤MTN1</t>
  </si>
  <si>
    <t>0881129.IB</t>
  </si>
  <si>
    <t>20080623</t>
  </si>
  <si>
    <t>08阳煤CP01</t>
  </si>
  <si>
    <t>0781025.IB</t>
  </si>
  <si>
    <t>20070208</t>
  </si>
  <si>
    <t>07阳煤CP01</t>
  </si>
  <si>
    <t>0581081.IB</t>
  </si>
  <si>
    <t>20060104</t>
  </si>
  <si>
    <t>05阳煤CP01</t>
  </si>
  <si>
    <t>114410.SZ</t>
  </si>
  <si>
    <t>18阳煤03</t>
  </si>
  <si>
    <t>114387.SZ</t>
  </si>
  <si>
    <t>18阳煤01</t>
  </si>
  <si>
    <t>历史主体评级</t>
  </si>
  <si>
    <t>发布日期</t>
  </si>
  <si>
    <t>主体资信级别</t>
  </si>
  <si>
    <t>评级展望</t>
  </si>
  <si>
    <t>评级机构</t>
  </si>
  <si>
    <t>20190122</t>
  </si>
  <si>
    <t>稳定</t>
  </si>
  <si>
    <t>联合资信评估有限公司</t>
  </si>
  <si>
    <t>20190111</t>
  </si>
  <si>
    <t>20181229</t>
  </si>
  <si>
    <t>大公国际资信评估有限公司</t>
  </si>
  <si>
    <t>20181119</t>
  </si>
  <si>
    <t>20181010</t>
  </si>
  <si>
    <t>20180926</t>
  </si>
  <si>
    <t>20180809</t>
  </si>
  <si>
    <t>20180625</t>
  </si>
  <si>
    <t>--</t>
  </si>
  <si>
    <t>鹏元资信评估有限公司</t>
  </si>
  <si>
    <t>20180622</t>
  </si>
  <si>
    <t>20180417</t>
  </si>
  <si>
    <t>20180315</t>
  </si>
  <si>
    <t>20180130</t>
  </si>
  <si>
    <t>20180105</t>
  </si>
  <si>
    <t>20171215</t>
  </si>
  <si>
    <t>20171101</t>
  </si>
  <si>
    <t>20170921</t>
  </si>
  <si>
    <t>20170908</t>
  </si>
  <si>
    <t>20170809</t>
  </si>
  <si>
    <t>20170704</t>
  </si>
  <si>
    <t>20170602</t>
  </si>
  <si>
    <t>20170309</t>
  </si>
  <si>
    <t>20170103</t>
  </si>
  <si>
    <t>20161219</t>
  </si>
  <si>
    <t>20160914</t>
  </si>
  <si>
    <t>20160804</t>
  </si>
  <si>
    <t>20160627</t>
  </si>
  <si>
    <t>20160126</t>
  </si>
  <si>
    <t>20160112</t>
  </si>
  <si>
    <t>20151209</t>
  </si>
  <si>
    <t>20150713</t>
  </si>
  <si>
    <t>20150629</t>
  </si>
  <si>
    <t>20150228</t>
  </si>
  <si>
    <t>20150116</t>
  </si>
  <si>
    <t>20141017</t>
  </si>
  <si>
    <t>20140613</t>
  </si>
  <si>
    <t>20140529</t>
  </si>
  <si>
    <t>20140328</t>
  </si>
  <si>
    <t>20140307</t>
  </si>
  <si>
    <t>20130722</t>
  </si>
  <si>
    <t>20130613</t>
  </si>
  <si>
    <t>20121228</t>
  </si>
  <si>
    <t>20120913</t>
  </si>
  <si>
    <t>20120224</t>
  </si>
  <si>
    <t>20120116</t>
  </si>
  <si>
    <t>20111210</t>
  </si>
  <si>
    <t>20111115</t>
  </si>
  <si>
    <t>20110919</t>
  </si>
  <si>
    <t>20110830</t>
  </si>
  <si>
    <t>20110525</t>
  </si>
  <si>
    <t>AA+</t>
  </si>
  <si>
    <t>20110331</t>
  </si>
  <si>
    <t>20110303</t>
  </si>
  <si>
    <t>20110112</t>
  </si>
  <si>
    <t>20101126</t>
  </si>
  <si>
    <t>20101014</t>
  </si>
  <si>
    <t>正面</t>
  </si>
  <si>
    <t>20100806</t>
  </si>
  <si>
    <t>20100519</t>
  </si>
  <si>
    <t>20100507</t>
  </si>
  <si>
    <t>20100415</t>
  </si>
  <si>
    <t>20100406</t>
  </si>
  <si>
    <t>20100112</t>
  </si>
  <si>
    <t>20090814</t>
  </si>
  <si>
    <t>20090302</t>
  </si>
  <si>
    <t>20090116</t>
  </si>
  <si>
    <t>20080419</t>
  </si>
  <si>
    <t>AA</t>
  </si>
  <si>
    <t>20070914</t>
  </si>
  <si>
    <t>20061015</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</si>
  <si>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</si>
  <si>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</si>
  <si>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</si>
  <si>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</si>
  <si>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</si>
  <si>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</si>
  <si>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</si>
  <si>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</si>
  <si>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</si>
  <si>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</si>
  <si>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中诚信国际信用评级有限责任公司</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</si>
  <si>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</si>
  <si>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</si>
  <si>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</si>
  <si>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</si>
  <si>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</si>
  <si>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</si>
  <si>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上海新世纪资信评估投资服务有限公司</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</si>
  <si>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</si>
  <si>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</si>
  <si>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公司煤矿煤炭资源储量较丰富，资产原煤产能扩大，公司自产原煤及甲醇业务收入大幅增长、盈利状况改善，经营活动现金流持续呈净流入状态。</t>
  </si>
  <si>
    <t>内蒙古伊泰煤炭股份有限公司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</si>
  <si>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</si>
  <si>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</si>
  <si>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</si>
  <si>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</si>
  <si>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</si>
  <si>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</si>
  <si>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</si>
  <si>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</si>
  <si>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</si>
  <si>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</si>
  <si>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</si>
  <si>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</si>
  <si>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</si>
  <si>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</si>
  <si>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</si>
  <si>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</si>
  <si>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</si>
  <si>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</si>
  <si>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</si>
  <si>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</si>
  <si>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</si>
  <si>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</si>
  <si>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</si>
  <si>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</si>
  <si>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</si>
  <si>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</si>
  <si>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</si>
  <si>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</si>
  <si>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</si>
  <si>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</si>
  <si>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</si>
  <si>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</si>
  <si>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</si>
  <si>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</si>
  <si>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</si>
  <si>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阳泉煤业(集团)有限责任公司</t>
  </si>
  <si>
    <t>地方国有企业</t>
  </si>
  <si>
    <t>工业--资本货物--综合类Ⅲ--综合类行业</t>
  </si>
  <si>
    <t>山西省阳泉市北大西街5号</t>
  </si>
  <si>
    <t>阳泉煤业(集团)有限责任公司是全国最大的无烟煤生产基地和喷吹煤加工基地之一，具有较大的市场占有率和影响力。作为煤炭行业首家注册商标的煤炭企业，“阳优”品牌已经取得了良好的品牌效应。公司已通过ISO9000—14000质量体系认证和山西省技术监督局的质量认证。公司煤炭产品优质稳定，行销全国15个省市、100多个用户，出口日本、韩国、巴西、比利时等国，销量逐年递增。冶金用煤国内主要供应鞍钢、首钢、唐钢、本钢等国内重点大型钢铁企业，出口到日本新日铁、NKK、住友金属、韩国浦项、德国克虏伯等世界一流钢铁企业集团。</t>
  </si>
  <si>
    <t>山西省国有资本投资运营有限公司</t>
  </si>
  <si>
    <t>中国信达资产管理股份有限公司</t>
  </si>
  <si>
    <t>山西焦煤集团有限责任公司</t>
  </si>
  <si>
    <t/>
  </si>
  <si>
    <t>A-1</t>
  </si>
  <si>
    <t>永城煤电控股集团有限公司</t>
  </si>
  <si>
    <t>晋能集团有限公司</t>
  </si>
  <si>
    <t>大同煤矿集团有限责任公司</t>
  </si>
  <si>
    <t>兖矿集团有限公司</t>
  </si>
  <si>
    <t>淮南矿业(集团)有限责任公司</t>
  </si>
  <si>
    <t>中融新大集团有限公司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</si>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</sst>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阳泉煤业(集团)有限责任公司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山西省阳泉市北大西街5号</v>
      </c>
      <c r="F5" s="120"/>
      <c r="G5" s="120"/>
    </row>
    <row r="6" spans="1:20" s="17" customFormat="1" ht="81" customHeight="1" x14ac:dyDescent="0.25">
      <c r="A6" s="57" t="s">
        <v>6</v>
      </c>
      <c r="B6" s="121" t="str">
        <f>[1]!s_info_briefing(A2)</f>
        <v>阳泉煤业(集团)有限责任公司是全国最大的无烟煤生产基地和喷吹煤加工基地之一，具有较大的市场占有率和影响力。作为煤炭行业首家注册商标的煤炭企业，“阳优”品牌已经取得了良好的品牌效应。公司已通过ISO9000—14000质量体系认证和山西省技术监督局的质量认证。公司煤炭产品优质稳定，行销全国15个省市、100多个用户，出口日本、韩国、巴西、比利时等国，销量逐年递增。冶金用煤国内主要供应鞍钢、首钢、唐钢、本钢等国内重点大型钢铁企业，出口到日本新日铁、NKK、住友金属、韩国浦项、德国克虏伯等世界一流钢铁企业集团。</v>
      </c>
      <c r="C6" s="120"/>
      <c r="D6" s="120"/>
      <c r="E6" s="120"/>
      <c r="F6" s="120"/>
      <c r="G6" s="120"/>
    </row>
    <row r="7" spans="1:20" s="17" customFormat="1" x14ac:dyDescent="0.25">
      <c r="A7" s="59" t="s">
        <v>7</v>
      </c>
      <c r="B7" s="122" t="str">
        <f>[1]!b_issuer_shareholder(A2,"",1)</f>
        <v>山西省国有资本投资运营有限公司</v>
      </c>
      <c r="C7" s="120"/>
      <c r="D7" s="120"/>
      <c r="E7" s="120"/>
      <c r="F7" s="61">
        <f>[1]!b_issuer_propofshareholder($A$2,"",1)%</f>
        <v>0.54029998779296873</v>
      </c>
      <c r="G7" s="60"/>
      <c r="H7" s="20" t="s">
        <v>8</v>
      </c>
      <c r="M7" s="24">
        <v>42004</v>
      </c>
      <c r="N7" s="24">
        <v>42369</v>
      </c>
      <c r="O7" s="24">
        <v>41639</v>
      </c>
      <c r="P7" s="62" t="s">
        <v>9</v>
      </c>
      <c r="Q7" s="62" t="s">
        <v>10</v>
      </c>
      <c r="R7" s="62" t="s">
        <v>11</v>
      </c>
    </row>
    <row r="8" spans="1:20" s="17" customFormat="1" x14ac:dyDescent="0.25">
      <c r="A8" s="59"/>
      <c r="B8" s="122" t="str">
        <f>[1]!b_issuer_shareholder(A2,"",2)</f>
        <v>中国信达资产管理股份有限公司</v>
      </c>
      <c r="C8" s="120"/>
      <c r="D8" s="120"/>
      <c r="E8" s="120"/>
      <c r="F8" s="61">
        <f>[1]!b_issuer_propofshareholder($A$2,"",2)%</f>
        <v>0.40419998168945315</v>
      </c>
      <c r="G8" s="60"/>
      <c r="H8" s="20"/>
      <c r="M8" s="25"/>
      <c r="O8" s="25"/>
      <c r="P8" s="63"/>
    </row>
    <row r="9" spans="1:20" s="17" customFormat="1" x14ac:dyDescent="0.25">
      <c r="A9" s="59"/>
      <c r="B9" s="122" t="str">
        <f>[1]!b_issuer_shareholder(A2,"",3)</f>
        <v>山西焦煤集团有限责任公司</v>
      </c>
      <c r="C9" s="120"/>
      <c r="D9" s="120"/>
      <c r="E9" s="120"/>
      <c r="F9" s="61">
        <f>[1]!b_issuer_propofshareholder($A$2,"",3)%</f>
        <v>5.5500001907348634E-2</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d19041710.IB</v>
      </c>
      <c r="K14" s="26"/>
      <c r="L14" s="27" t="str">
        <f>T15</f>
        <v>041755011.IB</v>
      </c>
      <c r="M14" s="27" t="str">
        <f>T16</f>
        <v>011699145.IB</v>
      </c>
      <c r="N14" s="27" t="str">
        <f>T17</f>
        <v>101764039.IB</v>
      </c>
      <c r="O14" s="27" t="str">
        <f>T18</f>
        <v>011767014.IB</v>
      </c>
      <c r="P14" s="27" t="str">
        <f>T19</f>
        <v>011762069.IB</v>
      </c>
      <c r="Q14" s="27" t="str">
        <f>T20</f>
        <v>011755031.IB</v>
      </c>
      <c r="R14" s="5" t="str">
        <f>T21</f>
        <v>125790.SH</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阳泉煤业(集团)有限责任公司</v>
      </c>
      <c r="K15" s="138"/>
      <c r="L15" s="8" t="str">
        <f>[1]!b_info_issuer(L14)</f>
        <v>永城煤电控股集团有限公司</v>
      </c>
      <c r="M15" s="8" t="str">
        <f>[1]!b_info_issuer(M14)</f>
        <v>开滦(集团)有限责任公司</v>
      </c>
      <c r="N15" s="8" t="str">
        <f>[1]!b_info_issuer(N14)</f>
        <v>晋能集团有限公司</v>
      </c>
      <c r="O15" s="8" t="str">
        <f>[1]!b_info_issuer(O14)</f>
        <v>大同煤矿集团有限责任公司</v>
      </c>
      <c r="P15" s="8" t="str">
        <f>[1]!b_info_issuer(P14)</f>
        <v>兖矿集团有限公司</v>
      </c>
      <c r="Q15" s="8" t="str">
        <f>[1]!b_info_issuer(Q14)</f>
        <v>淮南矿业(集团)有限责任公司</v>
      </c>
      <c r="R15" s="8" t="str">
        <f>[1]!b_info_issuer(R14)</f>
        <v>中融新大集团有限公司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2153.8840812865001</v>
      </c>
      <c r="K19" s="124"/>
      <c r="L19" s="68">
        <f>[1]!b_stm07_bs(L14,74,L13,1)/100000000</f>
        <v>1420.0951192255</v>
      </c>
      <c r="M19" s="68">
        <f>[1]!b_stm07_bs(M14,74,M13,1)/100000000</f>
        <v>794.70855290809993</v>
      </c>
      <c r="N19" s="68">
        <f>[1]!b_stm07_bs(N14,74,N13,1)/100000000</f>
        <v>2621.1132585657001</v>
      </c>
      <c r="O19" s="68">
        <f>[1]!b_stm07_bs(O14,74,O13,1)/100000000</f>
        <v>3325.3970940366999</v>
      </c>
      <c r="P19" s="68">
        <f>[1]!b_stm07_bs(P14,74,P13,1)/100000000</f>
        <v>2877.6959161413001</v>
      </c>
      <c r="Q19" s="68">
        <f>[1]!b_stm07_bs(Q14,74,Q13,1)/100000000</f>
        <v>1561.8099556843999</v>
      </c>
      <c r="R19" s="68">
        <f>[1]!b_stm07_bs(R14,74,R13,1)/100000000</f>
        <v>1578.2987441032001</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0.83549400000000007</v>
      </c>
      <c r="K20" s="124"/>
      <c r="L20" s="10">
        <f>[1]!s_fa_debttoassets(L14,L13)/100</f>
        <v>0.8000790000000001</v>
      </c>
      <c r="M20" s="10">
        <f>[1]!s_fa_debttoassets(M14,M13)/100</f>
        <v>0.70748500000000003</v>
      </c>
      <c r="N20" s="10">
        <f>[1]!s_fa_debttoassets(N14,N13)/100</f>
        <v>0.78914100000000009</v>
      </c>
      <c r="O20" s="10">
        <f>[1]!s_fa_debttoassets(O14,O13)/100</f>
        <v>0.79461599999999999</v>
      </c>
      <c r="P20" s="10">
        <f>[1]!s_fa_debttoassets(P14,P13)/100</f>
        <v>0.73585899999999993</v>
      </c>
      <c r="Q20" s="10">
        <f>[1]!s_fa_debttoassets(Q14,Q13)/100</f>
        <v>0.77580299999999991</v>
      </c>
      <c r="R20" s="10">
        <f>[1]!s_fa_debttoassets(R14,R13)/100</f>
        <v>0.423286</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0.5635</v>
      </c>
      <c r="K21" s="124"/>
      <c r="L21" s="68">
        <f>[1]!s_fa_current(L14,L13)</f>
        <v>0.68200000000000005</v>
      </c>
      <c r="M21" s="68">
        <f>[1]!s_fa_current(M14,M13)</f>
        <v>0.877</v>
      </c>
      <c r="N21" s="68">
        <f>[1]!s_fa_current(N14,N13)</f>
        <v>0.66590000000000005</v>
      </c>
      <c r="O21" s="68">
        <f>[1]!s_fa_current(O14,O13)</f>
        <v>0.88070000000000004</v>
      </c>
      <c r="P21" s="68">
        <f>[1]!s_fa_current(P14,P13)</f>
        <v>1.0124</v>
      </c>
      <c r="Q21" s="68">
        <f>[1]!s_fa_current(Q14,Q13)</f>
        <v>0.71109999999999995</v>
      </c>
      <c r="R21" s="68">
        <f>[1]!s_fa_current(R14,R13)</f>
        <v>2.0581999999999998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3.029775480902015</v>
      </c>
      <c r="K22" s="124"/>
      <c r="L22" s="66">
        <f>(公式页!L96+公式页!L97+公式页!L98+公式页!L99+公式页!L100+公式页!L101)/公式页!L103</f>
        <v>2.1510145143779673</v>
      </c>
      <c r="M22" s="66">
        <f t="shared" ref="M22:R22" si="0">(M96+M97+M98+M99+M100+M101)/M103</f>
        <v>1.5379599146659311</v>
      </c>
      <c r="N22" s="66">
        <f t="shared" si="0"/>
        <v>2.5418535799789979</v>
      </c>
      <c r="O22" s="66">
        <f t="shared" si="0"/>
        <v>2.8863166125488671</v>
      </c>
      <c r="P22" s="66">
        <f t="shared" si="0"/>
        <v>1.8815074348153999</v>
      </c>
      <c r="Q22" s="66">
        <f t="shared" si="0"/>
        <v>2.0853688739448843</v>
      </c>
      <c r="R22" s="66">
        <f t="shared" si="0"/>
        <v>0.40097663617536494</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7.5600000000000001E-2</v>
      </c>
      <c r="K23" s="124"/>
      <c r="L23" s="68">
        <f>[1]!s_fa_ebitdatodebt(L14,L13)</f>
        <v>7.4700000000000003E-2</v>
      </c>
      <c r="M23" s="68">
        <f>[1]!s_fa_ebitdatodebt(M14,M13)</f>
        <v>6.54E-2</v>
      </c>
      <c r="N23" s="68">
        <f>[1]!s_fa_ebitdatodebt(N14,N13)</f>
        <v>0.151</v>
      </c>
      <c r="O23" s="68">
        <f>[1]!s_fa_ebitdatodebt(O14,O13)</f>
        <v>4.0500000000000001E-2</v>
      </c>
      <c r="P23" s="68">
        <f>[1]!s_fa_ebitdatodebt(P14,P13)</f>
        <v>8.7599999999999997E-2</v>
      </c>
      <c r="Q23" s="68">
        <f>[1]!s_fa_ebitdatodebt(Q14,Q13)</f>
        <v>9.1399999999999995E-2</v>
      </c>
      <c r="R23" s="68">
        <f>[1]!s_fa_ebitdatodebt(R14,R13)</f>
        <v>0.1164</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1607.2921187608999</v>
      </c>
      <c r="K24" s="124"/>
      <c r="L24" s="68">
        <f>[1]!b_stm07_is(L14,9,L13,1)/100000000</f>
        <v>412.35044218830001</v>
      </c>
      <c r="M24" s="68">
        <f>[1]!b_stm07_is(M14,9,M13,1)/100000000</f>
        <v>861.14439167720002</v>
      </c>
      <c r="N24" s="68">
        <f>[1]!b_stm07_is(N14,9,N13,1)/100000000</f>
        <v>1029.1762109844001</v>
      </c>
      <c r="O24" s="68">
        <f>[1]!b_stm07_is(O14,9,O13,1)/100000000</f>
        <v>1600.5876847343</v>
      </c>
      <c r="P24" s="68">
        <f>[1]!b_stm07_is(P14,9,P13,1)/100000000</f>
        <v>1990.840411831</v>
      </c>
      <c r="Q24" s="68">
        <f>[1]!b_stm07_is(Q14,9,Q13,1)/100000000</f>
        <v>758.49030086360005</v>
      </c>
      <c r="R24" s="68">
        <f>[1]!b_stm07_is(R14,9,R13,1)/100000000</f>
        <v>753.3167643613001</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0.83460000000000012</v>
      </c>
      <c r="K25" s="124"/>
      <c r="L25" s="11">
        <f>[1]!s_fa_salescashintoor(L14,L13)%</f>
        <v>1.0349999999999999</v>
      </c>
      <c r="M25" s="11">
        <f>[1]!s_fa_salescashintoor(M14,M13)%</f>
        <v>0.81079999999999997</v>
      </c>
      <c r="N25" s="11">
        <f>[1]!s_fa_salescashintoor(N14,N13)%</f>
        <v>1.1795</v>
      </c>
      <c r="O25" s="11">
        <f>[1]!s_fa_salescashintoor(O14,O13)%</f>
        <v>1.2176</v>
      </c>
      <c r="P25" s="11">
        <f>[1]!s_fa_salescashintoor(P14,P13)%</f>
        <v>1.2012</v>
      </c>
      <c r="Q25" s="11">
        <f>[1]!s_fa_salescashintoor(Q14,Q13)%</f>
        <v>1.1247</v>
      </c>
      <c r="R25" s="11">
        <f>[1]!s_fa_salescashintoor(R14,R13)%</f>
        <v>0.99629999999999996</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0.11524</v>
      </c>
      <c r="K26" s="124"/>
      <c r="L26" s="11">
        <f>[1]!s_fa_grossprofitmargin(L14,L13)%</f>
        <v>0.218198</v>
      </c>
      <c r="M26" s="11">
        <f>[1]!s_fa_grossprofitmargin(M14,M13)%</f>
        <v>6.3847000000000001E-2</v>
      </c>
      <c r="N26" s="11">
        <f>[1]!s_fa_grossprofitmargin(N14,N13)%</f>
        <v>0.14080700000000002</v>
      </c>
      <c r="O26" s="11">
        <f>[1]!s_fa_grossprofitmargin(O14,O13)%</f>
        <v>0.17169399999999999</v>
      </c>
      <c r="P26" s="11">
        <f>[1]!s_fa_grossprofitmargin(P14,P13)%</f>
        <v>0.157585</v>
      </c>
      <c r="Q26" s="11">
        <f>[1]!s_fa_grossprofitmargin(Q14,Q13)%</f>
        <v>0.24167000000000002</v>
      </c>
      <c r="R26" s="11">
        <f>[1]!s_fa_grossprofitmargin(R14,R13)%</f>
        <v>6.4687999999999996E-2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1.6266281182</v>
      </c>
      <c r="K27" s="124"/>
      <c r="L27" s="69">
        <f>[1]!b_stm07_is(L14,60,L13,1)/100000000</f>
        <v>11.664812079200001</v>
      </c>
      <c r="M27" s="69">
        <f>[1]!b_stm07_is(M14,60,M13,1)/100000000</f>
        <v>0.34686421249999999</v>
      </c>
      <c r="N27" s="69">
        <f>[1]!b_stm07_is(N14,60,N13,1)/100000000</f>
        <v>7.2778195397000003</v>
      </c>
      <c r="O27" s="69">
        <f>[1]!b_stm07_is(O14,60,O13,1)/100000000</f>
        <v>0.39900776999999998</v>
      </c>
      <c r="P27" s="69">
        <f>[1]!b_stm07_is(P14,60,P13,1)/100000000</f>
        <v>19.657794414200001</v>
      </c>
      <c r="Q27" s="69">
        <f>[1]!b_stm07_is(Q14,60,Q13,1)/100000000</f>
        <v>13.381269330599999</v>
      </c>
      <c r="R27" s="69">
        <f>[1]!b_stm07_is(R14,60,R13,1)/100000000</f>
        <v>35.145806807199996</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-5.5087000000000004E-2</v>
      </c>
      <c r="K28" s="124"/>
      <c r="L28" s="10">
        <f>[1]!s_fa_roe(L14,L13)%</f>
        <v>3.5980000000000001E-3</v>
      </c>
      <c r="M28" s="10">
        <f>[1]!s_fa_roe(M14,M13)%</f>
        <v>-2.3736999999999998E-2</v>
      </c>
      <c r="N28" s="10">
        <f>[1]!s_fa_roe(N14,N13)%</f>
        <v>-3.6240000000000001E-3</v>
      </c>
      <c r="O28" s="10">
        <f>[1]!s_fa_roe(O14,O13)%</f>
        <v>1.3364000000000001E-2</v>
      </c>
      <c r="P28" s="10">
        <f>[1]!s_fa_roe(P14,P13)%</f>
        <v>-0.119932</v>
      </c>
      <c r="Q28" s="10">
        <f>[1]!s_fa_roe(Q14,Q13)%</f>
        <v>5.7419999999999999E-2</v>
      </c>
      <c r="R28" s="10">
        <f>[1]!s_fa_roe(R14,R13)%</f>
        <v>3.9197000000000003E-2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46.541765145200003</v>
      </c>
      <c r="K29" s="124"/>
      <c r="L29" s="69">
        <f>[1]!b_stm07_cs(L14,39,L13,1)/100000000</f>
        <v>83.412336296199996</v>
      </c>
      <c r="M29" s="69">
        <f>[1]!b_stm07_cs(M14,39,M13,1)/100000000</f>
        <v>34.865705461600001</v>
      </c>
      <c r="N29" s="69">
        <f>[1]!b_stm07_cs(N14,39,N13,1)/100000000</f>
        <v>58.973768185399997</v>
      </c>
      <c r="O29" s="69">
        <f>[1]!b_stm07_cs(O14,39,O13,1)/100000000</f>
        <v>152.5682597103</v>
      </c>
      <c r="P29" s="69">
        <f>[1]!b_stm07_cs(P14,39,P13,1)/100000000</f>
        <v>125.91412250469999</v>
      </c>
      <c r="Q29" s="69">
        <f>[1]!b_stm07_cs(Q14,39,Q13,1)/100000000</f>
        <v>153.2764492151</v>
      </c>
      <c r="R29" s="69">
        <f>[1]!b_stm07_cs(R14,39,R13,1)/100000000</f>
        <v>46.708908875200002</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33533799923.310001</v>
      </c>
      <c r="K96" s="71"/>
      <c r="L96" s="71">
        <f>[1]!b_stm07_bs(L14,75,L13,1)</f>
        <v>12711030000</v>
      </c>
      <c r="M96" s="71">
        <f>[1]!b_stm07_bs(M14,75,M13,1)</f>
        <v>16070057029.51</v>
      </c>
      <c r="N96" s="71">
        <f>[1]!b_stm07_bs(N14,75,N13,1)</f>
        <v>24170396953.939999</v>
      </c>
      <c r="O96" s="71">
        <f>[1]!b_stm07_bs(O14,75,O13,1)</f>
        <v>33252797405.82</v>
      </c>
      <c r="P96" s="71">
        <f>[1]!b_stm07_bs(P14,75,P13,1)</f>
        <v>36414170135.730003</v>
      </c>
      <c r="Q96" s="71">
        <f>[1]!b_stm07_bs(Q14,75,Q13,1)</f>
        <v>11155229000</v>
      </c>
      <c r="R96" s="71">
        <f>[1]!b_stm07_bs(R14,75,R13,1)</f>
        <v>4924379935.4200001</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1395126595.1099999</v>
      </c>
      <c r="K97" s="71"/>
      <c r="L97" s="71">
        <f>[1]!b_stm07_bs(L14,82,L13,1)</f>
        <v>1487568508.4100001</v>
      </c>
      <c r="M97" s="71">
        <f>[1]!b_stm07_bs(M14,82,M13,1)</f>
        <v>312309594.52999997</v>
      </c>
      <c r="N97" s="71">
        <f>[1]!b_stm07_bs(N14,82,N13,1)</f>
        <v>2025516093.1500001</v>
      </c>
      <c r="O97" s="71">
        <f>[1]!b_stm07_bs(O14,82,O13,1)</f>
        <v>393352792.62</v>
      </c>
      <c r="P97" s="71">
        <f>[1]!b_stm07_bs(P14,82,P13,1)</f>
        <v>854603147.38</v>
      </c>
      <c r="Q97" s="71">
        <f>[1]!b_stm07_bs(Q14,82,Q13,1)</f>
        <v>1053676384.23</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25034022337.439999</v>
      </c>
      <c r="K98" s="71"/>
      <c r="L98" s="71">
        <f>[1]!b_stm07_bs(L14,88,L13,1)</f>
        <v>25012034253.759998</v>
      </c>
      <c r="M98" s="71">
        <f>[1]!b_stm07_bs(M14,88,M13,1)</f>
        <v>3337784373.1900001</v>
      </c>
      <c r="N98" s="71">
        <f>[1]!b_stm07_bs(N14,88,N13,1)</f>
        <v>35248119771.07</v>
      </c>
      <c r="O98" s="71">
        <f>[1]!b_stm07_bs(O14,88,O13,1)</f>
        <v>64582290206.889999</v>
      </c>
      <c r="P98" s="71">
        <f>[1]!b_stm07_bs(P14,88,P13,1)</f>
        <v>15293781906.23</v>
      </c>
      <c r="Q98" s="71">
        <f>[1]!b_stm07_bs(Q14,88,Q13,1)</f>
        <v>21831401722.119999</v>
      </c>
      <c r="R98" s="71">
        <f>[1]!b_stm07_bs(R14,88,R13,1)</f>
        <v>8275763782.9200001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27441275423.810001</v>
      </c>
      <c r="K100" s="71"/>
      <c r="L100" s="71">
        <f>[1]!b_stm07_bs(L14,94,L13,1)</f>
        <v>20178069659.48</v>
      </c>
      <c r="M100" s="71">
        <f>[1]!b_stm07_bs(M14,94,M13,1)</f>
        <v>5522695039.8699999</v>
      </c>
      <c r="N100" s="71">
        <f>[1]!b_stm07_bs(N14,94,N13,1)</f>
        <v>32924495092.27</v>
      </c>
      <c r="O100" s="71">
        <f>[1]!b_stm07_bs(O14,94,O13,1)</f>
        <v>56871826417.510002</v>
      </c>
      <c r="P100" s="71">
        <f>[1]!b_stm07_bs(P14,94,P13,1)</f>
        <v>64442177792.709999</v>
      </c>
      <c r="Q100" s="71">
        <f>[1]!b_stm07_bs(Q14,94,Q13,1)</f>
        <v>31708364124.900002</v>
      </c>
      <c r="R100" s="71">
        <f>[1]!b_stm07_bs(R14,94,R13,1)</f>
        <v>9634276082.7600002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19949051406.580002</v>
      </c>
      <c r="K101" s="71"/>
      <c r="L101" s="71">
        <f>[1]!b_stm07_bs(L14,95,L13,1)</f>
        <v>1680000000</v>
      </c>
      <c r="M101" s="71">
        <f>[1]!b_stm07_bs(M14,95,M13,1)</f>
        <v>10509237098.18</v>
      </c>
      <c r="N101" s="71">
        <f>[1]!b_stm07_bs(N14,95,N13,1)</f>
        <v>46115845420.949997</v>
      </c>
      <c r="O101" s="71">
        <f>[1]!b_stm07_bs(O14,95,O13,1)</f>
        <v>42030000000</v>
      </c>
      <c r="P101" s="71">
        <f>[1]!b_stm07_bs(P14,95,P13,1)</f>
        <v>26012179323.709999</v>
      </c>
      <c r="Q101" s="71">
        <f>[1]!b_stm07_bs(Q14,95,Q13,1)</f>
        <v>7271057591.9300003</v>
      </c>
      <c r="R101" s="71">
        <f>[1]!b_stm07_bs(R14,95,R13,1)</f>
        <v>13663583900.26</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35432749509.970001</v>
      </c>
      <c r="K103" s="71"/>
      <c r="L103" s="71">
        <f>[1]!b_stm07_bs(L14,141,L13,1)</f>
        <v>28390651022.32</v>
      </c>
      <c r="M103" s="71">
        <f>[1]!b_stm07_bs(M14,141,M13,1)</f>
        <v>23246433664.720001</v>
      </c>
      <c r="N103" s="71">
        <f>[1]!b_stm07_bs(N14,141,N13,1)</f>
        <v>55268475901.959999</v>
      </c>
      <c r="O103" s="71">
        <f>[1]!b_stm07_bs(O14,141,O13,1)</f>
        <v>68298213011.620003</v>
      </c>
      <c r="P103" s="71">
        <f>[1]!b_stm07_bs(P14,141,P13,1)</f>
        <v>76011877316.759995</v>
      </c>
      <c r="Q103" s="71">
        <f>[1]!b_stm07_bs(Q14,141,Q13,1)</f>
        <v>35015257845.029999</v>
      </c>
      <c r="R103" s="71">
        <f>[1]!b_stm07_bs(R14,141,R13,1)</f>
        <v>91022768931.100006</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d19041710.IB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0.83549400000000007</v>
      </c>
      <c r="C109" s="54" t="s">
        <v>36</v>
      </c>
      <c r="D109" s="72">
        <f>[1]!s_fa_current(A2,B2)</f>
        <v>0.5635</v>
      </c>
      <c r="E109" s="54" t="s">
        <v>41</v>
      </c>
      <c r="F109" s="73">
        <f>[1]!s_fa_salescashintoor(A2,B2)/100</f>
        <v>0.83460000000000012</v>
      </c>
      <c r="G109" s="54" t="s">
        <v>42</v>
      </c>
      <c r="H109" s="12">
        <f>S109/100</f>
        <v>0.11524</v>
      </c>
      <c r="I109" s="54"/>
      <c r="J109" s="16"/>
      <c r="K109" s="25"/>
      <c r="L109" s="34" t="s">
        <v>61</v>
      </c>
      <c r="M109" s="74">
        <f>[1]!s_fa_debttoassets(A2,B2)</f>
        <v>83.549400000000006</v>
      </c>
      <c r="N109" s="54" t="s">
        <v>36</v>
      </c>
      <c r="O109" s="35"/>
      <c r="P109" s="54" t="s">
        <v>41</v>
      </c>
      <c r="Q109" s="35"/>
      <c r="R109" s="54" t="s">
        <v>42</v>
      </c>
      <c r="S109" s="75">
        <f>[1]!s_fa_grossprofitmargin(A2,B2)</f>
        <v>11.523999999999999</v>
      </c>
    </row>
    <row r="110" spans="1:19" ht="15.75" customHeight="1" x14ac:dyDescent="0.25">
      <c r="A110" s="54" t="s">
        <v>62</v>
      </c>
      <c r="B110" s="12">
        <f>M110/100</f>
        <v>0.32758599999999999</v>
      </c>
      <c r="C110" s="54" t="s">
        <v>63</v>
      </c>
      <c r="D110" s="73">
        <f>[1]!s_fa_quick(A2,B2)</f>
        <v>0.43519999999999998</v>
      </c>
      <c r="E110" s="54" t="s">
        <v>64</v>
      </c>
      <c r="F110" s="72">
        <f>[1]!s_fa_arturn(A2,B2)</f>
        <v>17.559100000000001</v>
      </c>
      <c r="G110" s="54" t="s">
        <v>65</v>
      </c>
      <c r="H110" s="12">
        <f>S110/100</f>
        <v>1.5488999999999999E-2</v>
      </c>
      <c r="I110" s="54"/>
      <c r="J110" s="16"/>
      <c r="L110" s="54" t="s">
        <v>62</v>
      </c>
      <c r="M110" s="74">
        <f>[1]!s_fa_catoassets(A2,B2)</f>
        <v>32.758600000000001</v>
      </c>
      <c r="N110" s="54" t="s">
        <v>63</v>
      </c>
      <c r="O110" s="35"/>
      <c r="P110" s="54" t="s">
        <v>64</v>
      </c>
      <c r="Q110" s="73"/>
      <c r="R110" s="54" t="s">
        <v>65</v>
      </c>
      <c r="S110" s="75">
        <f>[1]!s_fa_optogr(A2,B2)</f>
        <v>1.5488999999999999</v>
      </c>
    </row>
    <row r="111" spans="1:19" ht="15" customHeight="1" x14ac:dyDescent="0.25">
      <c r="A111" s="54" t="s">
        <v>66</v>
      </c>
      <c r="B111" s="12">
        <f>M111/100</f>
        <v>0.69581300000000001</v>
      </c>
      <c r="C111" s="54" t="s">
        <v>39</v>
      </c>
      <c r="D111" s="73">
        <f>[1]!s_fa_ebitdatodebt(A2,B2)</f>
        <v>7.5600000000000001E-2</v>
      </c>
      <c r="E111" s="54" t="s">
        <v>67</v>
      </c>
      <c r="F111" s="72">
        <f>[1]!s_fa_invturn(A2,B2)</f>
        <v>9.4878999999999998</v>
      </c>
      <c r="G111" s="54" t="s">
        <v>45</v>
      </c>
      <c r="H111" s="12">
        <f>S111/100</f>
        <v>-5.5087000000000004E-2</v>
      </c>
      <c r="I111" s="54"/>
      <c r="J111" s="16"/>
      <c r="L111" s="54" t="s">
        <v>66</v>
      </c>
      <c r="M111" s="74">
        <f>[1]!s_fa_currentdebttodebt(A2,B2)</f>
        <v>69.581299999999999</v>
      </c>
      <c r="N111" s="54" t="s">
        <v>39</v>
      </c>
      <c r="O111" s="35"/>
      <c r="P111" s="54" t="s">
        <v>67</v>
      </c>
      <c r="Q111" s="35"/>
      <c r="R111" s="54" t="s">
        <v>45</v>
      </c>
      <c r="S111" s="75">
        <f>[1]!s_fa_roe(A2,B2)</f>
        <v>-5.5087000000000002</v>
      </c>
    </row>
    <row r="112" spans="1:19" ht="14.25" customHeight="1" x14ac:dyDescent="0.25">
      <c r="A112" s="54" t="s">
        <v>38</v>
      </c>
      <c r="B112" s="76">
        <f>(M116+M117+M118+M119+M120+M121)/M123</f>
        <v>3.029775480902015</v>
      </c>
      <c r="C112" s="54" t="s">
        <v>68</v>
      </c>
      <c r="D112" s="73">
        <f>[1]!s_fa_ebittointerest(A2,B2)</f>
        <v>1.3493999999999999</v>
      </c>
      <c r="E112" s="54" t="s">
        <v>69</v>
      </c>
      <c r="F112" s="72">
        <f>[1]!s_fa_caturn(A2,B2)</f>
        <v>2.2624</v>
      </c>
      <c r="G112" s="54" t="s">
        <v>70</v>
      </c>
      <c r="H112" s="12">
        <f>S112/100</f>
        <v>3.4685000000000001E-2</v>
      </c>
      <c r="I112" s="54"/>
      <c r="J112" s="16"/>
      <c r="L112" s="54" t="s">
        <v>38</v>
      </c>
      <c r="M112" s="77"/>
      <c r="N112" s="54" t="s">
        <v>68</v>
      </c>
      <c r="O112" s="35"/>
      <c r="P112" s="54" t="s">
        <v>69</v>
      </c>
      <c r="Q112" s="35"/>
      <c r="R112" s="54" t="s">
        <v>70</v>
      </c>
      <c r="S112" s="75">
        <f>[1]!s_fa_roa2(A2,B2)</f>
        <v>3.4685000000000001</v>
      </c>
    </row>
    <row r="113" spans="1:21" x14ac:dyDescent="0.25">
      <c r="A113" s="30"/>
      <c r="B113" s="31"/>
      <c r="C113" s="30"/>
      <c r="D113" s="32"/>
      <c r="E113" s="30" t="s">
        <v>71</v>
      </c>
      <c r="F113" s="78">
        <f>[1]!s_fa_dupont_faturnover(A2,B2)</f>
        <v>0.749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33533799923.310001</v>
      </c>
    </row>
    <row r="117" spans="1:21" ht="14.25" customHeight="1" x14ac:dyDescent="0.25">
      <c r="A117" s="54" t="s">
        <v>77</v>
      </c>
      <c r="B117" s="73">
        <f t="shared" ref="B117:B131" si="1">M127/100000000</f>
        <v>179.5182889097</v>
      </c>
      <c r="C117" s="54" t="s">
        <v>78</v>
      </c>
      <c r="D117" s="76">
        <f t="shared" ref="D117:D125" si="2">O127/100000000</f>
        <v>1608.0629151357998</v>
      </c>
      <c r="E117" s="131" t="s">
        <v>79</v>
      </c>
      <c r="F117" s="124"/>
      <c r="G117" s="124"/>
      <c r="H117" s="132">
        <f t="shared" ref="H117:H131" si="3">S127/100000000</f>
        <v>1341.3702879674001</v>
      </c>
      <c r="I117" s="124"/>
      <c r="J117" s="124"/>
      <c r="L117" s="17" t="s">
        <v>48</v>
      </c>
      <c r="M117" s="71">
        <f>[1]!b_stm07_bs(K107,82,L107,1)</f>
        <v>1395126595.1099999</v>
      </c>
    </row>
    <row r="118" spans="1:21" ht="14.25" customHeight="1" x14ac:dyDescent="0.25">
      <c r="A118" s="54" t="s">
        <v>80</v>
      </c>
      <c r="B118" s="73">
        <f t="shared" si="1"/>
        <v>70.819991231999992</v>
      </c>
      <c r="C118" s="54" t="s">
        <v>81</v>
      </c>
      <c r="D118" s="76">
        <f t="shared" si="2"/>
        <v>1582.6443040711999</v>
      </c>
      <c r="E118" s="131" t="s">
        <v>82</v>
      </c>
      <c r="F118" s="124"/>
      <c r="G118" s="124"/>
      <c r="H118" s="132">
        <f t="shared" si="3"/>
        <v>35.508446103600001</v>
      </c>
      <c r="I118" s="124"/>
      <c r="J118" s="124"/>
      <c r="L118" s="17" t="s">
        <v>49</v>
      </c>
      <c r="M118" s="71">
        <f>[1]!b_stm07_bs(K107,88,L107,1)</f>
        <v>25034022337.439999</v>
      </c>
    </row>
    <row r="119" spans="1:21" ht="14.25" customHeight="1" x14ac:dyDescent="0.25">
      <c r="A119" s="54" t="s">
        <v>83</v>
      </c>
      <c r="B119" s="73">
        <f t="shared" si="1"/>
        <v>170.53770245709998</v>
      </c>
      <c r="C119" s="54" t="s">
        <v>84</v>
      </c>
      <c r="D119" s="76">
        <f t="shared" si="2"/>
        <v>1422.0682522795998</v>
      </c>
      <c r="E119" s="131" t="s">
        <v>85</v>
      </c>
      <c r="F119" s="124"/>
      <c r="G119" s="124"/>
      <c r="H119" s="133">
        <f t="shared" si="3"/>
        <v>1380.7138556620998</v>
      </c>
      <c r="I119" s="124"/>
      <c r="J119" s="124"/>
      <c r="L119" s="17" t="s">
        <v>50</v>
      </c>
      <c r="M119" s="71">
        <f>[1]!b_stm07_bs(K107,147,L107,1)</f>
        <v>0</v>
      </c>
    </row>
    <row r="120" spans="1:21" ht="14.25" customHeight="1" x14ac:dyDescent="0.25">
      <c r="A120" s="54" t="s">
        <v>86</v>
      </c>
      <c r="B120" s="73">
        <f t="shared" si="1"/>
        <v>665.87993262989994</v>
      </c>
      <c r="C120" s="54" t="s">
        <v>87</v>
      </c>
      <c r="D120" s="76">
        <f t="shared" si="2"/>
        <v>9.3939839375999998</v>
      </c>
      <c r="E120" s="131" t="s">
        <v>88</v>
      </c>
      <c r="F120" s="124"/>
      <c r="G120" s="124"/>
      <c r="H120" s="132">
        <f t="shared" si="3"/>
        <v>1081.0686602393</v>
      </c>
      <c r="I120" s="124"/>
      <c r="J120" s="124"/>
      <c r="L120" s="17" t="s">
        <v>51</v>
      </c>
      <c r="M120" s="71">
        <f>[1]!b_stm07_bs(K107,94,L107,1)</f>
        <v>27441275423.810001</v>
      </c>
    </row>
    <row r="121" spans="1:21" ht="14.25" customHeight="1" x14ac:dyDescent="0.25">
      <c r="A121" s="54" t="s">
        <v>89</v>
      </c>
      <c r="B121" s="73">
        <f t="shared" si="1"/>
        <v>438.23956054749999</v>
      </c>
      <c r="C121" s="54" t="s">
        <v>90</v>
      </c>
      <c r="D121" s="76">
        <f t="shared" si="2"/>
        <v>61.5906659718</v>
      </c>
      <c r="E121" s="131" t="s">
        <v>91</v>
      </c>
      <c r="F121" s="124"/>
      <c r="G121" s="124"/>
      <c r="H121" s="132">
        <f t="shared" si="3"/>
        <v>31.255636946500001</v>
      </c>
      <c r="I121" s="124"/>
      <c r="J121" s="124"/>
      <c r="L121" s="17" t="s">
        <v>52</v>
      </c>
      <c r="M121" s="71">
        <f>[1]!b_stm07_bs(K107,95,L107,1)</f>
        <v>19949051406.580002</v>
      </c>
    </row>
    <row r="122" spans="1:21" ht="14.25" customHeight="1" x14ac:dyDescent="0.25">
      <c r="A122" s="54" t="s">
        <v>92</v>
      </c>
      <c r="B122" s="73">
        <f t="shared" si="1"/>
        <v>180.005540981</v>
      </c>
      <c r="C122" s="54" t="s">
        <v>93</v>
      </c>
      <c r="D122" s="76">
        <f t="shared" si="2"/>
        <v>56.625982592700005</v>
      </c>
      <c r="E122" s="131" t="s">
        <v>94</v>
      </c>
      <c r="F122" s="124"/>
      <c r="G122" s="124"/>
      <c r="H122" s="133">
        <f t="shared" si="3"/>
        <v>1334.1720905169</v>
      </c>
      <c r="I122" s="124"/>
      <c r="J122" s="124"/>
      <c r="L122" s="17"/>
      <c r="M122" s="17"/>
    </row>
    <row r="123" spans="1:21" ht="14.25" customHeight="1" x14ac:dyDescent="0.25">
      <c r="A123" s="54" t="s">
        <v>95</v>
      </c>
      <c r="B123" s="79">
        <f t="shared" si="1"/>
        <v>2153.8840812865001</v>
      </c>
      <c r="C123" s="54" t="s">
        <v>96</v>
      </c>
      <c r="D123" s="76">
        <f t="shared" si="2"/>
        <v>24.907508300300002</v>
      </c>
      <c r="E123" s="131" t="s">
        <v>97</v>
      </c>
      <c r="F123" s="124"/>
      <c r="G123" s="124"/>
      <c r="H123" s="133">
        <f t="shared" si="3"/>
        <v>46.541765145200003</v>
      </c>
      <c r="I123" s="124"/>
      <c r="J123" s="124"/>
      <c r="L123" s="17" t="s">
        <v>53</v>
      </c>
      <c r="M123" s="71">
        <f>[1]!b_stm07_bs(K107,141,L107,1)</f>
        <v>35432749509.970001</v>
      </c>
    </row>
    <row r="124" spans="1:21" ht="14.25" customHeight="1" x14ac:dyDescent="0.25">
      <c r="A124" s="54" t="s">
        <v>98</v>
      </c>
      <c r="B124" s="73">
        <f t="shared" si="1"/>
        <v>335.33799923309999</v>
      </c>
      <c r="C124" s="54" t="s">
        <v>99</v>
      </c>
      <c r="D124" s="76">
        <f t="shared" si="2"/>
        <v>19.2820200679</v>
      </c>
      <c r="E124" s="131" t="s">
        <v>100</v>
      </c>
      <c r="F124" s="124"/>
      <c r="G124" s="124"/>
      <c r="H124" s="133">
        <f t="shared" si="3"/>
        <v>-111.9680263962</v>
      </c>
      <c r="I124" s="124"/>
      <c r="J124" s="124"/>
      <c r="L124" s="17"/>
      <c r="M124" s="17"/>
    </row>
    <row r="125" spans="1:21" ht="27" customHeight="1" x14ac:dyDescent="0.25">
      <c r="A125" s="54" t="s">
        <v>101</v>
      </c>
      <c r="B125" s="73">
        <f t="shared" si="1"/>
        <v>250.34022337439998</v>
      </c>
      <c r="C125" s="54" t="s">
        <v>43</v>
      </c>
      <c r="D125" s="76">
        <f t="shared" si="2"/>
        <v>1.6266281182</v>
      </c>
      <c r="E125" s="131" t="s">
        <v>102</v>
      </c>
      <c r="F125" s="124"/>
      <c r="G125" s="124"/>
      <c r="H125" s="132">
        <f t="shared" si="3"/>
        <v>50.673486786000005</v>
      </c>
      <c r="I125" s="124"/>
      <c r="J125" s="124"/>
      <c r="L125" s="17"/>
      <c r="M125" s="17"/>
    </row>
    <row r="126" spans="1:21" ht="16.5" customHeight="1" x14ac:dyDescent="0.25">
      <c r="A126" s="54" t="s">
        <v>103</v>
      </c>
      <c r="B126" s="73">
        <f t="shared" si="1"/>
        <v>0</v>
      </c>
      <c r="C126" s="54"/>
      <c r="D126" s="80"/>
      <c r="E126" s="131" t="s">
        <v>104</v>
      </c>
      <c r="F126" s="124"/>
      <c r="G126" s="124"/>
      <c r="H126" s="132">
        <f t="shared" si="3"/>
        <v>942.98203385080001</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274.41275423810004</v>
      </c>
      <c r="C127" s="54"/>
      <c r="D127" s="80"/>
      <c r="E127" s="131" t="s">
        <v>106</v>
      </c>
      <c r="F127" s="124"/>
      <c r="G127" s="124"/>
      <c r="H127" s="132">
        <f t="shared" si="3"/>
        <v>0</v>
      </c>
      <c r="I127" s="124"/>
      <c r="J127" s="124"/>
      <c r="L127" s="54" t="s">
        <v>77</v>
      </c>
      <c r="M127" s="75">
        <f>[1]!b_stm07_bs(K107,9,L107,1)</f>
        <v>17951828890.970001</v>
      </c>
      <c r="N127" s="54" t="s">
        <v>78</v>
      </c>
      <c r="O127" s="75">
        <f>[1]!b_stm07_is(K107,83,L107,1)</f>
        <v>160806291513.57999</v>
      </c>
      <c r="P127" s="131" t="s">
        <v>79</v>
      </c>
      <c r="Q127" s="124"/>
      <c r="R127" s="124"/>
      <c r="S127" s="136">
        <f>[1]!b_stm07_cs(K107,9,L107,1)</f>
        <v>134137028796.74001</v>
      </c>
      <c r="T127" s="135"/>
      <c r="U127" s="135"/>
    </row>
    <row r="128" spans="1:21" ht="14.25" customHeight="1" x14ac:dyDescent="0.25">
      <c r="A128" s="54" t="s">
        <v>107</v>
      </c>
      <c r="B128" s="73">
        <f t="shared" si="1"/>
        <v>199.49051406580003</v>
      </c>
      <c r="C128" s="54"/>
      <c r="D128" s="80"/>
      <c r="E128" s="131" t="s">
        <v>108</v>
      </c>
      <c r="F128" s="124"/>
      <c r="G128" s="124"/>
      <c r="H128" s="133">
        <f t="shared" si="3"/>
        <v>1076.2379354184</v>
      </c>
      <c r="I128" s="124"/>
      <c r="J128" s="124"/>
      <c r="L128" s="54" t="s">
        <v>80</v>
      </c>
      <c r="M128" s="75">
        <f>[1]!b_stm07_bs(K107,12,L107,1)</f>
        <v>7081999123.1999998</v>
      </c>
      <c r="N128" s="54" t="s">
        <v>81</v>
      </c>
      <c r="O128" s="75">
        <f>[1]!b_stm07_is(K107,84,L107,1)</f>
        <v>158264430407.12</v>
      </c>
      <c r="P128" s="131" t="s">
        <v>82</v>
      </c>
      <c r="Q128" s="124"/>
      <c r="R128" s="124"/>
      <c r="S128" s="136">
        <f>[1]!b_stm07_cs(K107,11,L107,1)</f>
        <v>3550844610.3600001</v>
      </c>
      <c r="T128" s="135"/>
      <c r="U128" s="135"/>
    </row>
    <row r="129" spans="1:21" ht="14.25" customHeight="1" x14ac:dyDescent="0.25">
      <c r="A129" s="54" t="s">
        <v>109</v>
      </c>
      <c r="B129" s="79">
        <f t="shared" si="1"/>
        <v>1799.5565861867999</v>
      </c>
      <c r="C129" s="14"/>
      <c r="D129" s="13"/>
      <c r="E129" s="131" t="s">
        <v>110</v>
      </c>
      <c r="F129" s="124"/>
      <c r="G129" s="124"/>
      <c r="H129" s="132">
        <f t="shared" si="3"/>
        <v>841.46512764030001</v>
      </c>
      <c r="I129" s="124"/>
      <c r="J129" s="124"/>
      <c r="L129" s="54" t="s">
        <v>83</v>
      </c>
      <c r="M129" s="75">
        <f>[1]!b_stm07_bs(K107,13,L107,1)</f>
        <v>17053770245.709999</v>
      </c>
      <c r="N129" s="54" t="s">
        <v>84</v>
      </c>
      <c r="O129" s="75">
        <f>[1]!b_stm07_is(K107,10,L107,1)</f>
        <v>142206825227.95999</v>
      </c>
      <c r="P129" s="131" t="s">
        <v>85</v>
      </c>
      <c r="Q129" s="124"/>
      <c r="R129" s="124"/>
      <c r="S129" s="137">
        <f>[1]!b_stm07_cs(K107,25,L107,1)</f>
        <v>138071385566.20999</v>
      </c>
      <c r="T129" s="135"/>
      <c r="U129" s="135"/>
    </row>
    <row r="130" spans="1:21" ht="14.25" customHeight="1" x14ac:dyDescent="0.25">
      <c r="A130" s="54" t="s">
        <v>111</v>
      </c>
      <c r="B130" s="79">
        <f t="shared" si="1"/>
        <v>354.3274950997</v>
      </c>
      <c r="C130" s="14"/>
      <c r="D130" s="13"/>
      <c r="E130" s="131" t="s">
        <v>112</v>
      </c>
      <c r="F130" s="124"/>
      <c r="G130" s="124"/>
      <c r="H130" s="132">
        <f t="shared" si="3"/>
        <v>1022.1632127286999</v>
      </c>
      <c r="I130" s="124"/>
      <c r="J130" s="124"/>
      <c r="L130" s="54" t="s">
        <v>86</v>
      </c>
      <c r="M130" s="75">
        <f>[1]!b_stm07_bs(K107,31,L107,1)</f>
        <v>66587993262.989998</v>
      </c>
      <c r="N130" s="54" t="s">
        <v>87</v>
      </c>
      <c r="O130" s="75">
        <f>[1]!b_stm07_is(K107,12,L107,1)</f>
        <v>939398393.75999999</v>
      </c>
      <c r="P130" s="131" t="s">
        <v>88</v>
      </c>
      <c r="Q130" s="124"/>
      <c r="R130" s="124"/>
      <c r="S130" s="136">
        <f>[1]!b_stm07_cs(K107,26,L107,1)</f>
        <v>108106866023.92999</v>
      </c>
      <c r="T130" s="135"/>
      <c r="U130" s="135"/>
    </row>
    <row r="131" spans="1:21" ht="14.25" customHeight="1" x14ac:dyDescent="0.25">
      <c r="A131" s="15" t="s">
        <v>113</v>
      </c>
      <c r="B131" s="79">
        <f t="shared" si="1"/>
        <v>2153.8840812865001</v>
      </c>
      <c r="C131" s="14"/>
      <c r="D131" s="13"/>
      <c r="E131" s="131" t="s">
        <v>114</v>
      </c>
      <c r="F131" s="124"/>
      <c r="G131" s="124"/>
      <c r="H131" s="133">
        <f t="shared" si="3"/>
        <v>54.074722689700003</v>
      </c>
      <c r="I131" s="124"/>
      <c r="J131" s="124"/>
      <c r="L131" s="54" t="s">
        <v>89</v>
      </c>
      <c r="M131" s="75">
        <f>[1]!b_stm07_bs(K107,33,L107,1)</f>
        <v>43823956054.75</v>
      </c>
      <c r="N131" s="54" t="s">
        <v>90</v>
      </c>
      <c r="O131" s="75">
        <f>[1]!b_stm07_is(K107,13,L107,1)</f>
        <v>6159066597.1800003</v>
      </c>
      <c r="P131" s="131" t="s">
        <v>91</v>
      </c>
      <c r="Q131" s="124"/>
      <c r="R131" s="124"/>
      <c r="S131" s="136">
        <f>[1]!b_stm07_cs(K107,29,L107,1)</f>
        <v>3125563694.6500001</v>
      </c>
      <c r="T131" s="135"/>
      <c r="U131" s="135"/>
    </row>
    <row r="132" spans="1:21" x14ac:dyDescent="0.25">
      <c r="L132" s="54" t="s">
        <v>92</v>
      </c>
      <c r="M132" s="75">
        <f>[1]!b_stm07_bs(K107,37,L107,1)</f>
        <v>18000554098.099998</v>
      </c>
      <c r="N132" s="54" t="s">
        <v>93</v>
      </c>
      <c r="O132" s="75">
        <f>[1]!b_stm07_is(K107,14,L107,1)</f>
        <v>5662598259.2700005</v>
      </c>
      <c r="P132" s="131" t="s">
        <v>94</v>
      </c>
      <c r="Q132" s="124"/>
      <c r="R132" s="124"/>
      <c r="S132" s="137">
        <f>[1]!b_stm07_cs(K107,37,L107,1)</f>
        <v>133417209051.69</v>
      </c>
      <c r="T132" s="135"/>
      <c r="U132" s="135"/>
    </row>
    <row r="133" spans="1:21" x14ac:dyDescent="0.25">
      <c r="L133" s="54" t="s">
        <v>95</v>
      </c>
      <c r="M133" s="81">
        <f>[1]!b_stm07_bs(K107,74,L107,1)</f>
        <v>215388408128.64999</v>
      </c>
      <c r="N133" s="54" t="s">
        <v>96</v>
      </c>
      <c r="O133" s="75">
        <f>[1]!b_stm07_is(K107,48,L107,1)</f>
        <v>2490750830.0300002</v>
      </c>
      <c r="P133" s="131" t="s">
        <v>97</v>
      </c>
      <c r="Q133" s="124"/>
      <c r="R133" s="124"/>
      <c r="S133" s="137">
        <f>[1]!b_stm07_cs(K107,39,L107,1)</f>
        <v>4654176514.5200005</v>
      </c>
      <c r="T133" s="135"/>
      <c r="U133" s="135"/>
    </row>
    <row r="134" spans="1:21" x14ac:dyDescent="0.25">
      <c r="L134" s="54" t="s">
        <v>98</v>
      </c>
      <c r="M134" s="75">
        <f>[1]!b_stm07_bs(K107,75,L107,1)</f>
        <v>33533799923.310001</v>
      </c>
      <c r="N134" s="54" t="s">
        <v>99</v>
      </c>
      <c r="O134" s="75">
        <f>[1]!b_stm07_is(K107,55,L107,1)</f>
        <v>1928202006.79</v>
      </c>
      <c r="P134" s="131" t="s">
        <v>100</v>
      </c>
      <c r="Q134" s="124"/>
      <c r="R134" s="124"/>
      <c r="S134" s="137">
        <f>[1]!b_stm07_cs(K107,59,L107,1)</f>
        <v>-11196802639.620001</v>
      </c>
      <c r="T134" s="135"/>
      <c r="U134" s="135"/>
    </row>
    <row r="135" spans="1:21" ht="32.4" customHeight="1" x14ac:dyDescent="0.25">
      <c r="L135" s="54" t="s">
        <v>101</v>
      </c>
      <c r="M135" s="75">
        <f>[1]!b_stm07_bs(K107,88,L107,1)</f>
        <v>25034022337.439999</v>
      </c>
      <c r="N135" s="54" t="s">
        <v>43</v>
      </c>
      <c r="O135" s="75">
        <f>[1]!b_stm07_is(K107,60,L107,1)</f>
        <v>162662811.81999999</v>
      </c>
      <c r="P135" s="131" t="s">
        <v>102</v>
      </c>
      <c r="Q135" s="124"/>
      <c r="R135" s="124"/>
      <c r="S135" s="136">
        <f>[1]!b_stm07_cs(K107,60,L107,1)</f>
        <v>5067348678.6000004</v>
      </c>
      <c r="T135" s="135"/>
      <c r="U135" s="135"/>
    </row>
    <row r="136" spans="1:21" ht="21.6" customHeight="1" x14ac:dyDescent="0.25">
      <c r="L136" s="54" t="s">
        <v>103</v>
      </c>
      <c r="M136" s="75">
        <f>[1]!b_stm07_bs(K107,147,L107,1)</f>
        <v>0</v>
      </c>
      <c r="N136" s="54"/>
      <c r="O136" s="80"/>
      <c r="P136" s="131" t="s">
        <v>104</v>
      </c>
      <c r="Q136" s="124"/>
      <c r="R136" s="124"/>
      <c r="S136" s="136">
        <f>[1]!b_stm07_cs(K107,61,L107,1)</f>
        <v>94298203385.080002</v>
      </c>
      <c r="T136" s="135"/>
      <c r="U136" s="135"/>
    </row>
    <row r="137" spans="1:21" x14ac:dyDescent="0.25">
      <c r="L137" s="54" t="s">
        <v>105</v>
      </c>
      <c r="M137" s="75">
        <f>[1]!b_stm07_bs(K107,94,L107,1)</f>
        <v>27441275423.810001</v>
      </c>
      <c r="N137" s="54"/>
      <c r="O137" s="80"/>
      <c r="P137" s="131" t="s">
        <v>106</v>
      </c>
      <c r="Q137" s="124"/>
      <c r="R137" s="124"/>
      <c r="S137" s="136">
        <f>[1]!b_stm07_cs(K107,63,L107,1)</f>
        <v>0</v>
      </c>
      <c r="T137" s="135"/>
      <c r="U137" s="135"/>
    </row>
    <row r="138" spans="1:21" x14ac:dyDescent="0.25">
      <c r="L138" s="54" t="s">
        <v>107</v>
      </c>
      <c r="M138" s="75">
        <f>[1]!b_stm07_bs(K107,95,L107,1)</f>
        <v>19949051406.580002</v>
      </c>
      <c r="N138" s="54"/>
      <c r="O138" s="80"/>
      <c r="P138" s="131" t="s">
        <v>108</v>
      </c>
      <c r="Q138" s="124"/>
      <c r="R138" s="124"/>
      <c r="S138" s="137">
        <f>[1]!b_stm07_cs(K107,68,L107,1)</f>
        <v>107623793541.84</v>
      </c>
      <c r="T138" s="135"/>
      <c r="U138" s="135"/>
    </row>
    <row r="139" spans="1:21" x14ac:dyDescent="0.25">
      <c r="L139" s="54" t="s">
        <v>109</v>
      </c>
      <c r="M139" s="81">
        <f>[1]!b_stm07_bs(K107,128,L107,1)</f>
        <v>179955658618.67999</v>
      </c>
      <c r="N139" s="14"/>
      <c r="O139" s="13"/>
      <c r="P139" s="131" t="s">
        <v>110</v>
      </c>
      <c r="Q139" s="124"/>
      <c r="R139" s="124"/>
      <c r="S139" s="136">
        <f>[1]!b_stm07_cs(K107,69,L107,1)</f>
        <v>84146512764.029999</v>
      </c>
      <c r="T139" s="135"/>
      <c r="U139" s="135"/>
    </row>
    <row r="140" spans="1:21" ht="21.6" customHeight="1" x14ac:dyDescent="0.25">
      <c r="L140" s="54" t="s">
        <v>111</v>
      </c>
      <c r="M140" s="81">
        <f>[1]!b_stm07_bs(K107,141,L107,1)</f>
        <v>35432749509.970001</v>
      </c>
      <c r="N140" s="14"/>
      <c r="O140" s="13"/>
      <c r="P140" s="131" t="s">
        <v>112</v>
      </c>
      <c r="Q140" s="124"/>
      <c r="R140" s="124"/>
      <c r="S140" s="136">
        <f>[1]!b_stm07_cs(K107,75,L107,1)</f>
        <v>102216321272.87</v>
      </c>
      <c r="T140" s="135"/>
      <c r="U140" s="135"/>
    </row>
    <row r="141" spans="1:21" ht="21.6" customHeight="1" x14ac:dyDescent="0.25">
      <c r="L141" s="15" t="s">
        <v>113</v>
      </c>
      <c r="M141" s="81">
        <f>[1]!b_stm07_bs(K107,145,L107,1)</f>
        <v>215388408128.64999</v>
      </c>
      <c r="N141" s="14"/>
      <c r="O141" s="13"/>
      <c r="P141" s="131" t="s">
        <v>114</v>
      </c>
      <c r="Q141" s="124"/>
      <c r="R141" s="124"/>
      <c r="S141" s="137">
        <f>[1]!b_stm07_cs(K107,77,L107,1)</f>
        <v>5407472268.9700003</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tabSelected="1"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761</v>
      </c>
      <c r="C2" s="120"/>
      <c r="D2" s="57" t="s">
        <v>3</v>
      </c>
      <c r="E2" s="119" t="s">
        <v>762</v>
      </c>
      <c r="F2" s="120"/>
      <c r="G2" s="120"/>
    </row>
    <row r="3" spans="1:12" ht="14.25" customHeight="1" x14ac:dyDescent="0.25">
      <c r="A3" s="57" t="s">
        <v>4</v>
      </c>
      <c r="B3" s="119" t="s">
        <v>763</v>
      </c>
      <c r="C3" s="120"/>
      <c r="D3" s="57" t="s">
        <v>5</v>
      </c>
      <c r="E3" s="119" t="s">
        <v>764</v>
      </c>
      <c r="F3" s="120"/>
      <c r="G3" s="120"/>
    </row>
    <row r="4" spans="1:12" ht="113.25" customHeight="1" x14ac:dyDescent="0.25">
      <c r="A4" s="57" t="s">
        <v>6</v>
      </c>
      <c r="B4" s="121" t="s">
        <v>765</v>
      </c>
      <c r="C4" s="120"/>
      <c r="D4" s="120"/>
      <c r="E4" s="120"/>
      <c r="F4" s="120"/>
      <c r="G4" s="120"/>
    </row>
    <row r="5" spans="1:12" ht="14.4" x14ac:dyDescent="0.25">
      <c r="A5" s="82" t="s">
        <v>115</v>
      </c>
      <c r="B5" s="140" t="s">
        <v>766</v>
      </c>
      <c r="C5" s="120"/>
      <c r="D5" s="120"/>
      <c r="E5" s="120"/>
      <c r="F5" s="141">
        <v>0.54029998779296873</v>
      </c>
      <c r="G5" s="120"/>
    </row>
    <row r="6" spans="1:12" ht="11.25" customHeight="1" x14ac:dyDescent="0.25">
      <c r="A6" s="82" t="s">
        <v>116</v>
      </c>
      <c r="B6" s="140" t="s">
        <v>767</v>
      </c>
      <c r="C6" s="120"/>
      <c r="D6" s="120"/>
      <c r="E6" s="120"/>
      <c r="F6" s="141">
        <v>0.40419998168945315</v>
      </c>
      <c r="G6" s="120"/>
    </row>
    <row r="7" spans="1:12" ht="11.25" customHeight="1" x14ac:dyDescent="0.25">
      <c r="A7" s="82" t="s">
        <v>117</v>
      </c>
      <c r="B7" s="140" t="s">
        <v>768</v>
      </c>
      <c r="C7" s="120"/>
      <c r="D7" s="120"/>
      <c r="E7" s="120"/>
      <c r="F7" s="141">
        <v>5.5500001907348634E-2</v>
      </c>
      <c r="G7" s="120"/>
    </row>
    <row r="8" spans="1:12" ht="11.25" customHeight="1" x14ac:dyDescent="0.25">
      <c r="A8" s="82" t="s">
        <v>118</v>
      </c>
      <c r="B8" s="140" t="s">
        <v>769</v>
      </c>
      <c r="C8" s="120"/>
      <c r="D8" s="120"/>
      <c r="E8" s="120"/>
      <c r="F8" s="141" t="s">
        <v>769</v>
      </c>
      <c r="G8" s="120"/>
    </row>
    <row r="9" spans="1:12" ht="11.25" customHeight="1" x14ac:dyDescent="0.25">
      <c r="A9" s="82" t="s">
        <v>119</v>
      </c>
      <c r="B9" s="140" t="s">
        <v>769</v>
      </c>
      <c r="C9" s="120"/>
      <c r="D9" s="120"/>
      <c r="E9" s="120"/>
      <c r="F9" s="141" t="s">
        <v>769</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3.48</v>
      </c>
      <c r="E13" s="64">
        <v>0.98633879781420764</v>
      </c>
      <c r="F13" s="65" t="s">
        <v>770</v>
      </c>
      <c r="G13" s="64">
        <v>10</v>
      </c>
    </row>
    <row r="14" spans="1:12" ht="14.4" customHeight="1" x14ac:dyDescent="0.25">
      <c r="A14" t="s">
        <v>124</v>
      </c>
      <c r="B14" t="s">
        <v>125</v>
      </c>
      <c r="C14" t="s">
        <v>126</v>
      </c>
      <c r="D14" s="64">
        <v>5.28</v>
      </c>
      <c r="E14" s="83">
        <v>2.9289617486338799</v>
      </c>
      <c r="F14">
        <v>0</v>
      </c>
      <c r="G14" s="64">
        <v>10</v>
      </c>
    </row>
    <row r="15" spans="1:12" ht="14.4" customHeight="1" x14ac:dyDescent="0.25">
      <c r="A15" t="s">
        <v>127</v>
      </c>
      <c r="B15" t="s">
        <v>128</v>
      </c>
      <c r="C15" t="s">
        <v>129</v>
      </c>
      <c r="D15" s="64">
        <v>3.48</v>
      </c>
      <c r="E15" s="83">
        <v>0.92076502732240439</v>
      </c>
      <c r="F15" t="s">
        <v>770</v>
      </c>
      <c r="G15" s="64">
        <v>10</v>
      </c>
    </row>
    <row r="16" spans="1:12" ht="14.4" customHeight="1" x14ac:dyDescent="0.25">
      <c r="A16" t="s">
        <v>130</v>
      </c>
      <c r="B16" t="s">
        <v>131</v>
      </c>
      <c r="C16" t="s">
        <v>132</v>
      </c>
      <c r="D16" s="64">
        <v>5</v>
      </c>
      <c r="E16" s="83">
        <v>2.8989071038251364</v>
      </c>
      <c r="F16">
        <v>0</v>
      </c>
      <c r="G16" s="64">
        <v>10</v>
      </c>
    </row>
    <row r="17" spans="1:7" ht="14.4" customHeight="1" x14ac:dyDescent="0.25">
      <c r="A17" t="s">
        <v>133</v>
      </c>
      <c r="B17" t="s">
        <v>134</v>
      </c>
      <c r="C17" t="s">
        <v>135</v>
      </c>
      <c r="D17" s="64">
        <v>3.39</v>
      </c>
      <c r="E17" s="83">
        <v>0.852054794520548</v>
      </c>
      <c r="F17" t="s">
        <v>770</v>
      </c>
      <c r="G17" s="64">
        <v>10</v>
      </c>
    </row>
    <row r="18" spans="1:7" ht="14.4" customHeight="1" x14ac:dyDescent="0.25">
      <c r="A18" t="s">
        <v>136</v>
      </c>
      <c r="B18" t="s">
        <v>137</v>
      </c>
      <c r="C18" t="s">
        <v>138</v>
      </c>
      <c r="D18" s="64">
        <v>3.49</v>
      </c>
      <c r="E18" s="83">
        <v>0.83287671232876714</v>
      </c>
      <c r="F18" t="s">
        <v>770</v>
      </c>
      <c r="G18" s="64">
        <v>10</v>
      </c>
    </row>
    <row r="19" spans="1:7" ht="14.4" customHeight="1" x14ac:dyDescent="0.25">
      <c r="A19" t="s">
        <v>139</v>
      </c>
      <c r="B19" t="s">
        <v>140</v>
      </c>
      <c r="C19" t="s">
        <v>141</v>
      </c>
      <c r="D19" s="64">
        <v>5.79</v>
      </c>
      <c r="E19" s="83">
        <v>4.7863013698630139</v>
      </c>
      <c r="F19">
        <v>0</v>
      </c>
      <c r="G19" s="64">
        <v>10</v>
      </c>
    </row>
    <row r="20" spans="1:7" ht="14.4" customHeight="1" x14ac:dyDescent="0.25">
      <c r="A20" t="s">
        <v>142</v>
      </c>
      <c r="B20" t="s">
        <v>140</v>
      </c>
      <c r="C20" t="s">
        <v>143</v>
      </c>
      <c r="D20" s="64">
        <v>5</v>
      </c>
      <c r="E20" s="83">
        <v>1.7863013698630137</v>
      </c>
      <c r="F20">
        <v>0</v>
      </c>
      <c r="G20" s="64">
        <v>5</v>
      </c>
    </row>
    <row r="21" spans="1:7" ht="14.4" customHeight="1" x14ac:dyDescent="0.25">
      <c r="A21" t="s">
        <v>144</v>
      </c>
      <c r="B21" t="s">
        <v>145</v>
      </c>
      <c r="C21" t="s">
        <v>146</v>
      </c>
      <c r="D21" s="64">
        <v>3.75</v>
      </c>
      <c r="E21" s="83">
        <v>0.75616438356164384</v>
      </c>
      <c r="F21" t="s">
        <v>770</v>
      </c>
      <c r="G21" s="64">
        <v>12</v>
      </c>
    </row>
    <row r="22" spans="1:7" ht="14.4" customHeight="1" x14ac:dyDescent="0.25">
      <c r="A22" t="s">
        <v>147</v>
      </c>
      <c r="B22" t="s">
        <v>145</v>
      </c>
      <c r="C22" t="s">
        <v>148</v>
      </c>
      <c r="D22" s="64">
        <v>4.68</v>
      </c>
      <c r="E22" s="83">
        <v>2.7643835616438355</v>
      </c>
      <c r="F22" t="s">
        <v>25</v>
      </c>
      <c r="G22" s="64">
        <v>5</v>
      </c>
    </row>
    <row r="23" spans="1:7" ht="14.4" customHeight="1" x14ac:dyDescent="0.25">
      <c r="A23" t="s">
        <v>149</v>
      </c>
      <c r="B23" t="s">
        <v>150</v>
      </c>
      <c r="C23" t="s">
        <v>151</v>
      </c>
      <c r="D23" s="64">
        <v>3.69</v>
      </c>
      <c r="E23" s="83">
        <v>0.40273972602739727</v>
      </c>
      <c r="F23">
        <v>0</v>
      </c>
      <c r="G23" s="64">
        <v>15</v>
      </c>
    </row>
    <row r="24" spans="1:7" ht="14.4" customHeight="1" x14ac:dyDescent="0.25">
      <c r="A24" t="s">
        <v>152</v>
      </c>
      <c r="B24" t="s">
        <v>153</v>
      </c>
      <c r="C24" t="s">
        <v>154</v>
      </c>
      <c r="D24" s="64">
        <v>6.19</v>
      </c>
      <c r="E24" s="83">
        <v>4.6328767123287671</v>
      </c>
      <c r="F24">
        <v>0</v>
      </c>
      <c r="G24" s="64">
        <v>10</v>
      </c>
    </row>
    <row r="25" spans="1:7" ht="14.4" customHeight="1" x14ac:dyDescent="0.25">
      <c r="A25" t="s">
        <v>155</v>
      </c>
      <c r="B25" t="s">
        <v>156</v>
      </c>
      <c r="C25" t="s">
        <v>157</v>
      </c>
      <c r="D25" s="64">
        <v>7.08</v>
      </c>
      <c r="E25" s="83">
        <v>2.6328767123287671</v>
      </c>
      <c r="F25" t="s">
        <v>25</v>
      </c>
      <c r="G25" s="64">
        <v>12</v>
      </c>
    </row>
    <row r="26" spans="1:7" ht="14.4" customHeight="1" x14ac:dyDescent="0.25">
      <c r="A26" t="s">
        <v>158</v>
      </c>
      <c r="B26" t="s">
        <v>159</v>
      </c>
      <c r="C26" t="s">
        <v>160</v>
      </c>
      <c r="D26" s="64">
        <v>4</v>
      </c>
      <c r="E26" s="83">
        <v>0.60273972602739723</v>
      </c>
      <c r="F26" t="s">
        <v>770</v>
      </c>
      <c r="G26" s="64">
        <v>8</v>
      </c>
    </row>
    <row r="27" spans="1:7" ht="14.4" customHeight="1" x14ac:dyDescent="0.25">
      <c r="A27" t="s">
        <v>161</v>
      </c>
      <c r="B27" t="s">
        <v>162</v>
      </c>
      <c r="C27" t="s">
        <v>163</v>
      </c>
      <c r="D27" s="64">
        <v>7.18</v>
      </c>
      <c r="E27" s="83">
        <v>1.5561643835616439</v>
      </c>
      <c r="F27" t="s">
        <v>25</v>
      </c>
      <c r="G27" s="64">
        <v>10</v>
      </c>
    </row>
    <row r="28" spans="1:7" ht="14.4" customHeight="1" x14ac:dyDescent="0.25">
      <c r="A28" t="s">
        <v>164</v>
      </c>
      <c r="B28" t="s">
        <v>165</v>
      </c>
      <c r="C28" t="s">
        <v>166</v>
      </c>
      <c r="D28" s="64">
        <v>6.74</v>
      </c>
      <c r="E28" s="83">
        <v>4.506849315068493</v>
      </c>
      <c r="F28">
        <v>0</v>
      </c>
      <c r="G28" s="64">
        <v>20</v>
      </c>
    </row>
    <row r="29" spans="1:7" ht="14.4" customHeight="1" x14ac:dyDescent="0.25">
      <c r="A29" t="s">
        <v>167</v>
      </c>
      <c r="B29" t="s">
        <v>168</v>
      </c>
      <c r="C29" t="s">
        <v>169</v>
      </c>
      <c r="D29" s="64">
        <v>5.79</v>
      </c>
      <c r="E29" s="83">
        <v>0.43013698630136987</v>
      </c>
      <c r="F29">
        <v>0</v>
      </c>
      <c r="G29" s="64">
        <v>10</v>
      </c>
    </row>
    <row r="30" spans="1:7" ht="14.4" customHeight="1" x14ac:dyDescent="0.25">
      <c r="A30" t="s">
        <v>170</v>
      </c>
      <c r="B30" t="s">
        <v>171</v>
      </c>
      <c r="C30" t="s">
        <v>172</v>
      </c>
      <c r="D30" s="64">
        <v>5.8</v>
      </c>
      <c r="E30" s="83">
        <v>0.43013698630136987</v>
      </c>
      <c r="F30">
        <v>0</v>
      </c>
      <c r="G30" s="64">
        <v>15</v>
      </c>
    </row>
    <row r="31" spans="1:7" ht="14.4" customHeight="1" x14ac:dyDescent="0.25">
      <c r="A31" t="s">
        <v>173</v>
      </c>
      <c r="B31" t="s">
        <v>174</v>
      </c>
      <c r="C31" t="s">
        <v>175</v>
      </c>
      <c r="D31" s="64">
        <v>4.18</v>
      </c>
      <c r="E31" s="83">
        <v>0</v>
      </c>
      <c r="F31">
        <v>0</v>
      </c>
      <c r="G31" s="64">
        <v>10</v>
      </c>
    </row>
    <row r="32" spans="1:7" ht="14.4" customHeight="1" x14ac:dyDescent="0.25">
      <c r="A32" t="s">
        <v>176</v>
      </c>
      <c r="B32" t="s">
        <v>177</v>
      </c>
      <c r="C32" t="s">
        <v>178</v>
      </c>
      <c r="D32" s="64">
        <v>4.22</v>
      </c>
      <c r="E32" s="83">
        <v>0</v>
      </c>
      <c r="F32">
        <v>0</v>
      </c>
      <c r="G32" s="64">
        <v>10</v>
      </c>
    </row>
    <row r="33" spans="1:7" ht="14.4" customHeight="1" x14ac:dyDescent="0.25">
      <c r="A33" t="s">
        <v>179</v>
      </c>
      <c r="B33" t="s">
        <v>180</v>
      </c>
      <c r="C33" t="s">
        <v>181</v>
      </c>
      <c r="D33" s="64">
        <v>6.3</v>
      </c>
      <c r="E33" s="83">
        <v>1.4109589041095889</v>
      </c>
      <c r="F33">
        <v>0</v>
      </c>
      <c r="G33" s="64">
        <v>5</v>
      </c>
    </row>
    <row r="34" spans="1:7" ht="14.4" customHeight="1" x14ac:dyDescent="0.25">
      <c r="A34" t="s">
        <v>182</v>
      </c>
      <c r="B34" t="s">
        <v>183</v>
      </c>
      <c r="C34" t="s">
        <v>184</v>
      </c>
      <c r="D34" s="64">
        <v>4.2</v>
      </c>
      <c r="E34" s="83">
        <v>8.2191780821917804E-2</v>
      </c>
      <c r="F34">
        <v>0</v>
      </c>
      <c r="G34" s="64">
        <v>20</v>
      </c>
    </row>
    <row r="35" spans="1:7" ht="14.4" customHeight="1" x14ac:dyDescent="0.25">
      <c r="A35" t="s">
        <v>185</v>
      </c>
      <c r="B35" t="s">
        <v>186</v>
      </c>
      <c r="C35" t="s">
        <v>187</v>
      </c>
      <c r="D35" s="64">
        <v>5.87</v>
      </c>
      <c r="E35" s="83">
        <v>0.36712328767123287</v>
      </c>
      <c r="F35">
        <v>0</v>
      </c>
      <c r="G35" s="64">
        <v>10</v>
      </c>
    </row>
    <row r="36" spans="1:7" ht="14.4" customHeight="1" x14ac:dyDescent="0.25">
      <c r="A36" t="s">
        <v>188</v>
      </c>
      <c r="B36" t="s">
        <v>189</v>
      </c>
      <c r="C36" t="s">
        <v>190</v>
      </c>
      <c r="D36" s="64">
        <v>5.47</v>
      </c>
      <c r="E36" s="83">
        <v>0.33424657534246577</v>
      </c>
      <c r="F36">
        <v>0</v>
      </c>
      <c r="G36" s="64">
        <v>10</v>
      </c>
    </row>
    <row r="37" spans="1:7" ht="14.4" customHeight="1" x14ac:dyDescent="0.25">
      <c r="A37" t="s">
        <v>191</v>
      </c>
      <c r="B37" t="s">
        <v>192</v>
      </c>
      <c r="C37" t="s">
        <v>193</v>
      </c>
      <c r="D37" s="64">
        <v>5.25</v>
      </c>
      <c r="E37" s="83">
        <v>0.31506849315068491</v>
      </c>
      <c r="F37">
        <v>0</v>
      </c>
      <c r="G37" s="64">
        <v>10</v>
      </c>
    </row>
    <row r="38" spans="1:7" ht="14.4" customHeight="1" x14ac:dyDescent="0.25">
      <c r="A38" t="s">
        <v>194</v>
      </c>
      <c r="B38" t="s">
        <v>195</v>
      </c>
      <c r="C38" t="s">
        <v>196</v>
      </c>
      <c r="D38" s="64">
        <v>3.97</v>
      </c>
      <c r="E38" s="83">
        <v>3.5616438356164383E-2</v>
      </c>
      <c r="F38">
        <v>0</v>
      </c>
      <c r="G38" s="64">
        <v>15</v>
      </c>
    </row>
    <row r="39" spans="1:7" ht="14.4" customHeight="1" x14ac:dyDescent="0.25">
      <c r="A39" t="s">
        <v>197</v>
      </c>
      <c r="B39" t="s">
        <v>198</v>
      </c>
      <c r="C39" t="s">
        <v>199</v>
      </c>
      <c r="D39" s="64">
        <v>4.79</v>
      </c>
      <c r="E39" s="83">
        <v>0</v>
      </c>
      <c r="F39">
        <v>0</v>
      </c>
      <c r="G39" s="64">
        <v>10</v>
      </c>
    </row>
    <row r="40" spans="1:7" ht="14.4" customHeight="1" x14ac:dyDescent="0.25">
      <c r="A40" t="s">
        <v>200</v>
      </c>
      <c r="B40" t="s">
        <v>201</v>
      </c>
      <c r="C40" t="s">
        <v>202</v>
      </c>
      <c r="D40" s="64">
        <v>4.87</v>
      </c>
      <c r="E40" s="83">
        <v>0.23287671232876711</v>
      </c>
      <c r="F40" t="s">
        <v>770</v>
      </c>
      <c r="G40" s="64">
        <v>10</v>
      </c>
    </row>
    <row r="41" spans="1:7" ht="14.4" customHeight="1" x14ac:dyDescent="0.25">
      <c r="A41" t="s">
        <v>203</v>
      </c>
      <c r="B41" t="s">
        <v>204</v>
      </c>
      <c r="C41" t="s">
        <v>205</v>
      </c>
      <c r="D41" s="64">
        <v>7.4</v>
      </c>
      <c r="E41" s="83">
        <v>9.2191780821917817</v>
      </c>
      <c r="F41" t="s">
        <v>25</v>
      </c>
      <c r="G41" s="64">
        <v>6</v>
      </c>
    </row>
    <row r="42" spans="1:7" ht="14.4" customHeight="1" x14ac:dyDescent="0.25">
      <c r="A42" t="s">
        <v>206</v>
      </c>
      <c r="B42" t="s">
        <v>207</v>
      </c>
      <c r="C42" t="s">
        <v>208</v>
      </c>
      <c r="D42" s="64">
        <v>5.44</v>
      </c>
      <c r="E42" s="83">
        <v>0.16164383561643836</v>
      </c>
      <c r="F42" t="s">
        <v>770</v>
      </c>
      <c r="G42" s="64">
        <v>10</v>
      </c>
    </row>
    <row r="43" spans="1:7" ht="14.4" customHeight="1" x14ac:dyDescent="0.25">
      <c r="A43" t="s">
        <v>209</v>
      </c>
      <c r="B43" t="s">
        <v>210</v>
      </c>
      <c r="C43" t="s">
        <v>211</v>
      </c>
      <c r="D43" s="64">
        <v>7</v>
      </c>
      <c r="E43" s="83">
        <v>1.1589041095890411</v>
      </c>
      <c r="F43">
        <v>0</v>
      </c>
      <c r="G43" s="64">
        <v>9</v>
      </c>
    </row>
    <row r="44" spans="1:7" ht="14.4" customHeight="1" x14ac:dyDescent="0.25">
      <c r="A44" t="s">
        <v>212</v>
      </c>
      <c r="B44" t="s">
        <v>213</v>
      </c>
      <c r="C44" t="s">
        <v>214</v>
      </c>
      <c r="D44" s="64">
        <v>5.09</v>
      </c>
      <c r="E44" s="83">
        <v>0</v>
      </c>
      <c r="F44">
        <v>0</v>
      </c>
      <c r="G44" s="64">
        <v>10</v>
      </c>
    </row>
    <row r="45" spans="1:7" ht="14.4" customHeight="1" x14ac:dyDescent="0.25">
      <c r="A45" t="s">
        <v>215</v>
      </c>
      <c r="B45" t="s">
        <v>216</v>
      </c>
      <c r="C45" t="s">
        <v>217</v>
      </c>
      <c r="D45" s="64">
        <v>5.0999999999999996</v>
      </c>
      <c r="E45" s="83">
        <v>0.14246575342465753</v>
      </c>
      <c r="F45" t="s">
        <v>770</v>
      </c>
      <c r="G45" s="64">
        <v>10</v>
      </c>
    </row>
    <row r="46" spans="1:7" ht="14.4" customHeight="1" x14ac:dyDescent="0.25">
      <c r="A46" t="s">
        <v>218</v>
      </c>
      <c r="B46" t="s">
        <v>219</v>
      </c>
      <c r="C46" t="s">
        <v>220</v>
      </c>
      <c r="D46" s="64">
        <v>6.9</v>
      </c>
      <c r="E46" s="83">
        <v>1.1178082191780823</v>
      </c>
      <c r="F46">
        <v>0</v>
      </c>
      <c r="G46" s="64">
        <v>5</v>
      </c>
    </row>
    <row r="47" spans="1:7" ht="14.4" customHeight="1" x14ac:dyDescent="0.25">
      <c r="A47" t="s">
        <v>221</v>
      </c>
      <c r="B47" t="s">
        <v>222</v>
      </c>
      <c r="C47" t="s">
        <v>223</v>
      </c>
      <c r="D47" s="64">
        <v>5</v>
      </c>
      <c r="E47" s="83">
        <v>0</v>
      </c>
      <c r="F47">
        <v>0</v>
      </c>
      <c r="G47" s="64">
        <v>15</v>
      </c>
    </row>
    <row r="48" spans="1:7" ht="14.4" customHeight="1" x14ac:dyDescent="0.25">
      <c r="A48" t="s">
        <v>224</v>
      </c>
      <c r="B48" t="s">
        <v>225</v>
      </c>
      <c r="C48" t="s">
        <v>226</v>
      </c>
      <c r="D48" s="64">
        <v>6.6</v>
      </c>
      <c r="E48" s="83">
        <v>1.0931506849315069</v>
      </c>
      <c r="F48">
        <v>0</v>
      </c>
      <c r="G48" s="64">
        <v>5</v>
      </c>
    </row>
    <row r="49" spans="1:7" ht="14.4" customHeight="1" x14ac:dyDescent="0.25">
      <c r="A49" t="s">
        <v>227</v>
      </c>
      <c r="B49" t="s">
        <v>228</v>
      </c>
      <c r="C49" t="s">
        <v>229</v>
      </c>
      <c r="D49" s="64">
        <v>6.55</v>
      </c>
      <c r="E49" s="83">
        <v>2.0246575342465754</v>
      </c>
      <c r="F49" t="s">
        <v>25</v>
      </c>
      <c r="G49" s="64">
        <v>7</v>
      </c>
    </row>
    <row r="50" spans="1:7" ht="14.4" customHeight="1" x14ac:dyDescent="0.25">
      <c r="A50" t="s">
        <v>230</v>
      </c>
      <c r="B50" t="s">
        <v>231</v>
      </c>
      <c r="C50" t="s">
        <v>232</v>
      </c>
      <c r="D50" s="64">
        <v>6.3</v>
      </c>
      <c r="E50" s="83">
        <v>1.021917808219178</v>
      </c>
      <c r="F50">
        <v>0</v>
      </c>
      <c r="G50" s="64">
        <v>5</v>
      </c>
    </row>
    <row r="51" spans="1:7" ht="14.4" customHeight="1" x14ac:dyDescent="0.25">
      <c r="A51" t="s">
        <v>233</v>
      </c>
      <c r="B51" t="s">
        <v>234</v>
      </c>
      <c r="C51" t="s">
        <v>235</v>
      </c>
      <c r="D51" s="64">
        <v>6.33</v>
      </c>
      <c r="E51" s="83">
        <v>1.0082191780821919</v>
      </c>
      <c r="F51">
        <v>0</v>
      </c>
      <c r="G51" s="64">
        <v>10</v>
      </c>
    </row>
    <row r="52" spans="1:7" ht="14.4" customHeight="1" x14ac:dyDescent="0.25">
      <c r="A52" t="s">
        <v>236</v>
      </c>
      <c r="B52" t="s">
        <v>237</v>
      </c>
      <c r="C52" t="s">
        <v>238</v>
      </c>
      <c r="D52" s="64">
        <v>6.55</v>
      </c>
      <c r="E52" s="83">
        <v>1.0027397260273974</v>
      </c>
      <c r="F52">
        <v>0</v>
      </c>
      <c r="G52" s="64">
        <v>6</v>
      </c>
    </row>
    <row r="53" spans="1:7" ht="14.4" customHeight="1" x14ac:dyDescent="0.25">
      <c r="A53" t="s">
        <v>239</v>
      </c>
      <c r="B53" t="s">
        <v>240</v>
      </c>
      <c r="C53" t="s">
        <v>241</v>
      </c>
      <c r="D53" s="64">
        <v>6.57</v>
      </c>
      <c r="E53" s="83">
        <v>0.98633879781420764</v>
      </c>
      <c r="F53">
        <v>0</v>
      </c>
      <c r="G53" s="64">
        <v>5</v>
      </c>
    </row>
    <row r="54" spans="1:7" ht="14.4" customHeight="1" x14ac:dyDescent="0.25">
      <c r="A54" t="s">
        <v>242</v>
      </c>
      <c r="B54" t="s">
        <v>243</v>
      </c>
      <c r="C54" t="s">
        <v>244</v>
      </c>
      <c r="D54" s="64">
        <v>6.69</v>
      </c>
      <c r="E54" s="83">
        <v>0.95081967213114749</v>
      </c>
      <c r="F54">
        <v>0</v>
      </c>
      <c r="G54" s="64">
        <v>10</v>
      </c>
    </row>
    <row r="55" spans="1:7" ht="14.4" customHeight="1" x14ac:dyDescent="0.25">
      <c r="A55" t="s">
        <v>245</v>
      </c>
      <c r="B55" t="s">
        <v>246</v>
      </c>
      <c r="C55" t="s">
        <v>247</v>
      </c>
      <c r="D55" s="64">
        <v>6.69</v>
      </c>
      <c r="E55" s="83">
        <v>1.9426229508196722</v>
      </c>
      <c r="F55">
        <v>0</v>
      </c>
      <c r="G55" s="64">
        <v>5</v>
      </c>
    </row>
    <row r="56" spans="1:7" ht="14.4" customHeight="1" x14ac:dyDescent="0.25">
      <c r="A56" t="s">
        <v>248</v>
      </c>
      <c r="B56" t="s">
        <v>249</v>
      </c>
      <c r="C56" t="s">
        <v>250</v>
      </c>
      <c r="D56" s="64">
        <v>5.27</v>
      </c>
      <c r="E56" s="83">
        <v>0</v>
      </c>
      <c r="F56">
        <v>0</v>
      </c>
      <c r="G56" s="64">
        <v>10</v>
      </c>
    </row>
    <row r="57" spans="1:7" ht="14.4" customHeight="1" x14ac:dyDescent="0.25">
      <c r="A57" t="s">
        <v>251</v>
      </c>
      <c r="B57" t="s">
        <v>252</v>
      </c>
      <c r="C57" t="s">
        <v>253</v>
      </c>
      <c r="D57" s="64">
        <v>5.34</v>
      </c>
      <c r="E57" s="83">
        <v>0</v>
      </c>
      <c r="F57">
        <v>0</v>
      </c>
      <c r="G57" s="64">
        <v>15</v>
      </c>
    </row>
    <row r="58" spans="1:7" ht="14.4" customHeight="1" x14ac:dyDescent="0.25">
      <c r="A58" t="s">
        <v>254</v>
      </c>
      <c r="B58" t="s">
        <v>255</v>
      </c>
      <c r="C58" t="s">
        <v>256</v>
      </c>
      <c r="D58" s="64">
        <v>5.32</v>
      </c>
      <c r="E58" s="83">
        <v>0</v>
      </c>
      <c r="F58">
        <v>0</v>
      </c>
      <c r="G58" s="64">
        <v>10</v>
      </c>
    </row>
    <row r="59" spans="1:7" ht="14.4" customHeight="1" x14ac:dyDescent="0.25">
      <c r="A59" t="s">
        <v>257</v>
      </c>
      <c r="B59" t="s">
        <v>258</v>
      </c>
      <c r="C59" t="s">
        <v>259</v>
      </c>
      <c r="D59" s="64">
        <v>6.5</v>
      </c>
      <c r="E59" s="83">
        <v>1.8246575342465754</v>
      </c>
      <c r="F59" t="s">
        <v>25</v>
      </c>
      <c r="G59" s="64">
        <v>14</v>
      </c>
    </row>
    <row r="60" spans="1:7" ht="14.4" customHeight="1" x14ac:dyDescent="0.25">
      <c r="A60" t="s">
        <v>260</v>
      </c>
      <c r="B60" t="s">
        <v>258</v>
      </c>
      <c r="C60" t="s">
        <v>261</v>
      </c>
      <c r="D60" s="64">
        <v>6.7</v>
      </c>
      <c r="E60" s="83">
        <v>0.81643835616438354</v>
      </c>
      <c r="F60">
        <v>0</v>
      </c>
      <c r="G60" s="64">
        <v>5</v>
      </c>
    </row>
    <row r="61" spans="1:7" ht="14.4" customHeight="1" x14ac:dyDescent="0.25">
      <c r="A61" t="s">
        <v>262</v>
      </c>
      <c r="B61" t="s">
        <v>263</v>
      </c>
      <c r="C61" t="s">
        <v>264</v>
      </c>
      <c r="D61" s="64">
        <v>5.47</v>
      </c>
      <c r="E61" s="83">
        <v>0</v>
      </c>
      <c r="F61" t="s">
        <v>770</v>
      </c>
      <c r="G61" s="64">
        <v>10</v>
      </c>
    </row>
    <row r="62" spans="1:7" ht="14.4" customHeight="1" x14ac:dyDescent="0.25">
      <c r="A62" t="s">
        <v>265</v>
      </c>
      <c r="B62" t="s">
        <v>266</v>
      </c>
      <c r="C62" t="s">
        <v>267</v>
      </c>
      <c r="D62" s="64">
        <v>5.39</v>
      </c>
      <c r="E62" s="83">
        <v>0</v>
      </c>
      <c r="F62">
        <v>0</v>
      </c>
      <c r="G62" s="64">
        <v>10</v>
      </c>
    </row>
    <row r="63" spans="1:7" ht="14.4" customHeight="1" x14ac:dyDescent="0.25">
      <c r="A63" t="s">
        <v>268</v>
      </c>
      <c r="B63" t="s">
        <v>266</v>
      </c>
      <c r="C63" t="s">
        <v>269</v>
      </c>
      <c r="D63" s="64">
        <v>6.95</v>
      </c>
      <c r="E63" s="83">
        <v>1.7972602739726027</v>
      </c>
      <c r="F63">
        <v>0</v>
      </c>
      <c r="G63" s="64">
        <v>5</v>
      </c>
    </row>
    <row r="64" spans="1:7" ht="14.4" customHeight="1" x14ac:dyDescent="0.25">
      <c r="A64" t="s">
        <v>270</v>
      </c>
      <c r="B64" t="s">
        <v>271</v>
      </c>
      <c r="C64" t="s">
        <v>272</v>
      </c>
      <c r="D64" s="64">
        <v>7</v>
      </c>
      <c r="E64" s="83">
        <v>1.7698630136986302</v>
      </c>
      <c r="F64" t="s">
        <v>25</v>
      </c>
      <c r="G64" s="64">
        <v>12</v>
      </c>
    </row>
    <row r="65" spans="1:7" ht="14.4" customHeight="1" x14ac:dyDescent="0.25">
      <c r="A65" t="s">
        <v>273</v>
      </c>
      <c r="B65" t="s">
        <v>274</v>
      </c>
      <c r="C65" t="s">
        <v>275</v>
      </c>
      <c r="D65" s="64">
        <v>5.45</v>
      </c>
      <c r="E65" s="83">
        <v>0</v>
      </c>
      <c r="F65">
        <v>0</v>
      </c>
      <c r="G65" s="64">
        <v>15</v>
      </c>
    </row>
    <row r="66" spans="1:7" ht="14.4" customHeight="1" x14ac:dyDescent="0.25">
      <c r="A66" t="s">
        <v>276</v>
      </c>
      <c r="B66" t="s">
        <v>277</v>
      </c>
      <c r="C66" t="s">
        <v>278</v>
      </c>
      <c r="D66" s="64">
        <v>5.45</v>
      </c>
      <c r="E66" s="83">
        <v>0</v>
      </c>
      <c r="F66">
        <v>0</v>
      </c>
      <c r="G66" s="64">
        <v>15</v>
      </c>
    </row>
    <row r="67" spans="1:7" ht="14.4" customHeight="1" x14ac:dyDescent="0.25">
      <c r="A67" t="s">
        <v>279</v>
      </c>
      <c r="B67" t="s">
        <v>280</v>
      </c>
      <c r="C67" t="s">
        <v>281</v>
      </c>
      <c r="D67" s="64">
        <v>5.73</v>
      </c>
      <c r="E67" s="83">
        <v>0</v>
      </c>
      <c r="F67">
        <v>0</v>
      </c>
      <c r="G67" s="64">
        <v>20</v>
      </c>
    </row>
    <row r="68" spans="1:7" ht="14.4" customHeight="1" x14ac:dyDescent="0.25">
      <c r="A68" t="s">
        <v>282</v>
      </c>
      <c r="B68" t="s">
        <v>283</v>
      </c>
      <c r="C68" t="s">
        <v>284</v>
      </c>
      <c r="D68" s="64">
        <v>5.44</v>
      </c>
      <c r="E68" s="83">
        <v>0</v>
      </c>
      <c r="F68" t="s">
        <v>770</v>
      </c>
      <c r="G68" s="64">
        <v>10</v>
      </c>
    </row>
    <row r="69" spans="1:7" ht="14.4" customHeight="1" x14ac:dyDescent="0.25">
      <c r="A69" t="s">
        <v>285</v>
      </c>
      <c r="B69" t="s">
        <v>286</v>
      </c>
      <c r="C69" t="s">
        <v>287</v>
      </c>
      <c r="D69" s="64">
        <v>6.8</v>
      </c>
      <c r="E69" s="83">
        <v>1.6</v>
      </c>
      <c r="F69">
        <v>0</v>
      </c>
      <c r="G69" s="64">
        <v>10</v>
      </c>
    </row>
    <row r="70" spans="1:7" ht="14.4" customHeight="1" x14ac:dyDescent="0.25">
      <c r="A70" t="s">
        <v>288</v>
      </c>
      <c r="B70" t="s">
        <v>289</v>
      </c>
      <c r="C70" t="s">
        <v>290</v>
      </c>
      <c r="D70" s="64">
        <v>5.18</v>
      </c>
      <c r="E70" s="83">
        <v>0</v>
      </c>
      <c r="F70" t="s">
        <v>770</v>
      </c>
      <c r="G70" s="64">
        <v>10</v>
      </c>
    </row>
    <row r="71" spans="1:7" ht="14.4" customHeight="1" x14ac:dyDescent="0.25">
      <c r="A71" t="s">
        <v>291</v>
      </c>
      <c r="B71" t="s">
        <v>292</v>
      </c>
      <c r="C71" t="s">
        <v>293</v>
      </c>
      <c r="D71" s="64">
        <v>6.28</v>
      </c>
      <c r="E71" s="83">
        <v>0.56164383561643838</v>
      </c>
      <c r="F71">
        <v>0</v>
      </c>
      <c r="G71" s="64">
        <v>10</v>
      </c>
    </row>
    <row r="72" spans="1:7" ht="14.4" customHeight="1" x14ac:dyDescent="0.25">
      <c r="A72" t="s">
        <v>294</v>
      </c>
      <c r="B72" t="s">
        <v>295</v>
      </c>
      <c r="C72" t="s">
        <v>296</v>
      </c>
      <c r="D72" s="64">
        <v>6.5</v>
      </c>
      <c r="E72" s="83">
        <v>1.536986301369863</v>
      </c>
      <c r="F72">
        <v>0</v>
      </c>
      <c r="G72" s="64">
        <v>10</v>
      </c>
    </row>
    <row r="73" spans="1:7" ht="14.4" customHeight="1" x14ac:dyDescent="0.25">
      <c r="A73" t="s">
        <v>297</v>
      </c>
      <c r="B73" t="s">
        <v>298</v>
      </c>
      <c r="C73" t="s">
        <v>299</v>
      </c>
      <c r="D73" s="64">
        <v>5.15</v>
      </c>
      <c r="E73" s="83">
        <v>0</v>
      </c>
      <c r="F73">
        <v>0</v>
      </c>
      <c r="G73" s="64">
        <v>15</v>
      </c>
    </row>
    <row r="74" spans="1:7" ht="14.4" customHeight="1" x14ac:dyDescent="0.25">
      <c r="A74" t="s">
        <v>300</v>
      </c>
      <c r="B74" t="s">
        <v>301</v>
      </c>
      <c r="C74" t="s">
        <v>302</v>
      </c>
      <c r="D74" s="64">
        <v>5.68</v>
      </c>
      <c r="E74" s="83">
        <v>1.5232876712328767</v>
      </c>
      <c r="F74">
        <v>0</v>
      </c>
      <c r="G74" s="64">
        <v>10</v>
      </c>
    </row>
    <row r="75" spans="1:7" ht="14.4" customHeight="1" x14ac:dyDescent="0.25">
      <c r="A75" t="s">
        <v>303</v>
      </c>
      <c r="B75" t="s">
        <v>301</v>
      </c>
      <c r="C75" t="s">
        <v>304</v>
      </c>
      <c r="D75" s="64">
        <v>5.92</v>
      </c>
      <c r="E75" s="83">
        <v>1.5232876712328767</v>
      </c>
      <c r="F75">
        <v>0</v>
      </c>
      <c r="G75" s="64">
        <v>10</v>
      </c>
    </row>
    <row r="76" spans="1:7" ht="14.4" customHeight="1" x14ac:dyDescent="0.25">
      <c r="A76" t="s">
        <v>305</v>
      </c>
      <c r="B76" t="s">
        <v>301</v>
      </c>
      <c r="C76" t="s">
        <v>306</v>
      </c>
      <c r="D76" s="64">
        <v>5.08</v>
      </c>
      <c r="E76" s="83">
        <v>0</v>
      </c>
      <c r="F76" t="s">
        <v>770</v>
      </c>
      <c r="G76" s="64">
        <v>20</v>
      </c>
    </row>
    <row r="77" spans="1:7" ht="14.4" customHeight="1" x14ac:dyDescent="0.25">
      <c r="A77" t="s">
        <v>307</v>
      </c>
      <c r="B77" t="s">
        <v>308</v>
      </c>
      <c r="C77" t="s">
        <v>309</v>
      </c>
      <c r="D77" s="64">
        <v>5.0199999999999996</v>
      </c>
      <c r="E77" s="83">
        <v>0</v>
      </c>
      <c r="F77">
        <v>0</v>
      </c>
      <c r="G77" s="64">
        <v>15</v>
      </c>
    </row>
    <row r="78" spans="1:7" ht="14.4" customHeight="1" x14ac:dyDescent="0.25">
      <c r="A78" t="s">
        <v>310</v>
      </c>
      <c r="B78" t="s">
        <v>311</v>
      </c>
      <c r="C78" t="s">
        <v>312</v>
      </c>
      <c r="D78" s="64">
        <v>6.59</v>
      </c>
      <c r="E78" s="83">
        <v>1.441095890410959</v>
      </c>
      <c r="F78">
        <v>0</v>
      </c>
      <c r="G78" s="64">
        <v>10</v>
      </c>
    </row>
    <row r="79" spans="1:7" ht="14.4" customHeight="1" x14ac:dyDescent="0.25">
      <c r="A79" t="s">
        <v>313</v>
      </c>
      <c r="B79" t="s">
        <v>314</v>
      </c>
      <c r="C79" t="s">
        <v>315</v>
      </c>
      <c r="D79" s="64">
        <v>6.48</v>
      </c>
      <c r="E79" s="83">
        <v>1.3945205479452054</v>
      </c>
      <c r="F79" t="s">
        <v>25</v>
      </c>
      <c r="G79" s="64">
        <v>10</v>
      </c>
    </row>
    <row r="80" spans="1:7" ht="14.4" customHeight="1" x14ac:dyDescent="0.25">
      <c r="A80" t="s">
        <v>316</v>
      </c>
      <c r="B80" t="s">
        <v>317</v>
      </c>
      <c r="C80" t="s">
        <v>318</v>
      </c>
      <c r="D80" s="64">
        <v>6.66</v>
      </c>
      <c r="E80" s="83">
        <v>1.3643835616438356</v>
      </c>
      <c r="F80">
        <v>0</v>
      </c>
      <c r="G80" s="64">
        <v>10</v>
      </c>
    </row>
    <row r="81" spans="1:7" ht="14.4" customHeight="1" x14ac:dyDescent="0.25">
      <c r="A81" t="s">
        <v>319</v>
      </c>
      <c r="B81" t="s">
        <v>320</v>
      </c>
      <c r="C81" t="s">
        <v>321</v>
      </c>
      <c r="D81" s="64">
        <v>4.96</v>
      </c>
      <c r="E81" s="83">
        <v>0</v>
      </c>
      <c r="F81" t="s">
        <v>770</v>
      </c>
      <c r="G81" s="64">
        <v>10</v>
      </c>
    </row>
    <row r="82" spans="1:7" ht="14.4" customHeight="1" x14ac:dyDescent="0.25">
      <c r="A82" t="s">
        <v>322</v>
      </c>
      <c r="B82" t="s">
        <v>323</v>
      </c>
      <c r="C82" t="s">
        <v>324</v>
      </c>
      <c r="D82" s="64">
        <v>4.97</v>
      </c>
      <c r="E82" s="83">
        <v>0</v>
      </c>
      <c r="F82">
        <v>0</v>
      </c>
      <c r="G82" s="64">
        <v>15</v>
      </c>
    </row>
    <row r="83" spans="1:7" ht="14.4" customHeight="1" x14ac:dyDescent="0.25">
      <c r="A83" t="s">
        <v>325</v>
      </c>
      <c r="B83" t="s">
        <v>326</v>
      </c>
      <c r="C83" t="s">
        <v>327</v>
      </c>
      <c r="D83" s="64">
        <v>4.9000000000000004</v>
      </c>
      <c r="E83" s="83">
        <v>0</v>
      </c>
      <c r="F83" t="s">
        <v>770</v>
      </c>
      <c r="G83" s="64">
        <v>10</v>
      </c>
    </row>
    <row r="84" spans="1:7" ht="14.4" customHeight="1" x14ac:dyDescent="0.25">
      <c r="A84" t="s">
        <v>328</v>
      </c>
      <c r="B84" t="s">
        <v>329</v>
      </c>
      <c r="C84" t="s">
        <v>330</v>
      </c>
      <c r="D84" s="64">
        <v>6.68</v>
      </c>
      <c r="E84" s="83">
        <v>1.273972602739726</v>
      </c>
      <c r="F84" t="s">
        <v>25</v>
      </c>
      <c r="G84" s="64">
        <v>10</v>
      </c>
    </row>
    <row r="85" spans="1:7" ht="14.4" customHeight="1" x14ac:dyDescent="0.25">
      <c r="A85" t="s">
        <v>331</v>
      </c>
      <c r="B85" t="s">
        <v>332</v>
      </c>
      <c r="C85" t="s">
        <v>333</v>
      </c>
      <c r="D85" s="64">
        <v>6.2</v>
      </c>
      <c r="E85" s="83">
        <v>3.2547945205479452</v>
      </c>
      <c r="F85" t="s">
        <v>25</v>
      </c>
      <c r="G85" s="64">
        <v>10</v>
      </c>
    </row>
    <row r="86" spans="1:7" ht="14.4" customHeight="1" x14ac:dyDescent="0.25">
      <c r="A86" t="s">
        <v>334</v>
      </c>
      <c r="B86" t="s">
        <v>335</v>
      </c>
      <c r="C86" t="s">
        <v>336</v>
      </c>
      <c r="D86" s="64">
        <v>5.54</v>
      </c>
      <c r="E86" s="83">
        <v>1.252054794520548</v>
      </c>
      <c r="F86" t="s">
        <v>25</v>
      </c>
      <c r="G86" s="64">
        <v>9</v>
      </c>
    </row>
    <row r="87" spans="1:7" ht="14.4" customHeight="1" x14ac:dyDescent="0.25">
      <c r="A87" t="s">
        <v>337</v>
      </c>
      <c r="B87" t="s">
        <v>338</v>
      </c>
      <c r="C87" t="s">
        <v>339</v>
      </c>
      <c r="D87" s="64">
        <v>5.03</v>
      </c>
      <c r="E87" s="83">
        <v>0</v>
      </c>
      <c r="F87">
        <v>0</v>
      </c>
      <c r="G87" s="64">
        <v>10</v>
      </c>
    </row>
    <row r="88" spans="1:7" ht="14.4" customHeight="1" x14ac:dyDescent="0.25">
      <c r="A88" t="s">
        <v>340</v>
      </c>
      <c r="B88" t="s">
        <v>341</v>
      </c>
      <c r="C88" t="s">
        <v>342</v>
      </c>
      <c r="D88" s="64">
        <v>6.5</v>
      </c>
      <c r="E88" s="83">
        <v>0</v>
      </c>
      <c r="F88">
        <v>0</v>
      </c>
      <c r="G88" s="64">
        <v>10</v>
      </c>
    </row>
    <row r="89" spans="1:7" ht="14.4" customHeight="1" x14ac:dyDescent="0.25">
      <c r="A89" t="s">
        <v>343</v>
      </c>
      <c r="B89" t="s">
        <v>344</v>
      </c>
      <c r="C89" t="s">
        <v>345</v>
      </c>
      <c r="D89" s="64">
        <v>6.55</v>
      </c>
      <c r="E89" s="83">
        <v>1.1835616438356165</v>
      </c>
      <c r="F89" t="s">
        <v>25</v>
      </c>
      <c r="G89" s="64">
        <v>10</v>
      </c>
    </row>
    <row r="90" spans="1:7" ht="14.4" customHeight="1" x14ac:dyDescent="0.25">
      <c r="A90" t="s">
        <v>346</v>
      </c>
      <c r="B90" t="s">
        <v>347</v>
      </c>
      <c r="C90" t="s">
        <v>348</v>
      </c>
      <c r="D90" s="64">
        <v>7.1</v>
      </c>
      <c r="E90" s="83">
        <v>0</v>
      </c>
      <c r="F90">
        <v>0</v>
      </c>
      <c r="G90" s="64">
        <v>10</v>
      </c>
    </row>
    <row r="91" spans="1:7" ht="14.4" customHeight="1" x14ac:dyDescent="0.25">
      <c r="A91" t="s">
        <v>349</v>
      </c>
      <c r="B91" t="s">
        <v>350</v>
      </c>
      <c r="C91" t="s">
        <v>351</v>
      </c>
      <c r="D91" s="64">
        <v>7</v>
      </c>
      <c r="E91" s="83">
        <v>1.1589041095890411</v>
      </c>
      <c r="F91" t="s">
        <v>25</v>
      </c>
      <c r="G91" s="64">
        <v>20</v>
      </c>
    </row>
    <row r="92" spans="1:7" ht="14.4" customHeight="1" x14ac:dyDescent="0.25">
      <c r="A92" t="s">
        <v>352</v>
      </c>
      <c r="B92" t="s">
        <v>353</v>
      </c>
      <c r="C92" t="s">
        <v>354</v>
      </c>
      <c r="D92" s="64">
        <v>5.7</v>
      </c>
      <c r="E92" s="83">
        <v>0</v>
      </c>
      <c r="F92">
        <v>0</v>
      </c>
      <c r="G92" s="64">
        <v>10</v>
      </c>
    </row>
    <row r="93" spans="1:7" ht="14.4" customHeight="1" x14ac:dyDescent="0.25">
      <c r="A93" t="s">
        <v>355</v>
      </c>
      <c r="B93" t="s">
        <v>356</v>
      </c>
      <c r="C93" t="s">
        <v>357</v>
      </c>
      <c r="D93" s="64">
        <v>5.72</v>
      </c>
      <c r="E93" s="83">
        <v>0</v>
      </c>
      <c r="F93">
        <v>0</v>
      </c>
      <c r="G93" s="64">
        <v>10</v>
      </c>
    </row>
    <row r="94" spans="1:7" ht="14.4" customHeight="1" x14ac:dyDescent="0.25">
      <c r="A94" t="s">
        <v>358</v>
      </c>
      <c r="B94" t="s">
        <v>359</v>
      </c>
      <c r="C94" t="s">
        <v>360</v>
      </c>
      <c r="D94" s="64">
        <v>5.35</v>
      </c>
      <c r="E94" s="83">
        <v>0</v>
      </c>
      <c r="F94">
        <v>0</v>
      </c>
      <c r="G94" s="64">
        <v>10</v>
      </c>
    </row>
    <row r="95" spans="1:7" ht="14.4" customHeight="1" x14ac:dyDescent="0.25">
      <c r="A95" t="s">
        <v>361</v>
      </c>
      <c r="B95" t="s">
        <v>362</v>
      </c>
      <c r="C95" t="s">
        <v>363</v>
      </c>
      <c r="D95" s="64">
        <v>5.2</v>
      </c>
      <c r="E95" s="83">
        <v>0</v>
      </c>
      <c r="F95" t="s">
        <v>770</v>
      </c>
      <c r="G95" s="64">
        <v>20</v>
      </c>
    </row>
    <row r="96" spans="1:7" ht="14.4" customHeight="1" x14ac:dyDescent="0.25">
      <c r="A96" t="s">
        <v>364</v>
      </c>
      <c r="B96" t="s">
        <v>365</v>
      </c>
      <c r="C96" t="s">
        <v>366</v>
      </c>
      <c r="D96" s="64">
        <v>4.88</v>
      </c>
      <c r="E96" s="83">
        <v>0</v>
      </c>
      <c r="F96">
        <v>0</v>
      </c>
      <c r="G96" s="64">
        <v>20</v>
      </c>
    </row>
    <row r="97" spans="1:7" ht="14.4" customHeight="1" x14ac:dyDescent="0.25">
      <c r="A97" t="s">
        <v>367</v>
      </c>
      <c r="B97" t="s">
        <v>368</v>
      </c>
      <c r="C97" t="s">
        <v>369</v>
      </c>
      <c r="D97" s="64">
        <v>6.75</v>
      </c>
      <c r="E97" s="83">
        <v>0.89071038251366119</v>
      </c>
      <c r="F97">
        <v>0</v>
      </c>
      <c r="G97" s="64">
        <v>10</v>
      </c>
    </row>
    <row r="98" spans="1:7" ht="14.4" customHeight="1" x14ac:dyDescent="0.25">
      <c r="A98" t="s">
        <v>370</v>
      </c>
      <c r="B98" t="s">
        <v>371</v>
      </c>
      <c r="C98" t="s">
        <v>372</v>
      </c>
      <c r="D98" s="64">
        <v>6.75</v>
      </c>
      <c r="E98" s="83">
        <v>0.88524590163934425</v>
      </c>
      <c r="F98">
        <v>0</v>
      </c>
      <c r="G98" s="64">
        <v>20</v>
      </c>
    </row>
    <row r="99" spans="1:7" ht="14.4" customHeight="1" x14ac:dyDescent="0.25">
      <c r="A99" t="s">
        <v>373</v>
      </c>
      <c r="B99" t="s">
        <v>374</v>
      </c>
      <c r="C99" t="s">
        <v>375</v>
      </c>
      <c r="D99" s="64">
        <v>4.87</v>
      </c>
      <c r="E99" s="83">
        <v>0</v>
      </c>
      <c r="F99" t="s">
        <v>770</v>
      </c>
      <c r="G99" s="64">
        <v>20</v>
      </c>
    </row>
    <row r="100" spans="1:7" ht="14.4" customHeight="1" x14ac:dyDescent="0.25">
      <c r="A100" t="s">
        <v>376</v>
      </c>
      <c r="B100" t="s">
        <v>377</v>
      </c>
      <c r="C100" t="s">
        <v>378</v>
      </c>
      <c r="D100" s="64">
        <v>6.7</v>
      </c>
      <c r="E100" s="83">
        <v>0.81369863013698629</v>
      </c>
      <c r="F100" t="s">
        <v>25</v>
      </c>
      <c r="G100" s="64">
        <v>10</v>
      </c>
    </row>
    <row r="101" spans="1:7" ht="14.4" customHeight="1" x14ac:dyDescent="0.25">
      <c r="A101" t="s">
        <v>379</v>
      </c>
      <c r="B101" t="s">
        <v>380</v>
      </c>
      <c r="C101" t="s">
        <v>381</v>
      </c>
      <c r="D101" s="64">
        <v>4.72</v>
      </c>
      <c r="E101" s="83">
        <v>0</v>
      </c>
      <c r="F101">
        <v>0</v>
      </c>
      <c r="G101" s="64">
        <v>15</v>
      </c>
    </row>
    <row r="102" spans="1:7" ht="14.4" customHeight="1" x14ac:dyDescent="0.25">
      <c r="A102" t="s">
        <v>382</v>
      </c>
      <c r="B102" t="s">
        <v>380</v>
      </c>
      <c r="C102" t="s">
        <v>383</v>
      </c>
      <c r="D102" s="64">
        <v>4.8</v>
      </c>
      <c r="E102" s="83">
        <v>0</v>
      </c>
      <c r="F102" t="s">
        <v>770</v>
      </c>
      <c r="G102" s="64">
        <v>10</v>
      </c>
    </row>
    <row r="103" spans="1:7" ht="14.4" customHeight="1" x14ac:dyDescent="0.25">
      <c r="A103" t="s">
        <v>384</v>
      </c>
      <c r="B103" t="s">
        <v>380</v>
      </c>
      <c r="C103" t="s">
        <v>385</v>
      </c>
      <c r="D103" s="64">
        <v>5.67</v>
      </c>
      <c r="E103" s="83">
        <v>0.77534246575342469</v>
      </c>
      <c r="F103" t="s">
        <v>25</v>
      </c>
      <c r="G103" s="64">
        <v>17</v>
      </c>
    </row>
    <row r="104" spans="1:7" ht="14.4" customHeight="1" x14ac:dyDescent="0.25">
      <c r="A104" t="s">
        <v>386</v>
      </c>
      <c r="B104" t="s">
        <v>387</v>
      </c>
      <c r="C104" t="s">
        <v>388</v>
      </c>
      <c r="D104" s="64">
        <v>4.4000000000000004</v>
      </c>
      <c r="E104" s="83">
        <v>0</v>
      </c>
      <c r="F104">
        <v>0</v>
      </c>
      <c r="G104" s="64">
        <v>10</v>
      </c>
    </row>
    <row r="105" spans="1:7" ht="14.4" customHeight="1" x14ac:dyDescent="0.25">
      <c r="A105" t="s">
        <v>389</v>
      </c>
      <c r="B105" t="s">
        <v>390</v>
      </c>
      <c r="C105" t="s">
        <v>391</v>
      </c>
      <c r="D105" s="64">
        <v>4.7</v>
      </c>
      <c r="E105" s="83">
        <v>0</v>
      </c>
      <c r="F105">
        <v>0</v>
      </c>
      <c r="G105" s="64">
        <v>10</v>
      </c>
    </row>
    <row r="106" spans="1:7" ht="14.4" customHeight="1" x14ac:dyDescent="0.25">
      <c r="A106" t="s">
        <v>392</v>
      </c>
      <c r="B106" t="s">
        <v>393</v>
      </c>
      <c r="C106" t="s">
        <v>394</v>
      </c>
      <c r="D106" s="64">
        <v>6.3</v>
      </c>
      <c r="E106" s="83">
        <v>0</v>
      </c>
      <c r="F106">
        <v>0</v>
      </c>
      <c r="G106" s="64">
        <v>20</v>
      </c>
    </row>
    <row r="107" spans="1:7" ht="14.4" customHeight="1" x14ac:dyDescent="0.25">
      <c r="A107" t="s">
        <v>395</v>
      </c>
      <c r="B107" t="s">
        <v>396</v>
      </c>
      <c r="C107" t="s">
        <v>397</v>
      </c>
      <c r="D107" s="64">
        <v>4.45</v>
      </c>
      <c r="E107" s="83">
        <v>0</v>
      </c>
      <c r="F107">
        <v>0</v>
      </c>
      <c r="G107" s="64">
        <v>10</v>
      </c>
    </row>
    <row r="108" spans="1:7" ht="14.4" customHeight="1" x14ac:dyDescent="0.25">
      <c r="A108" t="s">
        <v>398</v>
      </c>
      <c r="B108" t="s">
        <v>399</v>
      </c>
      <c r="C108" t="s">
        <v>400</v>
      </c>
      <c r="D108" s="64">
        <v>4.28</v>
      </c>
      <c r="E108" s="83">
        <v>0</v>
      </c>
      <c r="F108">
        <v>0</v>
      </c>
      <c r="G108" s="64">
        <v>10</v>
      </c>
    </row>
    <row r="109" spans="1:7" ht="14.4" customHeight="1" x14ac:dyDescent="0.25">
      <c r="A109" t="s">
        <v>401</v>
      </c>
      <c r="B109" t="s">
        <v>402</v>
      </c>
      <c r="C109" t="s">
        <v>403</v>
      </c>
      <c r="D109" s="64">
        <v>3.76</v>
      </c>
      <c r="E109" s="83">
        <v>0</v>
      </c>
      <c r="F109">
        <v>0</v>
      </c>
      <c r="G109" s="64">
        <v>15</v>
      </c>
    </row>
    <row r="110" spans="1:7" ht="14.4" customHeight="1" x14ac:dyDescent="0.25">
      <c r="A110" t="s">
        <v>404</v>
      </c>
      <c r="B110" t="s">
        <v>405</v>
      </c>
      <c r="C110" t="s">
        <v>406</v>
      </c>
      <c r="D110" s="64">
        <v>4.58</v>
      </c>
      <c r="E110" s="83">
        <v>0.52876712328767128</v>
      </c>
      <c r="F110" t="s">
        <v>25</v>
      </c>
      <c r="G110" s="64">
        <v>15</v>
      </c>
    </row>
    <row r="111" spans="1:7" ht="14.4" customHeight="1" x14ac:dyDescent="0.25">
      <c r="A111" t="s">
        <v>407</v>
      </c>
      <c r="B111" t="s">
        <v>408</v>
      </c>
      <c r="C111" t="s">
        <v>409</v>
      </c>
      <c r="D111" s="64">
        <v>3.6</v>
      </c>
      <c r="E111" s="83">
        <v>0</v>
      </c>
      <c r="F111" t="s">
        <v>770</v>
      </c>
      <c r="G111" s="64">
        <v>10</v>
      </c>
    </row>
    <row r="112" spans="1:7" ht="14.4" customHeight="1" x14ac:dyDescent="0.25">
      <c r="A112" t="s">
        <v>410</v>
      </c>
      <c r="B112" t="s">
        <v>411</v>
      </c>
      <c r="C112" t="s">
        <v>412</v>
      </c>
      <c r="D112" s="64">
        <v>3.6</v>
      </c>
      <c r="E112" s="83">
        <v>0</v>
      </c>
      <c r="F112">
        <v>0</v>
      </c>
      <c r="G112" s="64">
        <v>30</v>
      </c>
    </row>
    <row r="113" spans="1:7" ht="14.4" customHeight="1" x14ac:dyDescent="0.25">
      <c r="A113" t="s">
        <v>413</v>
      </c>
      <c r="B113" t="s">
        <v>414</v>
      </c>
      <c r="C113" t="s">
        <v>415</v>
      </c>
      <c r="D113" s="64">
        <v>4.71</v>
      </c>
      <c r="E113" s="83">
        <v>0</v>
      </c>
      <c r="F113" t="s">
        <v>770</v>
      </c>
      <c r="G113" s="64">
        <v>20</v>
      </c>
    </row>
    <row r="114" spans="1:7" ht="14.4" customHeight="1" x14ac:dyDescent="0.25">
      <c r="A114" t="s">
        <v>416</v>
      </c>
      <c r="B114" t="s">
        <v>417</v>
      </c>
      <c r="C114" t="s">
        <v>418</v>
      </c>
      <c r="D114" s="64">
        <v>5.8</v>
      </c>
      <c r="E114" s="83">
        <v>0</v>
      </c>
      <c r="F114">
        <v>0</v>
      </c>
      <c r="G114" s="64">
        <v>5</v>
      </c>
    </row>
    <row r="115" spans="1:7" ht="14.4" customHeight="1" x14ac:dyDescent="0.25">
      <c r="A115" t="s">
        <v>419</v>
      </c>
      <c r="B115" t="s">
        <v>420</v>
      </c>
      <c r="C115" t="s">
        <v>421</v>
      </c>
      <c r="D115" s="64">
        <v>5.99</v>
      </c>
      <c r="E115" s="83">
        <v>0</v>
      </c>
      <c r="F115">
        <v>0</v>
      </c>
      <c r="G115" s="64">
        <v>10</v>
      </c>
    </row>
    <row r="116" spans="1:7" ht="14.4" customHeight="1" x14ac:dyDescent="0.25">
      <c r="A116" t="s">
        <v>422</v>
      </c>
      <c r="B116" t="s">
        <v>423</v>
      </c>
      <c r="C116" t="s">
        <v>424</v>
      </c>
      <c r="D116" s="64">
        <v>6.5</v>
      </c>
      <c r="E116" s="83">
        <v>2.4657534246575342E-2</v>
      </c>
      <c r="F116" t="s">
        <v>25</v>
      </c>
      <c r="G116" s="64">
        <v>15</v>
      </c>
    </row>
    <row r="117" spans="1:7" ht="14.4" customHeight="1" x14ac:dyDescent="0.25">
      <c r="A117" t="s">
        <v>425</v>
      </c>
      <c r="B117" t="s">
        <v>426</v>
      </c>
      <c r="C117" t="s">
        <v>427</v>
      </c>
      <c r="D117" s="64">
        <v>4.4000000000000004</v>
      </c>
      <c r="E117" s="83">
        <v>0</v>
      </c>
      <c r="F117" t="s">
        <v>770</v>
      </c>
      <c r="G117" s="64">
        <v>20</v>
      </c>
    </row>
    <row r="118" spans="1:7" ht="14.4" customHeight="1" x14ac:dyDescent="0.25">
      <c r="A118" t="s">
        <v>428</v>
      </c>
      <c r="B118" t="s">
        <v>429</v>
      </c>
      <c r="C118" t="s">
        <v>430</v>
      </c>
      <c r="D118" s="64">
        <v>3.97</v>
      </c>
      <c r="E118" s="83">
        <v>0</v>
      </c>
      <c r="F118" t="s">
        <v>770</v>
      </c>
      <c r="G118" s="64">
        <v>10</v>
      </c>
    </row>
    <row r="119" spans="1:7" ht="14.4" customHeight="1" x14ac:dyDescent="0.25">
      <c r="A119" t="s">
        <v>431</v>
      </c>
      <c r="B119" t="s">
        <v>432</v>
      </c>
      <c r="C119" t="s">
        <v>433</v>
      </c>
      <c r="D119" s="64">
        <v>3.88</v>
      </c>
      <c r="E119" s="83">
        <v>0</v>
      </c>
      <c r="F119">
        <v>0</v>
      </c>
      <c r="G119" s="64">
        <v>10</v>
      </c>
    </row>
    <row r="120" spans="1:7" ht="14.4" customHeight="1" x14ac:dyDescent="0.25">
      <c r="A120" t="s">
        <v>434</v>
      </c>
      <c r="B120" t="s">
        <v>435</v>
      </c>
      <c r="C120" t="s">
        <v>436</v>
      </c>
      <c r="D120" s="64">
        <v>4</v>
      </c>
      <c r="E120" s="83">
        <v>0</v>
      </c>
      <c r="F120">
        <v>0</v>
      </c>
      <c r="G120" s="64">
        <v>20</v>
      </c>
    </row>
    <row r="121" spans="1:7" ht="14.4" customHeight="1" x14ac:dyDescent="0.25">
      <c r="A121" t="s">
        <v>437</v>
      </c>
      <c r="B121" t="s">
        <v>438</v>
      </c>
      <c r="C121" t="s">
        <v>439</v>
      </c>
      <c r="D121" s="64">
        <v>4.8</v>
      </c>
      <c r="E121" s="83">
        <v>0</v>
      </c>
      <c r="F121">
        <v>0</v>
      </c>
      <c r="G121" s="64">
        <v>20</v>
      </c>
    </row>
    <row r="122" spans="1:7" ht="14.4" customHeight="1" x14ac:dyDescent="0.25">
      <c r="A122" t="s">
        <v>440</v>
      </c>
      <c r="B122" t="s">
        <v>441</v>
      </c>
      <c r="C122" t="s">
        <v>442</v>
      </c>
      <c r="D122" s="64">
        <v>4.9000000000000004</v>
      </c>
      <c r="E122" s="83">
        <v>0</v>
      </c>
      <c r="F122" t="s">
        <v>770</v>
      </c>
      <c r="G122" s="64">
        <v>10</v>
      </c>
    </row>
    <row r="123" spans="1:7" ht="14.4" customHeight="1" x14ac:dyDescent="0.25">
      <c r="A123" t="s">
        <v>443</v>
      </c>
      <c r="B123" t="s">
        <v>444</v>
      </c>
      <c r="C123" t="s">
        <v>445</v>
      </c>
      <c r="D123" s="64">
        <v>4.5</v>
      </c>
      <c r="E123" s="83">
        <v>0</v>
      </c>
      <c r="F123">
        <v>0</v>
      </c>
      <c r="G123" s="64">
        <v>20</v>
      </c>
    </row>
    <row r="124" spans="1:7" ht="14.4" customHeight="1" x14ac:dyDescent="0.25">
      <c r="A124" t="s">
        <v>446</v>
      </c>
      <c r="B124" t="s">
        <v>447</v>
      </c>
      <c r="C124" t="s">
        <v>448</v>
      </c>
      <c r="D124" s="64">
        <v>6.2</v>
      </c>
      <c r="E124" s="83">
        <v>0</v>
      </c>
      <c r="F124" t="s">
        <v>770</v>
      </c>
      <c r="G124" s="64">
        <v>20</v>
      </c>
    </row>
    <row r="125" spans="1:7" ht="14.4" customHeight="1" x14ac:dyDescent="0.25">
      <c r="A125" t="s">
        <v>449</v>
      </c>
      <c r="B125" t="s">
        <v>450</v>
      </c>
      <c r="C125" t="s">
        <v>451</v>
      </c>
      <c r="D125" s="64">
        <v>5.7</v>
      </c>
      <c r="E125" s="83">
        <v>0</v>
      </c>
      <c r="F125" t="s">
        <v>25</v>
      </c>
      <c r="G125" s="64">
        <v>15</v>
      </c>
    </row>
    <row r="126" spans="1:7" ht="14.4" customHeight="1" x14ac:dyDescent="0.25">
      <c r="A126" t="s">
        <v>452</v>
      </c>
      <c r="B126" t="s">
        <v>453</v>
      </c>
      <c r="C126" t="s">
        <v>454</v>
      </c>
      <c r="D126" s="64">
        <v>3.9</v>
      </c>
      <c r="E126" s="83">
        <v>0</v>
      </c>
      <c r="F126" t="s">
        <v>770</v>
      </c>
      <c r="G126" s="64">
        <v>20</v>
      </c>
    </row>
    <row r="127" spans="1:7" ht="14.4" customHeight="1" x14ac:dyDescent="0.25">
      <c r="A127" t="s">
        <v>455</v>
      </c>
      <c r="B127" t="s">
        <v>456</v>
      </c>
      <c r="C127" t="s">
        <v>457</v>
      </c>
      <c r="D127" s="64">
        <v>3.8</v>
      </c>
      <c r="E127" s="83">
        <v>0</v>
      </c>
      <c r="F127">
        <v>0</v>
      </c>
      <c r="G127" s="64">
        <v>20</v>
      </c>
    </row>
    <row r="128" spans="1:7" ht="14.4" customHeight="1" x14ac:dyDescent="0.25">
      <c r="A128" t="s">
        <v>458</v>
      </c>
      <c r="B128" t="s">
        <v>459</v>
      </c>
      <c r="C128" t="s">
        <v>460</v>
      </c>
      <c r="D128" s="64">
        <v>3.87</v>
      </c>
      <c r="E128" s="83">
        <v>0</v>
      </c>
      <c r="F128">
        <v>0</v>
      </c>
      <c r="G128" s="64">
        <v>20</v>
      </c>
    </row>
    <row r="129" spans="1:7" ht="14.4" customHeight="1" x14ac:dyDescent="0.25">
      <c r="A129" t="s">
        <v>461</v>
      </c>
      <c r="B129" t="s">
        <v>462</v>
      </c>
      <c r="C129" t="s">
        <v>463</v>
      </c>
      <c r="D129" s="64">
        <v>3.87</v>
      </c>
      <c r="E129" s="83">
        <v>0</v>
      </c>
      <c r="F129">
        <v>0</v>
      </c>
      <c r="G129" s="64">
        <v>20</v>
      </c>
    </row>
    <row r="130" spans="1:7" ht="14.4" customHeight="1" x14ac:dyDescent="0.25">
      <c r="A130" t="s">
        <v>464</v>
      </c>
      <c r="B130" t="s">
        <v>465</v>
      </c>
      <c r="C130" t="s">
        <v>466</v>
      </c>
      <c r="D130" s="64">
        <v>3.64</v>
      </c>
      <c r="E130" s="83">
        <v>0</v>
      </c>
      <c r="F130">
        <v>0</v>
      </c>
      <c r="G130" s="64">
        <v>10</v>
      </c>
    </row>
    <row r="131" spans="1:7" ht="14.4" customHeight="1" x14ac:dyDescent="0.25">
      <c r="A131" t="s">
        <v>467</v>
      </c>
      <c r="B131" t="s">
        <v>465</v>
      </c>
      <c r="C131" t="s">
        <v>468</v>
      </c>
      <c r="D131" s="64">
        <v>3.64</v>
      </c>
      <c r="E131" s="83">
        <v>0</v>
      </c>
      <c r="F131">
        <v>0</v>
      </c>
      <c r="G131" s="64">
        <v>10</v>
      </c>
    </row>
    <row r="132" spans="1:7" ht="14.4" customHeight="1" x14ac:dyDescent="0.25">
      <c r="A132" t="s">
        <v>469</v>
      </c>
      <c r="B132" t="s">
        <v>470</v>
      </c>
      <c r="C132" t="s">
        <v>471</v>
      </c>
      <c r="D132" s="64">
        <v>6.5</v>
      </c>
      <c r="E132" s="83">
        <v>0</v>
      </c>
      <c r="F132">
        <v>0</v>
      </c>
      <c r="G132" s="64">
        <v>20</v>
      </c>
    </row>
    <row r="133" spans="1:7" ht="14.4" customHeight="1" x14ac:dyDescent="0.25">
      <c r="A133" t="s">
        <v>472</v>
      </c>
      <c r="B133" t="s">
        <v>473</v>
      </c>
      <c r="C133" t="s">
        <v>474</v>
      </c>
      <c r="D133" s="64">
        <v>4.4000000000000004</v>
      </c>
      <c r="E133" s="83">
        <v>0</v>
      </c>
      <c r="F133" t="s">
        <v>770</v>
      </c>
      <c r="G133" s="64">
        <v>10</v>
      </c>
    </row>
    <row r="134" spans="1:7" ht="14.4" customHeight="1" x14ac:dyDescent="0.25">
      <c r="A134" t="s">
        <v>475</v>
      </c>
      <c r="B134" t="s">
        <v>476</v>
      </c>
      <c r="C134" t="s">
        <v>477</v>
      </c>
      <c r="D134" s="64">
        <v>6.05</v>
      </c>
      <c r="E134" s="83">
        <v>1.1260273972602739</v>
      </c>
      <c r="F134" t="s">
        <v>25</v>
      </c>
      <c r="G134" s="64">
        <v>20</v>
      </c>
    </row>
    <row r="135" spans="1:7" ht="14.4" customHeight="1" x14ac:dyDescent="0.25">
      <c r="A135" t="s">
        <v>478</v>
      </c>
      <c r="B135" t="s">
        <v>479</v>
      </c>
      <c r="C135" t="s">
        <v>480</v>
      </c>
      <c r="D135" s="64">
        <v>4.3</v>
      </c>
      <c r="E135" s="83">
        <v>0</v>
      </c>
      <c r="F135" t="s">
        <v>770</v>
      </c>
      <c r="G135" s="64">
        <v>20</v>
      </c>
    </row>
    <row r="136" spans="1:7" ht="14.4" customHeight="1" x14ac:dyDescent="0.25">
      <c r="A136" t="s">
        <v>481</v>
      </c>
      <c r="B136" t="s">
        <v>482</v>
      </c>
      <c r="C136" t="s">
        <v>483</v>
      </c>
      <c r="D136" s="64">
        <v>4.75</v>
      </c>
      <c r="E136" s="83">
        <v>0</v>
      </c>
      <c r="F136">
        <v>0</v>
      </c>
      <c r="G136" s="64">
        <v>15</v>
      </c>
    </row>
    <row r="137" spans="1:7" ht="14.4" customHeight="1" x14ac:dyDescent="0.25">
      <c r="A137" t="s">
        <v>484</v>
      </c>
      <c r="B137" t="s">
        <v>485</v>
      </c>
      <c r="C137" t="s">
        <v>486</v>
      </c>
      <c r="D137" s="64">
        <v>6.5</v>
      </c>
      <c r="E137" s="83">
        <v>0</v>
      </c>
      <c r="F137">
        <v>0</v>
      </c>
      <c r="G137" s="64">
        <v>10</v>
      </c>
    </row>
    <row r="138" spans="1:7" ht="14.4" customHeight="1" x14ac:dyDescent="0.25">
      <c r="A138" t="s">
        <v>487</v>
      </c>
      <c r="B138" t="s">
        <v>488</v>
      </c>
      <c r="C138" t="s">
        <v>489</v>
      </c>
      <c r="D138" s="64">
        <v>6.5</v>
      </c>
      <c r="E138" s="83">
        <v>0</v>
      </c>
      <c r="F138">
        <v>0</v>
      </c>
      <c r="G138" s="64">
        <v>10</v>
      </c>
    </row>
    <row r="139" spans="1:7" ht="14.4" customHeight="1" x14ac:dyDescent="0.25">
      <c r="A139" t="s">
        <v>490</v>
      </c>
      <c r="B139" t="s">
        <v>491</v>
      </c>
      <c r="C139" t="s">
        <v>492</v>
      </c>
      <c r="D139" s="64">
        <v>5</v>
      </c>
      <c r="E139" s="83">
        <v>0</v>
      </c>
      <c r="F139" t="s">
        <v>770</v>
      </c>
      <c r="G139" s="64">
        <v>10</v>
      </c>
    </row>
    <row r="140" spans="1:7" ht="14.4" customHeight="1" x14ac:dyDescent="0.25">
      <c r="A140" t="s">
        <v>493</v>
      </c>
      <c r="B140" t="s">
        <v>494</v>
      </c>
      <c r="C140" t="s">
        <v>495</v>
      </c>
      <c r="D140" s="64">
        <v>6.7</v>
      </c>
      <c r="E140" s="83">
        <v>0</v>
      </c>
      <c r="F140">
        <v>0</v>
      </c>
      <c r="G140" s="64">
        <v>10</v>
      </c>
    </row>
    <row r="141" spans="1:7" ht="14.4" customHeight="1" x14ac:dyDescent="0.25">
      <c r="A141" t="s">
        <v>496</v>
      </c>
      <c r="B141" t="s">
        <v>497</v>
      </c>
      <c r="C141" t="s">
        <v>498</v>
      </c>
      <c r="D141" s="64">
        <v>5.15</v>
      </c>
      <c r="E141" s="83">
        <v>0</v>
      </c>
      <c r="F141" t="s">
        <v>770</v>
      </c>
      <c r="G141" s="64">
        <v>10</v>
      </c>
    </row>
    <row r="142" spans="1:7" ht="14.4" customHeight="1" x14ac:dyDescent="0.25">
      <c r="A142" t="s">
        <v>499</v>
      </c>
      <c r="B142" t="s">
        <v>500</v>
      </c>
      <c r="C142" t="s">
        <v>501</v>
      </c>
      <c r="D142" s="64">
        <v>6.4</v>
      </c>
      <c r="E142" s="83">
        <v>0</v>
      </c>
      <c r="F142">
        <v>0</v>
      </c>
      <c r="G142" s="64">
        <v>15</v>
      </c>
    </row>
    <row r="143" spans="1:7" ht="14.4" customHeight="1" x14ac:dyDescent="0.25">
      <c r="A143" t="s">
        <v>502</v>
      </c>
      <c r="B143" t="s">
        <v>503</v>
      </c>
      <c r="C143" t="s">
        <v>504</v>
      </c>
      <c r="D143" s="64">
        <v>6.3</v>
      </c>
      <c r="E143" s="83">
        <v>0</v>
      </c>
      <c r="F143">
        <v>0</v>
      </c>
      <c r="G143" s="64">
        <v>10</v>
      </c>
    </row>
    <row r="144" spans="1:7" ht="14.4" customHeight="1" x14ac:dyDescent="0.25">
      <c r="A144" t="s">
        <v>505</v>
      </c>
      <c r="B144" t="s">
        <v>506</v>
      </c>
      <c r="C144" t="s">
        <v>507</v>
      </c>
      <c r="D144" s="64">
        <v>6.4</v>
      </c>
      <c r="E144" s="83">
        <v>0</v>
      </c>
      <c r="F144">
        <v>0</v>
      </c>
      <c r="G144" s="64">
        <v>20</v>
      </c>
    </row>
    <row r="145" spans="1:7" ht="14.4" customHeight="1" x14ac:dyDescent="0.25">
      <c r="A145" t="s">
        <v>508</v>
      </c>
      <c r="B145" t="s">
        <v>509</v>
      </c>
      <c r="C145" t="s">
        <v>510</v>
      </c>
      <c r="D145" s="64">
        <v>5.15</v>
      </c>
      <c r="E145" s="83">
        <v>0</v>
      </c>
      <c r="F145">
        <v>0</v>
      </c>
      <c r="G145" s="64">
        <v>10</v>
      </c>
    </row>
    <row r="146" spans="1:7" ht="14.4" customHeight="1" x14ac:dyDescent="0.25">
      <c r="A146" t="s">
        <v>511</v>
      </c>
      <c r="B146" t="s">
        <v>512</v>
      </c>
      <c r="C146" t="s">
        <v>513</v>
      </c>
      <c r="D146" s="64">
        <v>6.8</v>
      </c>
      <c r="E146" s="83">
        <v>0</v>
      </c>
      <c r="F146">
        <v>0</v>
      </c>
      <c r="G146" s="64">
        <v>20</v>
      </c>
    </row>
    <row r="147" spans="1:7" ht="14.4" customHeight="1" x14ac:dyDescent="0.25">
      <c r="A147" t="s">
        <v>514</v>
      </c>
      <c r="B147" t="s">
        <v>515</v>
      </c>
      <c r="C147" t="s">
        <v>516</v>
      </c>
      <c r="D147" s="64">
        <v>5.24</v>
      </c>
      <c r="E147" s="83">
        <v>0</v>
      </c>
      <c r="F147" t="s">
        <v>770</v>
      </c>
      <c r="G147" s="64">
        <v>20</v>
      </c>
    </row>
    <row r="148" spans="1:7" ht="14.4" customHeight="1" x14ac:dyDescent="0.25">
      <c r="A148" t="s">
        <v>517</v>
      </c>
      <c r="B148" t="s">
        <v>518</v>
      </c>
      <c r="C148" t="s">
        <v>519</v>
      </c>
      <c r="D148" s="64">
        <v>5.35</v>
      </c>
      <c r="E148" s="83">
        <v>0</v>
      </c>
      <c r="F148">
        <v>0</v>
      </c>
      <c r="G148" s="64">
        <v>10</v>
      </c>
    </row>
    <row r="149" spans="1:7" ht="14.4" customHeight="1" x14ac:dyDescent="0.25">
      <c r="A149" t="s">
        <v>520</v>
      </c>
      <c r="B149" t="s">
        <v>521</v>
      </c>
      <c r="C149" t="s">
        <v>522</v>
      </c>
      <c r="D149" s="64">
        <v>6.8</v>
      </c>
      <c r="E149" s="83">
        <v>0</v>
      </c>
      <c r="F149">
        <v>0</v>
      </c>
      <c r="G149" s="64">
        <v>10</v>
      </c>
    </row>
    <row r="150" spans="1:7" ht="14.4" customHeight="1" x14ac:dyDescent="0.25">
      <c r="A150" t="s">
        <v>523</v>
      </c>
      <c r="B150" t="s">
        <v>524</v>
      </c>
      <c r="C150" t="s">
        <v>525</v>
      </c>
      <c r="D150" s="64">
        <v>6.8</v>
      </c>
      <c r="E150" s="83">
        <v>0</v>
      </c>
      <c r="F150">
        <v>0</v>
      </c>
      <c r="G150" s="64">
        <v>20</v>
      </c>
    </row>
    <row r="151" spans="1:7" ht="14.4" customHeight="1" x14ac:dyDescent="0.25">
      <c r="A151" t="s">
        <v>526</v>
      </c>
      <c r="B151" t="s">
        <v>527</v>
      </c>
      <c r="C151" t="s">
        <v>528</v>
      </c>
      <c r="D151" s="64">
        <v>7.2</v>
      </c>
      <c r="E151" s="83">
        <v>0</v>
      </c>
      <c r="F151">
        <v>0</v>
      </c>
      <c r="G151" s="64">
        <v>10</v>
      </c>
    </row>
    <row r="152" spans="1:7" ht="14.4" customHeight="1" x14ac:dyDescent="0.25">
      <c r="A152" t="s">
        <v>529</v>
      </c>
      <c r="B152" t="s">
        <v>530</v>
      </c>
      <c r="C152" t="s">
        <v>531</v>
      </c>
      <c r="D152" s="64">
        <v>7.3</v>
      </c>
      <c r="E152" s="83">
        <v>0</v>
      </c>
      <c r="F152">
        <v>0</v>
      </c>
      <c r="G152" s="64">
        <v>10</v>
      </c>
    </row>
    <row r="153" spans="1:7" ht="14.4" customHeight="1" x14ac:dyDescent="0.25">
      <c r="A153" t="s">
        <v>532</v>
      </c>
      <c r="B153" t="s">
        <v>533</v>
      </c>
      <c r="C153" t="s">
        <v>534</v>
      </c>
      <c r="D153" s="64">
        <v>5.8</v>
      </c>
      <c r="E153" s="83">
        <v>0</v>
      </c>
      <c r="F153" t="s">
        <v>770</v>
      </c>
      <c r="G153" s="64">
        <v>10</v>
      </c>
    </row>
    <row r="154" spans="1:7" ht="14.4" customHeight="1" x14ac:dyDescent="0.25">
      <c r="A154" t="s">
        <v>535</v>
      </c>
      <c r="B154" t="s">
        <v>536</v>
      </c>
      <c r="C154" t="s">
        <v>537</v>
      </c>
      <c r="D154" s="64">
        <v>7.3</v>
      </c>
      <c r="E154" s="83">
        <v>0</v>
      </c>
      <c r="F154">
        <v>0</v>
      </c>
      <c r="G154" s="64">
        <v>10</v>
      </c>
    </row>
    <row r="155" spans="1:7" ht="14.4" customHeight="1" x14ac:dyDescent="0.25">
      <c r="A155" t="s">
        <v>538</v>
      </c>
      <c r="B155" t="s">
        <v>539</v>
      </c>
      <c r="C155" t="s">
        <v>540</v>
      </c>
      <c r="D155" s="64">
        <v>6</v>
      </c>
      <c r="E155" s="83">
        <v>0</v>
      </c>
      <c r="F155" t="s">
        <v>770</v>
      </c>
      <c r="G155" s="64">
        <v>10</v>
      </c>
    </row>
    <row r="156" spans="1:7" ht="14.4" customHeight="1" x14ac:dyDescent="0.25">
      <c r="A156" t="s">
        <v>541</v>
      </c>
      <c r="B156" t="s">
        <v>542</v>
      </c>
      <c r="C156" t="s">
        <v>543</v>
      </c>
      <c r="D156" s="64">
        <v>4.93</v>
      </c>
      <c r="E156" s="83">
        <v>0</v>
      </c>
      <c r="F156">
        <v>0</v>
      </c>
      <c r="G156" s="64">
        <v>10</v>
      </c>
    </row>
    <row r="157" spans="1:7" ht="14.4" customHeight="1" x14ac:dyDescent="0.25">
      <c r="A157" t="s">
        <v>544</v>
      </c>
      <c r="B157" t="s">
        <v>545</v>
      </c>
      <c r="C157" t="s">
        <v>546</v>
      </c>
      <c r="D157" s="64">
        <v>4.6500000000000004</v>
      </c>
      <c r="E157" s="83">
        <v>0</v>
      </c>
      <c r="F157" t="s">
        <v>770</v>
      </c>
      <c r="G157" s="64">
        <v>10</v>
      </c>
    </row>
    <row r="158" spans="1:7" ht="14.4" customHeight="1" x14ac:dyDescent="0.25">
      <c r="A158" t="s">
        <v>547</v>
      </c>
      <c r="B158" t="s">
        <v>548</v>
      </c>
      <c r="C158" t="s">
        <v>549</v>
      </c>
      <c r="D158" s="64">
        <v>5.4</v>
      </c>
      <c r="E158" s="83">
        <v>0</v>
      </c>
      <c r="F158">
        <v>0</v>
      </c>
      <c r="G158" s="64">
        <v>10</v>
      </c>
    </row>
    <row r="159" spans="1:7" ht="14.4" customHeight="1" x14ac:dyDescent="0.25">
      <c r="A159" t="s">
        <v>550</v>
      </c>
      <c r="B159" t="s">
        <v>551</v>
      </c>
      <c r="C159" t="s">
        <v>552</v>
      </c>
      <c r="D159" s="64">
        <v>5.35</v>
      </c>
      <c r="E159" s="83">
        <v>0</v>
      </c>
      <c r="F159">
        <v>0</v>
      </c>
      <c r="G159" s="64">
        <v>10</v>
      </c>
    </row>
    <row r="160" spans="1:7" ht="14.4" customHeight="1" x14ac:dyDescent="0.25">
      <c r="A160" t="s">
        <v>553</v>
      </c>
      <c r="B160" t="s">
        <v>554</v>
      </c>
      <c r="C160" t="s">
        <v>555</v>
      </c>
      <c r="D160" s="64">
        <v>5.18</v>
      </c>
      <c r="E160" s="83">
        <v>0</v>
      </c>
      <c r="F160">
        <v>0</v>
      </c>
      <c r="G160" s="64">
        <v>10</v>
      </c>
    </row>
    <row r="161" spans="1:7" ht="14.4" customHeight="1" x14ac:dyDescent="0.25">
      <c r="A161" t="s">
        <v>556</v>
      </c>
      <c r="B161" t="s">
        <v>557</v>
      </c>
      <c r="C161" t="s">
        <v>558</v>
      </c>
      <c r="D161" s="64">
        <v>4.37</v>
      </c>
      <c r="E161" s="83">
        <v>0</v>
      </c>
      <c r="F161" t="s">
        <v>770</v>
      </c>
      <c r="G161" s="64">
        <v>10</v>
      </c>
    </row>
    <row r="162" spans="1:7" ht="14.4" customHeight="1" x14ac:dyDescent="0.25">
      <c r="A162" t="s">
        <v>559</v>
      </c>
      <c r="B162" t="s">
        <v>560</v>
      </c>
      <c r="C162" t="s">
        <v>561</v>
      </c>
      <c r="D162" s="64">
        <v>5.13</v>
      </c>
      <c r="E162" s="83">
        <v>0</v>
      </c>
      <c r="F162" t="s">
        <v>25</v>
      </c>
      <c r="G162" s="64">
        <v>9</v>
      </c>
    </row>
    <row r="163" spans="1:7" ht="14.4" customHeight="1" x14ac:dyDescent="0.25">
      <c r="A163" t="s">
        <v>562</v>
      </c>
      <c r="B163" t="s">
        <v>563</v>
      </c>
      <c r="C163" t="s">
        <v>564</v>
      </c>
      <c r="D163" s="64">
        <v>5.04</v>
      </c>
      <c r="E163" s="83">
        <v>0</v>
      </c>
      <c r="F163" t="s">
        <v>25</v>
      </c>
      <c r="G163" s="64">
        <v>10</v>
      </c>
    </row>
    <row r="164" spans="1:7" ht="14.4" customHeight="1" x14ac:dyDescent="0.25">
      <c r="A164" t="s">
        <v>565</v>
      </c>
      <c r="B164" t="s">
        <v>566</v>
      </c>
      <c r="C164" t="s">
        <v>567</v>
      </c>
      <c r="D164" s="64">
        <v>6.98</v>
      </c>
      <c r="E164" s="83">
        <v>0</v>
      </c>
      <c r="F164" t="s">
        <v>770</v>
      </c>
      <c r="G164" s="64">
        <v>4</v>
      </c>
    </row>
    <row r="165" spans="1:7" ht="14.4" customHeight="1" x14ac:dyDescent="0.25">
      <c r="A165" t="s">
        <v>568</v>
      </c>
      <c r="B165" t="s">
        <v>569</v>
      </c>
      <c r="C165" t="s">
        <v>570</v>
      </c>
      <c r="D165" s="64">
        <v>6.12</v>
      </c>
      <c r="E165" s="83">
        <v>0</v>
      </c>
      <c r="F165" t="s">
        <v>770</v>
      </c>
      <c r="G165" s="64">
        <v>10</v>
      </c>
    </row>
    <row r="166" spans="1:7" ht="14.4" customHeight="1" x14ac:dyDescent="0.25">
      <c r="A166" t="s">
        <v>571</v>
      </c>
      <c r="B166" t="s">
        <v>572</v>
      </c>
      <c r="C166" t="s">
        <v>573</v>
      </c>
      <c r="D166" s="64">
        <v>6.06</v>
      </c>
      <c r="E166" s="83">
        <v>0</v>
      </c>
      <c r="F166" t="s">
        <v>25</v>
      </c>
      <c r="G166" s="64">
        <v>10</v>
      </c>
    </row>
    <row r="167" spans="1:7" ht="14.4" customHeight="1" x14ac:dyDescent="0.25">
      <c r="A167" t="s">
        <v>574</v>
      </c>
      <c r="B167" t="s">
        <v>575</v>
      </c>
      <c r="C167" t="s">
        <v>576</v>
      </c>
      <c r="D167" s="64">
        <v>6.6</v>
      </c>
      <c r="E167" s="83">
        <v>0</v>
      </c>
      <c r="F167" t="s">
        <v>770</v>
      </c>
      <c r="G167" s="64">
        <v>4</v>
      </c>
    </row>
    <row r="168" spans="1:7" ht="14.4" customHeight="1" x14ac:dyDescent="0.25">
      <c r="A168" t="s">
        <v>577</v>
      </c>
      <c r="B168" t="s">
        <v>578</v>
      </c>
      <c r="C168" t="s">
        <v>579</v>
      </c>
      <c r="D168" s="64">
        <v>5.23</v>
      </c>
      <c r="E168" s="83">
        <v>0</v>
      </c>
      <c r="F168" t="s">
        <v>25</v>
      </c>
      <c r="G168" s="64">
        <v>10</v>
      </c>
    </row>
    <row r="169" spans="1:7" ht="14.4" customHeight="1" x14ac:dyDescent="0.25">
      <c r="A169" t="s">
        <v>580</v>
      </c>
      <c r="B169" t="s">
        <v>581</v>
      </c>
      <c r="C169" t="s">
        <v>582</v>
      </c>
      <c r="D169" s="64">
        <v>5.41</v>
      </c>
      <c r="E169" s="83">
        <v>0</v>
      </c>
      <c r="F169" t="s">
        <v>25</v>
      </c>
      <c r="G169" s="64">
        <v>10</v>
      </c>
    </row>
    <row r="170" spans="1:7" ht="14.4" customHeight="1" x14ac:dyDescent="0.25">
      <c r="A170" t="s">
        <v>583</v>
      </c>
      <c r="B170" t="s">
        <v>584</v>
      </c>
      <c r="C170" t="s">
        <v>585</v>
      </c>
      <c r="D170" s="64">
        <v>5.5</v>
      </c>
      <c r="E170" s="83">
        <v>0</v>
      </c>
      <c r="F170" t="s">
        <v>684</v>
      </c>
      <c r="G170" s="64">
        <v>7</v>
      </c>
    </row>
    <row r="171" spans="1:7" ht="14.4" customHeight="1" x14ac:dyDescent="0.25">
      <c r="A171" t="s">
        <v>586</v>
      </c>
      <c r="B171" t="s">
        <v>584</v>
      </c>
      <c r="C171" t="s">
        <v>587</v>
      </c>
      <c r="D171" s="64">
        <v>5.35</v>
      </c>
      <c r="E171" s="83">
        <v>0</v>
      </c>
      <c r="F171" t="s">
        <v>684</v>
      </c>
      <c r="G171" s="64">
        <v>3</v>
      </c>
    </row>
    <row r="172" spans="1:7" ht="14.4" customHeight="1" x14ac:dyDescent="0.25">
      <c r="A172" t="s">
        <v>588</v>
      </c>
      <c r="B172" t="s">
        <v>589</v>
      </c>
      <c r="C172" t="s">
        <v>590</v>
      </c>
      <c r="D172" s="64">
        <v>3.49</v>
      </c>
      <c r="E172" s="83">
        <v>0</v>
      </c>
      <c r="F172" t="s">
        <v>770</v>
      </c>
      <c r="G172" s="64">
        <v>10</v>
      </c>
    </row>
    <row r="173" spans="1:7" ht="14.4" customHeight="1" x14ac:dyDescent="0.25">
      <c r="A173" t="s">
        <v>591</v>
      </c>
      <c r="B173" t="s">
        <v>592</v>
      </c>
      <c r="C173" t="s">
        <v>593</v>
      </c>
      <c r="D173" s="64">
        <v>3.1</v>
      </c>
      <c r="E173" s="83">
        <v>0</v>
      </c>
      <c r="F173" t="s">
        <v>770</v>
      </c>
      <c r="G173" s="64">
        <v>10</v>
      </c>
    </row>
    <row r="174" spans="1:7" ht="14.4" customHeight="1" x14ac:dyDescent="0.25">
      <c r="A174" t="s">
        <v>594</v>
      </c>
      <c r="B174" t="s">
        <v>595</v>
      </c>
      <c r="C174" t="s">
        <v>596</v>
      </c>
      <c r="D174" s="64">
        <v>4.1500000000000004</v>
      </c>
      <c r="E174" s="83">
        <v>0</v>
      </c>
      <c r="F174" t="s">
        <v>25</v>
      </c>
      <c r="G174" s="64">
        <v>10</v>
      </c>
    </row>
    <row r="175" spans="1:7" ht="14.4" customHeight="1" x14ac:dyDescent="0.25">
      <c r="A175" t="s">
        <v>597</v>
      </c>
      <c r="B175" t="s">
        <v>598</v>
      </c>
      <c r="C175" t="s">
        <v>599</v>
      </c>
      <c r="D175" s="64">
        <v>3.6</v>
      </c>
      <c r="E175" s="83">
        <v>0</v>
      </c>
      <c r="F175" t="s">
        <v>770</v>
      </c>
      <c r="G175" s="64">
        <v>4</v>
      </c>
    </row>
    <row r="176" spans="1:7" ht="14.4" customHeight="1" x14ac:dyDescent="0.25">
      <c r="A176" t="s">
        <v>600</v>
      </c>
      <c r="B176" t="s">
        <v>601</v>
      </c>
      <c r="C176" t="s">
        <v>602</v>
      </c>
      <c r="D176" s="64">
        <v>2.99</v>
      </c>
      <c r="E176" s="83">
        <v>0</v>
      </c>
      <c r="F176" t="s">
        <v>770</v>
      </c>
      <c r="G176" s="64">
        <v>4</v>
      </c>
    </row>
    <row r="177" spans="1:7" ht="14.4" customHeight="1" x14ac:dyDescent="0.25">
      <c r="A177" t="s">
        <v>603</v>
      </c>
      <c r="B177" t="s">
        <v>604</v>
      </c>
      <c r="C177" t="s">
        <v>605</v>
      </c>
      <c r="D177" s="64">
        <v>2.76</v>
      </c>
      <c r="E177" s="83">
        <v>0</v>
      </c>
      <c r="F177" t="s">
        <v>770</v>
      </c>
      <c r="G177" s="64">
        <v>10</v>
      </c>
    </row>
    <row r="178" spans="1:7" ht="14.4" customHeight="1" x14ac:dyDescent="0.25">
      <c r="A178" t="s">
        <v>606</v>
      </c>
      <c r="B178" t="s">
        <v>607</v>
      </c>
      <c r="C178" t="s">
        <v>608</v>
      </c>
      <c r="D178" s="64">
        <v>5.38</v>
      </c>
      <c r="E178" s="83">
        <v>0</v>
      </c>
      <c r="F178" t="s">
        <v>25</v>
      </c>
      <c r="G178" s="64">
        <v>14</v>
      </c>
    </row>
    <row r="179" spans="1:7" ht="14.4" customHeight="1" x14ac:dyDescent="0.25">
      <c r="A179" t="s">
        <v>609</v>
      </c>
      <c r="B179" t="s">
        <v>610</v>
      </c>
      <c r="C179" t="s">
        <v>611</v>
      </c>
      <c r="D179" s="64">
        <v>4.4000000000000004</v>
      </c>
      <c r="E179" s="83">
        <v>0</v>
      </c>
      <c r="F179" t="s">
        <v>25</v>
      </c>
      <c r="G179" s="64">
        <v>10</v>
      </c>
    </row>
    <row r="180" spans="1:7" ht="14.4" customHeight="1" x14ac:dyDescent="0.25">
      <c r="A180" t="s">
        <v>612</v>
      </c>
      <c r="B180" t="s">
        <v>613</v>
      </c>
      <c r="C180" t="s">
        <v>614</v>
      </c>
      <c r="D180" s="64">
        <v>5.23</v>
      </c>
      <c r="E180" s="83">
        <v>0</v>
      </c>
      <c r="F180" t="s">
        <v>770</v>
      </c>
      <c r="G180" s="64">
        <v>10</v>
      </c>
    </row>
    <row r="181" spans="1:7" ht="14.4" customHeight="1" x14ac:dyDescent="0.25">
      <c r="A181" t="s">
        <v>615</v>
      </c>
      <c r="B181" t="s">
        <v>616</v>
      </c>
      <c r="C181" t="s">
        <v>617</v>
      </c>
      <c r="D181" s="64"/>
      <c r="E181" s="83">
        <v>0</v>
      </c>
      <c r="F181" t="s">
        <v>770</v>
      </c>
      <c r="G181" s="64">
        <v>10</v>
      </c>
    </row>
    <row r="182" spans="1:7" ht="14.4" customHeight="1" x14ac:dyDescent="0.25">
      <c r="A182" t="s">
        <v>618</v>
      </c>
      <c r="B182" t="s">
        <v>619</v>
      </c>
      <c r="C182" t="s">
        <v>620</v>
      </c>
      <c r="D182" s="64"/>
      <c r="E182" s="83">
        <v>0</v>
      </c>
      <c r="F182" t="s">
        <v>770</v>
      </c>
      <c r="G182" s="64">
        <v>10</v>
      </c>
    </row>
    <row r="183" spans="1:7" ht="14.4" customHeight="1" x14ac:dyDescent="0.25">
      <c r="A183" t="s">
        <v>621</v>
      </c>
      <c r="C183" t="s">
        <v>622</v>
      </c>
      <c r="D183" s="64"/>
      <c r="E183" s="83">
        <v>0</v>
      </c>
      <c r="F183">
        <v>0</v>
      </c>
      <c r="G183" s="64">
        <v>0</v>
      </c>
    </row>
    <row r="184" spans="1:7" ht="14.4" customHeight="1" x14ac:dyDescent="0.25">
      <c r="A184" t="s">
        <v>623</v>
      </c>
      <c r="C184" t="s">
        <v>624</v>
      </c>
      <c r="D184" s="64"/>
      <c r="E184" s="83">
        <v>0</v>
      </c>
      <c r="F184">
        <v>0</v>
      </c>
      <c r="G184" s="64">
        <v>0</v>
      </c>
    </row>
    <row r="185" spans="1:7" ht="14.4" customHeight="1" x14ac:dyDescent="0.25">
      <c r="D185" s="64"/>
      <c r="E185" s="83"/>
      <c r="G185" s="64"/>
    </row>
    <row r="186" spans="1:7" ht="14.4" customHeight="1" x14ac:dyDescent="0.25">
      <c r="D186" s="64"/>
      <c r="E186" s="83"/>
      <c r="G186" s="64"/>
    </row>
    <row r="187" spans="1:7" ht="14.4" customHeight="1" x14ac:dyDescent="0.25">
      <c r="D187" s="64"/>
      <c r="E187" s="83"/>
      <c r="G187" s="64"/>
    </row>
    <row r="188" spans="1:7" ht="14.4" customHeight="1" x14ac:dyDescent="0.25">
      <c r="D188" s="64"/>
      <c r="E188" s="83"/>
      <c r="G188" s="64"/>
    </row>
    <row r="189" spans="1:7" ht="14.4" customHeight="1" x14ac:dyDescent="0.25">
      <c r="D189" s="64"/>
      <c r="E189" s="83"/>
      <c r="G189" s="64"/>
    </row>
    <row r="190" spans="1:7" ht="14.4" customHeight="1" x14ac:dyDescent="0.25">
      <c r="A190" s="143" t="s">
        <v>625</v>
      </c>
      <c r="B190" s="143"/>
      <c r="C190" s="143"/>
      <c r="D190" s="143"/>
      <c r="E190" s="83"/>
      <c r="G190" s="64"/>
    </row>
    <row r="191" spans="1:7" ht="14.4" customHeight="1" x14ac:dyDescent="0.25">
      <c r="A191" s="84" t="s">
        <v>626</v>
      </c>
      <c r="B191" s="84" t="s">
        <v>627</v>
      </c>
      <c r="C191" s="84" t="s">
        <v>628</v>
      </c>
      <c r="D191" s="85" t="s">
        <v>629</v>
      </c>
      <c r="E191" s="83"/>
      <c r="G191" s="64"/>
    </row>
    <row r="192" spans="1:7" ht="14.4" customHeight="1" x14ac:dyDescent="0.25">
      <c r="A192" t="s">
        <v>630</v>
      </c>
      <c r="B192" t="s">
        <v>25</v>
      </c>
      <c r="C192" t="s">
        <v>631</v>
      </c>
      <c r="D192" s="64" t="s">
        <v>632</v>
      </c>
      <c r="E192" s="83"/>
      <c r="G192" s="64"/>
    </row>
    <row r="193" spans="1:7" ht="14.4" customHeight="1" x14ac:dyDescent="0.25">
      <c r="A193" t="s">
        <v>633</v>
      </c>
      <c r="B193" t="s">
        <v>25</v>
      </c>
      <c r="C193" t="s">
        <v>631</v>
      </c>
      <c r="D193" s="64" t="s">
        <v>632</v>
      </c>
      <c r="E193" s="83"/>
      <c r="G193" s="64"/>
    </row>
    <row r="194" spans="1:7" ht="14.4" customHeight="1" x14ac:dyDescent="0.25">
      <c r="A194" t="s">
        <v>634</v>
      </c>
      <c r="B194" t="s">
        <v>25</v>
      </c>
      <c r="C194" t="s">
        <v>631</v>
      </c>
      <c r="D194" s="64" t="s">
        <v>635</v>
      </c>
      <c r="E194" s="83"/>
      <c r="G194" s="64"/>
    </row>
    <row r="195" spans="1:7" ht="14.4" customHeight="1" x14ac:dyDescent="0.25">
      <c r="A195" t="s">
        <v>636</v>
      </c>
      <c r="B195" t="s">
        <v>25</v>
      </c>
      <c r="C195" t="s">
        <v>631</v>
      </c>
      <c r="D195" s="64" t="s">
        <v>632</v>
      </c>
      <c r="E195" s="83"/>
      <c r="G195" s="64"/>
    </row>
    <row r="196" spans="1:7" ht="14.4" customHeight="1" x14ac:dyDescent="0.25">
      <c r="A196" t="s">
        <v>637</v>
      </c>
      <c r="B196" t="s">
        <v>25</v>
      </c>
      <c r="C196" t="s">
        <v>631</v>
      </c>
      <c r="D196" s="64" t="s">
        <v>632</v>
      </c>
      <c r="E196" s="83"/>
      <c r="G196" s="64"/>
    </row>
    <row r="197" spans="1:7" ht="14.4" customHeight="1" x14ac:dyDescent="0.25">
      <c r="A197" t="s">
        <v>638</v>
      </c>
      <c r="B197" t="s">
        <v>25</v>
      </c>
      <c r="C197" t="s">
        <v>631</v>
      </c>
      <c r="D197" s="64" t="s">
        <v>632</v>
      </c>
      <c r="E197" s="83"/>
      <c r="G197" s="64"/>
    </row>
    <row r="198" spans="1:7" ht="14.4" customHeight="1" x14ac:dyDescent="0.25">
      <c r="A198" t="s">
        <v>639</v>
      </c>
      <c r="B198" t="s">
        <v>25</v>
      </c>
      <c r="C198" t="s">
        <v>631</v>
      </c>
      <c r="D198" s="64" t="s">
        <v>635</v>
      </c>
      <c r="E198" s="83"/>
      <c r="G198" s="64"/>
    </row>
    <row r="199" spans="1:7" ht="14.4" customHeight="1" x14ac:dyDescent="0.25">
      <c r="A199" t="s">
        <v>204</v>
      </c>
      <c r="B199" t="s">
        <v>25</v>
      </c>
      <c r="C199" t="s">
        <v>631</v>
      </c>
      <c r="D199" s="64" t="s">
        <v>632</v>
      </c>
      <c r="E199" s="83"/>
      <c r="G199" s="64"/>
    </row>
    <row r="200" spans="1:7" ht="14.4" customHeight="1" x14ac:dyDescent="0.25">
      <c r="A200" t="s">
        <v>640</v>
      </c>
      <c r="B200" t="s">
        <v>25</v>
      </c>
      <c r="C200" t="s">
        <v>641</v>
      </c>
      <c r="D200" s="64" t="s">
        <v>642</v>
      </c>
      <c r="E200" s="83"/>
      <c r="G200" s="64"/>
    </row>
    <row r="201" spans="1:7" ht="14.4" customHeight="1" x14ac:dyDescent="0.25">
      <c r="A201" t="s">
        <v>643</v>
      </c>
      <c r="B201" t="s">
        <v>25</v>
      </c>
      <c r="C201" t="s">
        <v>631</v>
      </c>
      <c r="D201" s="64" t="s">
        <v>635</v>
      </c>
      <c r="E201" s="83"/>
      <c r="G201" s="64"/>
    </row>
    <row r="202" spans="1:7" ht="14.4" customHeight="1" x14ac:dyDescent="0.25">
      <c r="A202" t="s">
        <v>225</v>
      </c>
      <c r="B202" t="s">
        <v>25</v>
      </c>
      <c r="C202" t="s">
        <v>631</v>
      </c>
      <c r="D202" s="64" t="s">
        <v>632</v>
      </c>
      <c r="E202" s="83"/>
      <c r="G202" s="64"/>
    </row>
    <row r="203" spans="1:7" ht="14.4" customHeight="1" x14ac:dyDescent="0.25">
      <c r="A203" t="s">
        <v>644</v>
      </c>
      <c r="B203" t="s">
        <v>25</v>
      </c>
      <c r="C203" t="s">
        <v>641</v>
      </c>
      <c r="D203" s="64" t="s">
        <v>642</v>
      </c>
      <c r="E203" s="83"/>
      <c r="G203" s="64"/>
    </row>
    <row r="204" spans="1:7" ht="14.4" customHeight="1" x14ac:dyDescent="0.25">
      <c r="A204" t="s">
        <v>645</v>
      </c>
      <c r="B204" t="s">
        <v>25</v>
      </c>
      <c r="C204" t="s">
        <v>631</v>
      </c>
      <c r="D204" s="64" t="s">
        <v>635</v>
      </c>
      <c r="E204" s="83"/>
      <c r="G204" s="64"/>
    </row>
    <row r="205" spans="1:7" ht="14.4" customHeight="1" x14ac:dyDescent="0.25">
      <c r="A205" t="s">
        <v>646</v>
      </c>
      <c r="B205" t="s">
        <v>25</v>
      </c>
      <c r="C205" t="s">
        <v>631</v>
      </c>
      <c r="D205" s="64" t="s">
        <v>635</v>
      </c>
      <c r="E205" s="83"/>
      <c r="G205" s="64"/>
    </row>
    <row r="206" spans="1:7" ht="14.4" customHeight="1" x14ac:dyDescent="0.25">
      <c r="A206" t="s">
        <v>647</v>
      </c>
      <c r="B206" t="s">
        <v>25</v>
      </c>
      <c r="C206" t="s">
        <v>631</v>
      </c>
      <c r="D206" s="64" t="s">
        <v>635</v>
      </c>
      <c r="E206" s="83"/>
      <c r="G206" s="64"/>
    </row>
    <row r="207" spans="1:7" ht="14.4" customHeight="1" x14ac:dyDescent="0.25">
      <c r="A207" t="s">
        <v>648</v>
      </c>
      <c r="B207" t="s">
        <v>25</v>
      </c>
      <c r="C207" t="s">
        <v>631</v>
      </c>
      <c r="D207" s="64" t="s">
        <v>635</v>
      </c>
      <c r="E207" s="83"/>
      <c r="G207" s="64"/>
    </row>
    <row r="208" spans="1:7" ht="14.4" customHeight="1" x14ac:dyDescent="0.25">
      <c r="A208" t="s">
        <v>649</v>
      </c>
      <c r="B208" t="s">
        <v>25</v>
      </c>
      <c r="C208" t="s">
        <v>631</v>
      </c>
      <c r="D208" s="64" t="s">
        <v>632</v>
      </c>
      <c r="E208" s="83"/>
      <c r="G208" s="64"/>
    </row>
    <row r="209" spans="1:7" ht="14.4" customHeight="1" x14ac:dyDescent="0.25">
      <c r="A209" t="s">
        <v>650</v>
      </c>
      <c r="B209" t="s">
        <v>25</v>
      </c>
      <c r="C209" t="s">
        <v>631</v>
      </c>
      <c r="D209" s="64" t="s">
        <v>632</v>
      </c>
      <c r="E209" s="83"/>
      <c r="G209" s="64"/>
    </row>
    <row r="210" spans="1:7" ht="14.4" customHeight="1" x14ac:dyDescent="0.25">
      <c r="A210" t="s">
        <v>651</v>
      </c>
      <c r="B210" t="s">
        <v>25</v>
      </c>
      <c r="C210" t="s">
        <v>631</v>
      </c>
      <c r="D210" s="64" t="s">
        <v>635</v>
      </c>
      <c r="E210" s="83"/>
      <c r="G210" s="64"/>
    </row>
    <row r="211" spans="1:7" ht="14.4" customHeight="1" x14ac:dyDescent="0.25">
      <c r="A211" t="s">
        <v>652</v>
      </c>
      <c r="B211" t="s">
        <v>25</v>
      </c>
      <c r="C211" t="s">
        <v>631</v>
      </c>
      <c r="D211" s="64" t="s">
        <v>635</v>
      </c>
      <c r="E211" s="83"/>
      <c r="G211" s="64"/>
    </row>
    <row r="212" spans="1:7" ht="14.4" customHeight="1" x14ac:dyDescent="0.25">
      <c r="A212" t="s">
        <v>653</v>
      </c>
      <c r="B212" t="s">
        <v>25</v>
      </c>
      <c r="C212" t="s">
        <v>631</v>
      </c>
      <c r="D212" s="64" t="s">
        <v>635</v>
      </c>
      <c r="E212" s="83"/>
      <c r="G212" s="64"/>
    </row>
    <row r="213" spans="1:7" ht="14.4" customHeight="1" x14ac:dyDescent="0.25">
      <c r="A213" t="s">
        <v>654</v>
      </c>
      <c r="B213" t="s">
        <v>25</v>
      </c>
      <c r="C213" t="s">
        <v>631</v>
      </c>
      <c r="D213" s="64" t="s">
        <v>632</v>
      </c>
      <c r="E213" s="83"/>
      <c r="G213" s="64"/>
    </row>
    <row r="214" spans="1:7" ht="14.4" customHeight="1" x14ac:dyDescent="0.25">
      <c r="A214" t="s">
        <v>655</v>
      </c>
      <c r="B214" t="s">
        <v>25</v>
      </c>
      <c r="C214" t="s">
        <v>631</v>
      </c>
      <c r="D214" s="64" t="s">
        <v>635</v>
      </c>
      <c r="E214" s="83"/>
      <c r="G214" s="64"/>
    </row>
    <row r="215" spans="1:7" ht="14.4" customHeight="1" x14ac:dyDescent="0.25">
      <c r="A215" t="s">
        <v>656</v>
      </c>
      <c r="B215" t="s">
        <v>25</v>
      </c>
      <c r="C215" t="s">
        <v>631</v>
      </c>
      <c r="D215" s="64" t="s">
        <v>635</v>
      </c>
      <c r="E215" s="83"/>
      <c r="G215" s="64"/>
    </row>
    <row r="216" spans="1:7" ht="14.4" customHeight="1" x14ac:dyDescent="0.25">
      <c r="A216" t="s">
        <v>657</v>
      </c>
      <c r="B216" t="s">
        <v>25</v>
      </c>
      <c r="C216" t="s">
        <v>631</v>
      </c>
      <c r="D216" s="64" t="s">
        <v>635</v>
      </c>
      <c r="E216" s="83"/>
      <c r="G216" s="64"/>
    </row>
    <row r="217" spans="1:7" ht="14.4" customHeight="1" x14ac:dyDescent="0.25">
      <c r="A217" t="s">
        <v>658</v>
      </c>
      <c r="B217" t="s">
        <v>25</v>
      </c>
      <c r="C217" t="s">
        <v>631</v>
      </c>
      <c r="D217" s="64" t="s">
        <v>635</v>
      </c>
      <c r="E217" s="83"/>
      <c r="G217" s="64"/>
    </row>
    <row r="218" spans="1:7" ht="14.4" customHeight="1" x14ac:dyDescent="0.25">
      <c r="A218" t="s">
        <v>659</v>
      </c>
      <c r="B218" t="s">
        <v>25</v>
      </c>
      <c r="C218" t="s">
        <v>631</v>
      </c>
      <c r="D218" s="64" t="s">
        <v>635</v>
      </c>
      <c r="E218" s="83"/>
      <c r="G218" s="64"/>
    </row>
    <row r="219" spans="1:7" ht="14.4" customHeight="1" x14ac:dyDescent="0.25">
      <c r="A219" t="s">
        <v>660</v>
      </c>
      <c r="B219" t="s">
        <v>25</v>
      </c>
      <c r="C219" t="s">
        <v>631</v>
      </c>
      <c r="D219" s="64" t="s">
        <v>635</v>
      </c>
      <c r="E219" s="83"/>
      <c r="G219" s="64"/>
    </row>
    <row r="220" spans="1:7" ht="14.4" customHeight="1" x14ac:dyDescent="0.25">
      <c r="A220" t="s">
        <v>435</v>
      </c>
      <c r="B220" t="s">
        <v>25</v>
      </c>
      <c r="C220" t="s">
        <v>641</v>
      </c>
      <c r="D220" s="64" t="s">
        <v>635</v>
      </c>
      <c r="E220" s="83"/>
      <c r="G220" s="64"/>
    </row>
    <row r="221" spans="1:7" ht="14.4" customHeight="1" x14ac:dyDescent="0.25">
      <c r="A221" t="s">
        <v>661</v>
      </c>
      <c r="B221" t="s">
        <v>25</v>
      </c>
      <c r="C221" t="s">
        <v>631</v>
      </c>
      <c r="D221" s="64" t="s">
        <v>635</v>
      </c>
      <c r="E221" s="83"/>
      <c r="G221" s="64"/>
    </row>
    <row r="222" spans="1:7" ht="14.4" customHeight="1" x14ac:dyDescent="0.25">
      <c r="A222" t="s">
        <v>662</v>
      </c>
      <c r="B222" t="s">
        <v>25</v>
      </c>
      <c r="C222" t="s">
        <v>631</v>
      </c>
      <c r="D222" s="64" t="s">
        <v>635</v>
      </c>
      <c r="E222" s="83"/>
      <c r="G222" s="64"/>
    </row>
    <row r="223" spans="1:7" ht="14.4" customHeight="1" x14ac:dyDescent="0.25">
      <c r="A223" t="s">
        <v>447</v>
      </c>
      <c r="B223" t="s">
        <v>25</v>
      </c>
      <c r="C223" t="s">
        <v>631</v>
      </c>
      <c r="D223" s="64" t="s">
        <v>635</v>
      </c>
      <c r="E223" s="83"/>
      <c r="G223" s="64"/>
    </row>
    <row r="224" spans="1:7" ht="14.4" customHeight="1" x14ac:dyDescent="0.25">
      <c r="A224" t="s">
        <v>663</v>
      </c>
      <c r="B224" t="s">
        <v>25</v>
      </c>
      <c r="C224" t="s">
        <v>631</v>
      </c>
      <c r="D224" s="64" t="s">
        <v>635</v>
      </c>
      <c r="E224" s="83"/>
      <c r="G224" s="64"/>
    </row>
    <row r="225" spans="1:7" ht="14.4" customHeight="1" x14ac:dyDescent="0.25">
      <c r="A225" t="s">
        <v>664</v>
      </c>
      <c r="B225" t="s">
        <v>25</v>
      </c>
      <c r="C225" t="s">
        <v>631</v>
      </c>
      <c r="D225" s="64" t="s">
        <v>635</v>
      </c>
      <c r="E225" s="83"/>
      <c r="G225" s="64"/>
    </row>
    <row r="226" spans="1:7" ht="14.4" customHeight="1" x14ac:dyDescent="0.25">
      <c r="A226" t="s">
        <v>665</v>
      </c>
      <c r="B226" t="s">
        <v>25</v>
      </c>
      <c r="C226" t="s">
        <v>631</v>
      </c>
      <c r="D226" s="64" t="s">
        <v>635</v>
      </c>
      <c r="E226" s="83"/>
      <c r="G226" s="64"/>
    </row>
    <row r="227" spans="1:7" ht="14.4" customHeight="1" x14ac:dyDescent="0.25">
      <c r="A227" t="s">
        <v>666</v>
      </c>
      <c r="B227" t="s">
        <v>25</v>
      </c>
      <c r="C227" t="s">
        <v>631</v>
      </c>
      <c r="D227" s="64" t="s">
        <v>635</v>
      </c>
      <c r="E227" s="83"/>
      <c r="G227" s="64"/>
    </row>
    <row r="228" spans="1:7" ht="14.4" customHeight="1" x14ac:dyDescent="0.25">
      <c r="A228" t="s">
        <v>667</v>
      </c>
      <c r="B228" t="s">
        <v>25</v>
      </c>
      <c r="C228" t="s">
        <v>631</v>
      </c>
      <c r="D228" s="64" t="s">
        <v>635</v>
      </c>
      <c r="E228" s="83"/>
      <c r="G228" s="64"/>
    </row>
    <row r="229" spans="1:7" ht="14.4" customHeight="1" x14ac:dyDescent="0.25">
      <c r="A229" t="s">
        <v>668</v>
      </c>
      <c r="B229" t="s">
        <v>25</v>
      </c>
      <c r="C229" t="s">
        <v>641</v>
      </c>
      <c r="D229" s="64" t="s">
        <v>635</v>
      </c>
      <c r="E229" s="83"/>
      <c r="G229" s="64"/>
    </row>
    <row r="230" spans="1:7" ht="14.4" customHeight="1" x14ac:dyDescent="0.25">
      <c r="A230" t="s">
        <v>512</v>
      </c>
      <c r="B230" t="s">
        <v>25</v>
      </c>
      <c r="C230" t="s">
        <v>631</v>
      </c>
      <c r="D230" s="64" t="s">
        <v>635</v>
      </c>
      <c r="E230" s="83"/>
      <c r="G230" s="64"/>
    </row>
    <row r="231" spans="1:7" ht="14.4" customHeight="1" x14ac:dyDescent="0.25">
      <c r="A231" t="s">
        <v>669</v>
      </c>
      <c r="B231" t="s">
        <v>25</v>
      </c>
      <c r="C231" t="s">
        <v>631</v>
      </c>
      <c r="D231" s="64" t="s">
        <v>635</v>
      </c>
      <c r="E231" s="83"/>
      <c r="G231" s="64"/>
    </row>
    <row r="232" spans="1:7" ht="14.4" customHeight="1" x14ac:dyDescent="0.25">
      <c r="A232" t="s">
        <v>670</v>
      </c>
      <c r="B232" t="s">
        <v>25</v>
      </c>
      <c r="C232" t="s">
        <v>631</v>
      </c>
      <c r="D232" s="64" t="s">
        <v>635</v>
      </c>
      <c r="E232" s="83"/>
      <c r="G232" s="64"/>
    </row>
    <row r="233" spans="1:7" ht="14.4" customHeight="1" x14ac:dyDescent="0.25">
      <c r="A233" t="s">
        <v>671</v>
      </c>
      <c r="B233" t="s">
        <v>25</v>
      </c>
      <c r="C233" t="s">
        <v>631</v>
      </c>
      <c r="D233" s="64" t="s">
        <v>635</v>
      </c>
      <c r="E233" s="83"/>
      <c r="G233" s="64"/>
    </row>
    <row r="234" spans="1:7" ht="14.4" customHeight="1" x14ac:dyDescent="0.25">
      <c r="A234" t="s">
        <v>672</v>
      </c>
      <c r="B234" t="s">
        <v>25</v>
      </c>
      <c r="C234" t="s">
        <v>631</v>
      </c>
      <c r="D234" s="64" t="s">
        <v>635</v>
      </c>
      <c r="E234" s="83"/>
      <c r="G234" s="64"/>
    </row>
    <row r="235" spans="1:7" ht="14.4" customHeight="1" x14ac:dyDescent="0.25">
      <c r="A235" t="s">
        <v>673</v>
      </c>
      <c r="B235" t="s">
        <v>25</v>
      </c>
      <c r="C235" t="s">
        <v>631</v>
      </c>
      <c r="D235" s="64" t="s">
        <v>635</v>
      </c>
      <c r="E235" s="83"/>
      <c r="G235" s="64"/>
    </row>
    <row r="236" spans="1:7" ht="14.4" customHeight="1" x14ac:dyDescent="0.25">
      <c r="A236" t="s">
        <v>674</v>
      </c>
      <c r="B236" t="s">
        <v>25</v>
      </c>
      <c r="C236" t="s">
        <v>631</v>
      </c>
      <c r="D236" s="64" t="s">
        <v>635</v>
      </c>
      <c r="E236" s="83"/>
      <c r="G236" s="64"/>
    </row>
    <row r="237" spans="1:7" ht="14.4" customHeight="1" x14ac:dyDescent="0.25">
      <c r="A237" t="s">
        <v>675</v>
      </c>
      <c r="B237" t="s">
        <v>25</v>
      </c>
      <c r="C237" t="s">
        <v>631</v>
      </c>
      <c r="D237" s="64" t="s">
        <v>635</v>
      </c>
      <c r="E237" s="83"/>
      <c r="G237" s="64"/>
    </row>
    <row r="238" spans="1:7" ht="14.4" customHeight="1" x14ac:dyDescent="0.25">
      <c r="A238" t="s">
        <v>676</v>
      </c>
      <c r="B238" t="s">
        <v>25</v>
      </c>
      <c r="C238" t="s">
        <v>631</v>
      </c>
      <c r="D238" s="64" t="s">
        <v>635</v>
      </c>
      <c r="E238" s="83"/>
      <c r="G238" s="64"/>
    </row>
    <row r="239" spans="1:7" ht="14.4" customHeight="1" x14ac:dyDescent="0.25">
      <c r="A239" t="s">
        <v>677</v>
      </c>
      <c r="B239" t="s">
        <v>25</v>
      </c>
      <c r="C239" t="s">
        <v>631</v>
      </c>
      <c r="D239" s="64" t="s">
        <v>635</v>
      </c>
      <c r="E239" s="83"/>
      <c r="G239" s="64"/>
    </row>
    <row r="240" spans="1:7" ht="14.4" customHeight="1" x14ac:dyDescent="0.25">
      <c r="A240" t="s">
        <v>678</v>
      </c>
      <c r="B240" t="s">
        <v>25</v>
      </c>
      <c r="C240" t="s">
        <v>631</v>
      </c>
      <c r="D240" s="64" t="s">
        <v>635</v>
      </c>
      <c r="E240" s="83"/>
      <c r="G240" s="64"/>
    </row>
    <row r="241" spans="1:7" ht="14.4" customHeight="1" x14ac:dyDescent="0.25">
      <c r="A241" t="s">
        <v>679</v>
      </c>
      <c r="B241" t="s">
        <v>25</v>
      </c>
      <c r="C241" t="s">
        <v>631</v>
      </c>
      <c r="D241" s="64" t="s">
        <v>635</v>
      </c>
      <c r="E241" s="83"/>
      <c r="G241" s="64"/>
    </row>
    <row r="242" spans="1:7" ht="14.4" customHeight="1" x14ac:dyDescent="0.25">
      <c r="A242" t="s">
        <v>680</v>
      </c>
      <c r="B242" t="s">
        <v>25</v>
      </c>
      <c r="C242" t="s">
        <v>631</v>
      </c>
      <c r="D242" s="64" t="s">
        <v>635</v>
      </c>
      <c r="E242" s="83"/>
      <c r="G242" s="64"/>
    </row>
    <row r="243" spans="1:7" ht="14.4" customHeight="1" x14ac:dyDescent="0.25">
      <c r="A243" t="s">
        <v>681</v>
      </c>
      <c r="B243" t="s">
        <v>25</v>
      </c>
      <c r="C243" t="s">
        <v>631</v>
      </c>
      <c r="D243" s="64" t="s">
        <v>635</v>
      </c>
      <c r="E243" s="83"/>
      <c r="G243" s="64"/>
    </row>
    <row r="244" spans="1:7" ht="14.4" customHeight="1" x14ac:dyDescent="0.25">
      <c r="A244" t="s">
        <v>682</v>
      </c>
      <c r="B244" t="s">
        <v>25</v>
      </c>
      <c r="C244" t="s">
        <v>631</v>
      </c>
      <c r="D244" s="64" t="s">
        <v>635</v>
      </c>
      <c r="E244" s="83"/>
      <c r="G244" s="64"/>
    </row>
    <row r="245" spans="1:7" ht="14.4" customHeight="1" x14ac:dyDescent="0.25">
      <c r="A245" t="s">
        <v>683</v>
      </c>
      <c r="B245" t="s">
        <v>684</v>
      </c>
      <c r="C245" t="s">
        <v>631</v>
      </c>
      <c r="D245" s="64" t="s">
        <v>632</v>
      </c>
      <c r="E245" s="83"/>
      <c r="G245" s="64"/>
    </row>
    <row r="246" spans="1:7" ht="14.4" customHeight="1" x14ac:dyDescent="0.25">
      <c r="A246" t="s">
        <v>685</v>
      </c>
      <c r="B246" t="s">
        <v>25</v>
      </c>
      <c r="C246" t="s">
        <v>631</v>
      </c>
      <c r="D246" s="64" t="s">
        <v>635</v>
      </c>
      <c r="E246" s="83"/>
      <c r="G246" s="64"/>
    </row>
    <row r="247" spans="1:7" ht="14.4" customHeight="1" x14ac:dyDescent="0.25">
      <c r="A247" t="s">
        <v>686</v>
      </c>
      <c r="B247" t="s">
        <v>25</v>
      </c>
      <c r="C247" t="s">
        <v>631</v>
      </c>
      <c r="D247" s="64" t="s">
        <v>635</v>
      </c>
      <c r="E247" s="83"/>
      <c r="G247" s="64"/>
    </row>
    <row r="248" spans="1:7" ht="14.4" customHeight="1" x14ac:dyDescent="0.25">
      <c r="A248" t="s">
        <v>687</v>
      </c>
      <c r="B248" t="s">
        <v>684</v>
      </c>
      <c r="C248" t="s">
        <v>631</v>
      </c>
      <c r="D248" s="64" t="s">
        <v>632</v>
      </c>
      <c r="E248" s="83"/>
      <c r="G248" s="64"/>
    </row>
    <row r="249" spans="1:7" ht="14.4" customHeight="1" x14ac:dyDescent="0.25">
      <c r="A249" t="s">
        <v>688</v>
      </c>
      <c r="B249" t="s">
        <v>25</v>
      </c>
      <c r="C249" t="s">
        <v>631</v>
      </c>
      <c r="D249" s="64" t="s">
        <v>635</v>
      </c>
      <c r="E249" s="83"/>
      <c r="G249" s="64"/>
    </row>
    <row r="250" spans="1:7" ht="14.4" customHeight="1" x14ac:dyDescent="0.25">
      <c r="A250" t="s">
        <v>689</v>
      </c>
      <c r="B250" t="s">
        <v>684</v>
      </c>
      <c r="C250" t="s">
        <v>690</v>
      </c>
      <c r="D250" s="64" t="s">
        <v>635</v>
      </c>
      <c r="E250" s="83"/>
      <c r="G250" s="64"/>
    </row>
    <row r="251" spans="1:7" ht="14.4" customHeight="1" x14ac:dyDescent="0.25">
      <c r="A251" t="s">
        <v>691</v>
      </c>
      <c r="B251" t="s">
        <v>684</v>
      </c>
      <c r="C251" t="s">
        <v>690</v>
      </c>
      <c r="D251" s="64" t="s">
        <v>635</v>
      </c>
      <c r="E251" s="83"/>
      <c r="G251" s="64"/>
    </row>
    <row r="252" spans="1:7" ht="14.4" customHeight="1" x14ac:dyDescent="0.25">
      <c r="A252" t="s">
        <v>692</v>
      </c>
      <c r="B252" t="s">
        <v>684</v>
      </c>
      <c r="C252" t="s">
        <v>690</v>
      </c>
      <c r="D252" s="64" t="s">
        <v>635</v>
      </c>
      <c r="E252" s="83"/>
      <c r="G252" s="64"/>
    </row>
    <row r="253" spans="1:7" ht="14.4" customHeight="1" x14ac:dyDescent="0.25">
      <c r="A253" t="s">
        <v>693</v>
      </c>
      <c r="B253" t="s">
        <v>684</v>
      </c>
      <c r="C253" t="s">
        <v>690</v>
      </c>
      <c r="D253" s="64" t="s">
        <v>635</v>
      </c>
      <c r="E253" s="83"/>
      <c r="G253" s="64"/>
    </row>
    <row r="254" spans="1:7" ht="14.4" customHeight="1" x14ac:dyDescent="0.25">
      <c r="A254" t="s">
        <v>694</v>
      </c>
      <c r="B254" t="s">
        <v>684</v>
      </c>
      <c r="C254" t="s">
        <v>631</v>
      </c>
      <c r="D254" s="64" t="s">
        <v>635</v>
      </c>
      <c r="E254" s="83"/>
      <c r="G254" s="64"/>
    </row>
    <row r="255" spans="1:7" ht="14.4" customHeight="1" x14ac:dyDescent="0.25">
      <c r="A255" t="s">
        <v>695</v>
      </c>
      <c r="B255" t="s">
        <v>684</v>
      </c>
      <c r="C255" t="s">
        <v>641</v>
      </c>
      <c r="D255" s="64" t="s">
        <v>632</v>
      </c>
      <c r="E255" s="83"/>
      <c r="G255" s="64"/>
    </row>
    <row r="256" spans="1:7" ht="14.4" customHeight="1" x14ac:dyDescent="0.25">
      <c r="A256" t="s">
        <v>696</v>
      </c>
      <c r="B256" t="s">
        <v>684</v>
      </c>
      <c r="C256" t="s">
        <v>631</v>
      </c>
      <c r="D256" s="64" t="s">
        <v>632</v>
      </c>
      <c r="E256" s="83"/>
      <c r="G256" s="64"/>
    </row>
    <row r="257" spans="1:7" ht="14.4" customHeight="1" x14ac:dyDescent="0.25">
      <c r="A257" t="s">
        <v>697</v>
      </c>
      <c r="B257" t="s">
        <v>684</v>
      </c>
      <c r="C257" t="s">
        <v>631</v>
      </c>
      <c r="D257" s="64" t="s">
        <v>635</v>
      </c>
      <c r="E257" s="83"/>
      <c r="G257" s="64"/>
    </row>
    <row r="258" spans="1:7" ht="14.4" customHeight="1" x14ac:dyDescent="0.25">
      <c r="A258" t="s">
        <v>698</v>
      </c>
      <c r="B258" t="s">
        <v>684</v>
      </c>
      <c r="C258" t="s">
        <v>631</v>
      </c>
      <c r="D258" s="64" t="s">
        <v>635</v>
      </c>
      <c r="E258" s="83"/>
      <c r="G258" s="64"/>
    </row>
    <row r="259" spans="1:7" ht="14.4" customHeight="1" x14ac:dyDescent="0.25">
      <c r="A259" t="s">
        <v>699</v>
      </c>
      <c r="B259" t="s">
        <v>684</v>
      </c>
      <c r="C259" t="s">
        <v>631</v>
      </c>
      <c r="D259" s="64" t="s">
        <v>635</v>
      </c>
      <c r="E259" s="83"/>
      <c r="G259" s="64"/>
    </row>
    <row r="260" spans="1:7" ht="14.4" customHeight="1" x14ac:dyDescent="0.25">
      <c r="A260" t="s">
        <v>700</v>
      </c>
      <c r="B260" t="s">
        <v>701</v>
      </c>
      <c r="C260" t="s">
        <v>631</v>
      </c>
      <c r="D260" s="64" t="s">
        <v>635</v>
      </c>
      <c r="E260" s="83"/>
      <c r="G260" s="64"/>
    </row>
    <row r="261" spans="1:7" ht="14.4" customHeight="1" x14ac:dyDescent="0.25">
      <c r="A261" t="s">
        <v>702</v>
      </c>
      <c r="B261" t="s">
        <v>701</v>
      </c>
      <c r="C261" t="s">
        <v>631</v>
      </c>
      <c r="D261" s="64" t="s">
        <v>635</v>
      </c>
      <c r="E261" s="83"/>
      <c r="G261" s="64"/>
    </row>
    <row r="262" spans="1:7" ht="14.4" customHeight="1" x14ac:dyDescent="0.25">
      <c r="A262" t="s">
        <v>703</v>
      </c>
      <c r="B262" t="s">
        <v>701</v>
      </c>
      <c r="C262" t="s">
        <v>631</v>
      </c>
      <c r="D262" s="64" t="s">
        <v>635</v>
      </c>
      <c r="E262" s="83"/>
      <c r="G262" s="64"/>
    </row>
    <row r="263" spans="1:7" ht="14.4" customHeight="1" x14ac:dyDescent="0.25">
      <c r="D263" s="64"/>
      <c r="E263" s="83"/>
      <c r="G263" s="64"/>
    </row>
    <row r="264" spans="1:7" ht="14.4" customHeight="1" x14ac:dyDescent="0.25">
      <c r="D264" s="64"/>
      <c r="E264" s="83"/>
      <c r="G264" s="64"/>
    </row>
    <row r="265" spans="1:7" ht="14.4" customHeight="1" x14ac:dyDescent="0.25">
      <c r="D265" s="64"/>
      <c r="E265" s="83"/>
      <c r="G265" s="64"/>
    </row>
    <row r="266" spans="1:7" ht="14.4" customHeight="1" x14ac:dyDescent="0.25">
      <c r="D266" s="64"/>
      <c r="E266" s="83"/>
      <c r="G266" s="64"/>
    </row>
    <row r="267" spans="1:7" ht="14.4" customHeight="1" x14ac:dyDescent="0.25">
      <c r="D267" s="64"/>
      <c r="E267" s="83"/>
      <c r="G267" s="64"/>
    </row>
    <row r="268" spans="1:7" ht="14.4" customHeight="1" x14ac:dyDescent="0.25">
      <c r="D268" s="64"/>
      <c r="E268" s="83"/>
      <c r="G268" s="64"/>
    </row>
    <row r="269" spans="1:7" ht="14.4" customHeight="1" x14ac:dyDescent="0.25">
      <c r="D269" s="64"/>
      <c r="E269" s="83"/>
      <c r="G269" s="64"/>
    </row>
    <row r="270" spans="1:7" ht="14.4" customHeight="1" x14ac:dyDescent="0.25">
      <c r="D270" s="64"/>
      <c r="E270" s="83"/>
      <c r="G270" s="64"/>
    </row>
    <row r="271" spans="1:7" ht="14.4" customHeight="1" x14ac:dyDescent="0.25">
      <c r="D271" s="64"/>
      <c r="E271" s="83"/>
      <c r="G271" s="64"/>
    </row>
    <row r="272" spans="1: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90:D19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0.83549400000000007</v>
      </c>
      <c r="C4" s="57" t="s">
        <v>36</v>
      </c>
      <c r="D4" s="87">
        <v>0.5635</v>
      </c>
      <c r="E4" s="57" t="s">
        <v>41</v>
      </c>
      <c r="F4" s="86">
        <v>0.83460000000000012</v>
      </c>
      <c r="G4" s="57" t="s">
        <v>42</v>
      </c>
      <c r="H4" s="86">
        <v>0.11524</v>
      </c>
      <c r="I4" s="57"/>
      <c r="J4" s="88"/>
    </row>
    <row r="5" spans="1:10" ht="15.75" customHeight="1" x14ac:dyDescent="0.25">
      <c r="A5" s="57" t="s">
        <v>62</v>
      </c>
      <c r="B5" s="86">
        <v>0.32758599999999999</v>
      </c>
      <c r="C5" s="57" t="s">
        <v>63</v>
      </c>
      <c r="D5" s="87">
        <v>0.43519999999999998</v>
      </c>
      <c r="E5" s="57" t="s">
        <v>64</v>
      </c>
      <c r="F5" s="87">
        <v>17.559100000000001</v>
      </c>
      <c r="G5" s="57" t="s">
        <v>65</v>
      </c>
      <c r="H5" s="86">
        <v>1.5488999999999999E-2</v>
      </c>
      <c r="I5" s="57"/>
      <c r="J5" s="88"/>
    </row>
    <row r="6" spans="1:10" ht="15" customHeight="1" x14ac:dyDescent="0.25">
      <c r="A6" s="57" t="s">
        <v>66</v>
      </c>
      <c r="B6" s="86">
        <v>0.69581300000000001</v>
      </c>
      <c r="C6" s="57" t="s">
        <v>39</v>
      </c>
      <c r="D6" s="89">
        <v>7.5600000000000001E-2</v>
      </c>
      <c r="E6" s="57" t="s">
        <v>67</v>
      </c>
      <c r="F6" s="87">
        <v>9.4878999999999998</v>
      </c>
      <c r="G6" s="57" t="s">
        <v>45</v>
      </c>
      <c r="H6" s="86">
        <v>-5.5087000000000004E-2</v>
      </c>
      <c r="I6" s="57"/>
      <c r="J6" s="88"/>
    </row>
    <row r="7" spans="1:10" ht="14.25" customHeight="1" x14ac:dyDescent="0.25">
      <c r="A7" s="57" t="s">
        <v>38</v>
      </c>
      <c r="B7" s="89">
        <v>3.029775480902015</v>
      </c>
      <c r="C7" s="57" t="s">
        <v>68</v>
      </c>
      <c r="D7" s="89">
        <v>1.3493999999999999</v>
      </c>
      <c r="E7" s="57" t="s">
        <v>69</v>
      </c>
      <c r="F7" s="87">
        <v>2.2624</v>
      </c>
      <c r="G7" s="57" t="s">
        <v>70</v>
      </c>
      <c r="H7" s="86">
        <v>3.4685000000000001E-2</v>
      </c>
      <c r="I7" s="57"/>
      <c r="J7" s="88"/>
    </row>
    <row r="8" spans="1:10" x14ac:dyDescent="0.25">
      <c r="A8" s="57"/>
      <c r="B8" s="90"/>
      <c r="C8" s="57"/>
      <c r="D8" s="91"/>
      <c r="E8" s="57" t="s">
        <v>71</v>
      </c>
      <c r="F8" s="87">
        <v>0.749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179.5182889097</v>
      </c>
      <c r="C12" s="57" t="s">
        <v>78</v>
      </c>
      <c r="D12" s="89">
        <v>1608.0629151357998</v>
      </c>
      <c r="E12" s="147" t="s">
        <v>79</v>
      </c>
      <c r="F12" s="120"/>
      <c r="G12" s="120"/>
      <c r="H12" s="148">
        <v>1341.3702879674001</v>
      </c>
      <c r="I12" s="120"/>
      <c r="J12" s="120"/>
    </row>
    <row r="13" spans="1:10" ht="14.25" customHeight="1" x14ac:dyDescent="0.25">
      <c r="A13" s="57" t="s">
        <v>80</v>
      </c>
      <c r="B13" s="92">
        <v>70.819991231999992</v>
      </c>
      <c r="C13" s="57" t="s">
        <v>81</v>
      </c>
      <c r="D13" s="89">
        <v>1582.6443040711999</v>
      </c>
      <c r="E13" s="147" t="s">
        <v>82</v>
      </c>
      <c r="F13" s="120"/>
      <c r="G13" s="120"/>
      <c r="H13" s="148">
        <v>35.508446103600001</v>
      </c>
      <c r="I13" s="120"/>
      <c r="J13" s="120"/>
    </row>
    <row r="14" spans="1:10" ht="14.25" customHeight="1" x14ac:dyDescent="0.25">
      <c r="A14" s="57" t="s">
        <v>83</v>
      </c>
      <c r="B14" s="92">
        <v>170.53770245709998</v>
      </c>
      <c r="C14" s="57" t="s">
        <v>84</v>
      </c>
      <c r="D14" s="89">
        <v>1422.0682522795998</v>
      </c>
      <c r="E14" s="147" t="s">
        <v>85</v>
      </c>
      <c r="F14" s="120"/>
      <c r="G14" s="120"/>
      <c r="H14" s="148">
        <v>1380.7138556620998</v>
      </c>
      <c r="I14" s="120"/>
      <c r="J14" s="120"/>
    </row>
    <row r="15" spans="1:10" ht="14.25" customHeight="1" x14ac:dyDescent="0.25">
      <c r="A15" s="57" t="s">
        <v>86</v>
      </c>
      <c r="B15" s="92">
        <v>665.87993262989994</v>
      </c>
      <c r="C15" s="57" t="s">
        <v>87</v>
      </c>
      <c r="D15" s="89">
        <v>9.3939839375999998</v>
      </c>
      <c r="E15" s="147" t="s">
        <v>88</v>
      </c>
      <c r="F15" s="120"/>
      <c r="G15" s="120"/>
      <c r="H15" s="148">
        <v>1081.0686602393</v>
      </c>
      <c r="I15" s="120"/>
      <c r="J15" s="120"/>
    </row>
    <row r="16" spans="1:10" ht="14.25" customHeight="1" x14ac:dyDescent="0.25">
      <c r="A16" s="57" t="s">
        <v>89</v>
      </c>
      <c r="B16" s="92">
        <v>438.23956054749999</v>
      </c>
      <c r="C16" s="57" t="s">
        <v>90</v>
      </c>
      <c r="D16" s="89">
        <v>61.5906659718</v>
      </c>
      <c r="E16" s="147" t="s">
        <v>91</v>
      </c>
      <c r="F16" s="120"/>
      <c r="G16" s="120"/>
      <c r="H16" s="148">
        <v>31.255636946500001</v>
      </c>
      <c r="I16" s="120"/>
      <c r="J16" s="120"/>
    </row>
    <row r="17" spans="1:10" ht="14.25" customHeight="1" x14ac:dyDescent="0.25">
      <c r="A17" s="57" t="s">
        <v>92</v>
      </c>
      <c r="B17" s="92">
        <v>180.005540981</v>
      </c>
      <c r="C17" s="57" t="s">
        <v>93</v>
      </c>
      <c r="D17" s="89">
        <v>56.625982592700005</v>
      </c>
      <c r="E17" s="147" t="s">
        <v>94</v>
      </c>
      <c r="F17" s="120"/>
      <c r="G17" s="120"/>
      <c r="H17" s="148">
        <v>1334.1720905169</v>
      </c>
      <c r="I17" s="120"/>
      <c r="J17" s="120"/>
    </row>
    <row r="18" spans="1:10" ht="14.25" customHeight="1" x14ac:dyDescent="0.25">
      <c r="A18" s="57" t="s">
        <v>95</v>
      </c>
      <c r="B18" s="92">
        <v>2153.8840812865001</v>
      </c>
      <c r="C18" s="57" t="s">
        <v>96</v>
      </c>
      <c r="D18" s="89">
        <v>24.907508300300002</v>
      </c>
      <c r="E18" s="147" t="s">
        <v>97</v>
      </c>
      <c r="F18" s="120"/>
      <c r="G18" s="120"/>
      <c r="H18" s="148">
        <v>46.541765145200003</v>
      </c>
      <c r="I18" s="120"/>
      <c r="J18" s="120"/>
    </row>
    <row r="19" spans="1:10" ht="14.25" customHeight="1" x14ac:dyDescent="0.25">
      <c r="A19" s="57" t="s">
        <v>98</v>
      </c>
      <c r="B19" s="92">
        <v>335.33799923309999</v>
      </c>
      <c r="C19" s="57" t="s">
        <v>99</v>
      </c>
      <c r="D19" s="89">
        <v>19.2820200679</v>
      </c>
      <c r="E19" s="147" t="s">
        <v>100</v>
      </c>
      <c r="F19" s="120"/>
      <c r="G19" s="120"/>
      <c r="H19" s="148">
        <v>-111.9680263962</v>
      </c>
      <c r="I19" s="120"/>
      <c r="J19" s="120"/>
    </row>
    <row r="20" spans="1:10" ht="27" customHeight="1" x14ac:dyDescent="0.25">
      <c r="A20" s="57" t="s">
        <v>101</v>
      </c>
      <c r="B20" s="92">
        <v>250.34022337439998</v>
      </c>
      <c r="C20" s="57" t="s">
        <v>43</v>
      </c>
      <c r="D20" s="89">
        <v>1.6266281182</v>
      </c>
      <c r="E20" s="147" t="s">
        <v>102</v>
      </c>
      <c r="F20" s="120"/>
      <c r="G20" s="120"/>
      <c r="H20" s="148">
        <v>50.673486786000005</v>
      </c>
      <c r="I20" s="120"/>
      <c r="J20" s="120"/>
    </row>
    <row r="21" spans="1:10" ht="16.5" customHeight="1" x14ac:dyDescent="0.25">
      <c r="A21" s="57" t="s">
        <v>103</v>
      </c>
      <c r="B21" s="92">
        <v>0</v>
      </c>
      <c r="C21" s="57"/>
      <c r="D21" s="93"/>
      <c r="E21" s="147" t="s">
        <v>104</v>
      </c>
      <c r="F21" s="120"/>
      <c r="G21" s="120"/>
      <c r="H21" s="148">
        <v>942.98203385080001</v>
      </c>
      <c r="I21" s="120"/>
      <c r="J21" s="120"/>
    </row>
    <row r="22" spans="1:10" ht="14.25" customHeight="1" x14ac:dyDescent="0.25">
      <c r="A22" s="57" t="s">
        <v>105</v>
      </c>
      <c r="B22" s="92">
        <v>274.41275423810004</v>
      </c>
      <c r="C22" s="57"/>
      <c r="D22" s="93"/>
      <c r="E22" s="147" t="s">
        <v>106</v>
      </c>
      <c r="F22" s="120"/>
      <c r="G22" s="120"/>
      <c r="H22" s="148">
        <v>0</v>
      </c>
      <c r="I22" s="120"/>
      <c r="J22" s="120"/>
    </row>
    <row r="23" spans="1:10" ht="14.25" customHeight="1" x14ac:dyDescent="0.25">
      <c r="A23" s="57" t="s">
        <v>107</v>
      </c>
      <c r="B23" s="92">
        <v>199.49051406580003</v>
      </c>
      <c r="C23" s="57"/>
      <c r="D23" s="93"/>
      <c r="E23" s="147" t="s">
        <v>108</v>
      </c>
      <c r="F23" s="120"/>
      <c r="G23" s="120"/>
      <c r="H23" s="148">
        <v>1076.2379354184</v>
      </c>
      <c r="I23" s="120"/>
      <c r="J23" s="120"/>
    </row>
    <row r="24" spans="1:10" ht="14.25" customHeight="1" x14ac:dyDescent="0.25">
      <c r="A24" s="57" t="s">
        <v>109</v>
      </c>
      <c r="B24" s="92">
        <v>1799.5565861867999</v>
      </c>
      <c r="C24" s="94"/>
      <c r="D24" s="91"/>
      <c r="E24" s="147" t="s">
        <v>110</v>
      </c>
      <c r="F24" s="120"/>
      <c r="G24" s="120"/>
      <c r="H24" s="148">
        <v>841.46512764030001</v>
      </c>
      <c r="I24" s="120"/>
      <c r="J24" s="120"/>
    </row>
    <row r="25" spans="1:10" ht="14.25" customHeight="1" x14ac:dyDescent="0.25">
      <c r="A25" s="57" t="s">
        <v>111</v>
      </c>
      <c r="B25" s="92">
        <v>354.3274950997</v>
      </c>
      <c r="C25" s="94"/>
      <c r="D25" s="91"/>
      <c r="E25" s="147" t="s">
        <v>112</v>
      </c>
      <c r="F25" s="120"/>
      <c r="G25" s="120"/>
      <c r="H25" s="148">
        <v>1022.1632127286999</v>
      </c>
      <c r="I25" s="120"/>
      <c r="J25" s="120"/>
    </row>
    <row r="26" spans="1:10" ht="14.25" customHeight="1" x14ac:dyDescent="0.25">
      <c r="A26" s="95" t="s">
        <v>113</v>
      </c>
      <c r="B26" s="92">
        <v>2153.8840812865001</v>
      </c>
      <c r="C26" s="94"/>
      <c r="D26" s="91"/>
      <c r="E26" s="147" t="s">
        <v>114</v>
      </c>
      <c r="F26" s="120"/>
      <c r="G26" s="120"/>
      <c r="H26" s="148">
        <v>54.074722689700003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704</v>
      </c>
      <c r="B1" s="124"/>
      <c r="C1" s="124"/>
      <c r="D1" s="124"/>
      <c r="E1" s="124"/>
      <c r="F1" s="124"/>
      <c r="G1" s="124"/>
      <c r="H1" s="124"/>
      <c r="I1" s="124"/>
    </row>
    <row r="2" spans="1:10" ht="46.5" customHeight="1" x14ac:dyDescent="0.25">
      <c r="A2" s="54" t="s">
        <v>22</v>
      </c>
      <c r="B2" s="43" t="s">
        <v>761</v>
      </c>
      <c r="C2" s="43" t="s">
        <v>705</v>
      </c>
      <c r="D2" s="43" t="s">
        <v>771</v>
      </c>
      <c r="E2" s="43" t="s">
        <v>712</v>
      </c>
      <c r="F2" s="43" t="s">
        <v>772</v>
      </c>
      <c r="G2" s="43" t="s">
        <v>773</v>
      </c>
      <c r="H2" s="43" t="s">
        <v>774</v>
      </c>
      <c r="I2" s="43" t="s">
        <v>775</v>
      </c>
      <c r="J2" s="43" t="s">
        <v>776</v>
      </c>
    </row>
    <row r="3" spans="1:10" x14ac:dyDescent="0.25">
      <c r="A3" s="54" t="s">
        <v>24</v>
      </c>
      <c r="B3" s="97" t="s">
        <v>25</v>
      </c>
      <c r="C3" s="98" t="s">
        <v>641</v>
      </c>
      <c r="D3" s="97" t="s">
        <v>25</v>
      </c>
      <c r="E3" s="97" t="s">
        <v>25</v>
      </c>
      <c r="F3" s="97" t="s">
        <v>25</v>
      </c>
      <c r="G3" s="97" t="s">
        <v>25</v>
      </c>
      <c r="H3" s="97" t="s">
        <v>25</v>
      </c>
      <c r="I3" s="97" t="s">
        <v>25</v>
      </c>
      <c r="J3" s="97" t="s">
        <v>25</v>
      </c>
    </row>
    <row r="4" spans="1:10" s="7" customFormat="1" ht="21.6" x14ac:dyDescent="0.25">
      <c r="A4" s="9" t="s">
        <v>3</v>
      </c>
      <c r="B4" s="99" t="s">
        <v>762</v>
      </c>
      <c r="C4" s="98" t="s">
        <v>641</v>
      </c>
      <c r="D4" s="99" t="s">
        <v>762</v>
      </c>
      <c r="E4" s="99" t="s">
        <v>762</v>
      </c>
      <c r="F4" s="99" t="s">
        <v>762</v>
      </c>
      <c r="G4" s="99" t="s">
        <v>762</v>
      </c>
      <c r="H4" s="99" t="s">
        <v>762</v>
      </c>
      <c r="I4" s="99" t="s">
        <v>762</v>
      </c>
      <c r="J4" s="99" t="s">
        <v>777</v>
      </c>
    </row>
    <row r="5" spans="1:10" s="7" customFormat="1" x14ac:dyDescent="0.25">
      <c r="A5" s="9" t="s">
        <v>29</v>
      </c>
      <c r="B5" s="100" t="s">
        <v>30</v>
      </c>
      <c r="C5" s="98" t="s">
        <v>641</v>
      </c>
      <c r="D5" s="100" t="s">
        <v>30</v>
      </c>
      <c r="E5" s="100" t="s">
        <v>30</v>
      </c>
      <c r="F5" s="100" t="s">
        <v>30</v>
      </c>
      <c r="G5" s="100" t="s">
        <v>30</v>
      </c>
      <c r="H5" s="100" t="s">
        <v>30</v>
      </c>
      <c r="I5" s="100" t="s">
        <v>30</v>
      </c>
      <c r="J5" s="100" t="s">
        <v>30</v>
      </c>
    </row>
    <row r="6" spans="1:10" x14ac:dyDescent="0.25">
      <c r="A6" s="54" t="s">
        <v>32</v>
      </c>
      <c r="B6" s="101">
        <v>2153.8840812865001</v>
      </c>
      <c r="C6" s="98">
        <v>2025.5883772378431</v>
      </c>
      <c r="D6" s="101">
        <v>1420.0951192255</v>
      </c>
      <c r="E6" s="101">
        <v>794.70855290809993</v>
      </c>
      <c r="F6" s="101">
        <v>2621.1132585657001</v>
      </c>
      <c r="G6" s="101">
        <v>3325.3970940366999</v>
      </c>
      <c r="H6" s="101">
        <v>2877.6959161413001</v>
      </c>
      <c r="I6" s="101">
        <v>1561.8099556843999</v>
      </c>
      <c r="J6" s="101">
        <v>1578.2987441032001</v>
      </c>
    </row>
    <row r="7" spans="1:10" x14ac:dyDescent="0.25">
      <c r="A7" s="54" t="s">
        <v>34</v>
      </c>
      <c r="B7" s="44">
        <v>0.83549400000000007</v>
      </c>
      <c r="C7" s="98">
        <v>0.71803842857142863</v>
      </c>
      <c r="D7" s="44">
        <v>0.8000790000000001</v>
      </c>
      <c r="E7" s="44">
        <v>0.70748500000000003</v>
      </c>
      <c r="F7" s="44">
        <v>0.78914100000000009</v>
      </c>
      <c r="G7" s="44">
        <v>0.79461599999999999</v>
      </c>
      <c r="H7" s="44">
        <v>0.73585899999999993</v>
      </c>
      <c r="I7" s="44">
        <v>0.77580299999999991</v>
      </c>
      <c r="J7" s="44">
        <v>0.423286</v>
      </c>
    </row>
    <row r="8" spans="1:10" x14ac:dyDescent="0.25">
      <c r="A8" s="54" t="s">
        <v>36</v>
      </c>
      <c r="B8" s="101">
        <v>0.5635</v>
      </c>
      <c r="C8" s="98">
        <v>0.9839</v>
      </c>
      <c r="D8" s="101">
        <v>0.68200000000000005</v>
      </c>
      <c r="E8" s="101">
        <v>0.877</v>
      </c>
      <c r="F8" s="101">
        <v>0.66590000000000005</v>
      </c>
      <c r="G8" s="101">
        <v>0.88070000000000004</v>
      </c>
      <c r="H8" s="101">
        <v>1.0124</v>
      </c>
      <c r="I8" s="101">
        <v>0.71109999999999995</v>
      </c>
      <c r="J8" s="101">
        <v>2.0581999999999998</v>
      </c>
    </row>
    <row r="9" spans="1:10" x14ac:dyDescent="0.25">
      <c r="A9" s="54" t="s">
        <v>38</v>
      </c>
      <c r="B9" s="97">
        <v>3.029775480902015</v>
      </c>
      <c r="C9" s="98">
        <v>1.9264282237867734</v>
      </c>
      <c r="D9" s="97">
        <v>2.1510145143779673</v>
      </c>
      <c r="E9" s="97">
        <v>1.5379599146659311</v>
      </c>
      <c r="F9" s="97">
        <v>2.5418535799789979</v>
      </c>
      <c r="G9" s="97">
        <v>2.8863166125488671</v>
      </c>
      <c r="H9" s="97">
        <v>1.8815074348153999</v>
      </c>
      <c r="I9" s="97">
        <v>2.0853688739448843</v>
      </c>
      <c r="J9" s="97">
        <v>0.40097663617536494</v>
      </c>
    </row>
    <row r="10" spans="1:10" ht="21.6" customHeight="1" x14ac:dyDescent="0.25">
      <c r="A10" s="54" t="s">
        <v>39</v>
      </c>
      <c r="B10" s="101">
        <v>7.5600000000000001E-2</v>
      </c>
      <c r="C10" s="98">
        <v>8.9571428571428566E-2</v>
      </c>
      <c r="D10" s="101">
        <v>7.4700000000000003E-2</v>
      </c>
      <c r="E10" s="101">
        <v>6.54E-2</v>
      </c>
      <c r="F10" s="101">
        <v>0.151</v>
      </c>
      <c r="G10" s="101">
        <v>4.0500000000000001E-2</v>
      </c>
      <c r="H10" s="101">
        <v>8.7599999999999997E-2</v>
      </c>
      <c r="I10" s="101">
        <v>9.1399999999999995E-2</v>
      </c>
      <c r="J10" s="101">
        <v>0.1164</v>
      </c>
    </row>
    <row r="11" spans="1:10" x14ac:dyDescent="0.25">
      <c r="A11" s="54" t="s">
        <v>40</v>
      </c>
      <c r="B11" s="101">
        <v>1607.2921187608999</v>
      </c>
      <c r="C11" s="98">
        <v>1057.9866009485856</v>
      </c>
      <c r="D11" s="101">
        <v>412.35044218830001</v>
      </c>
      <c r="E11" s="101">
        <v>861.14439167720002</v>
      </c>
      <c r="F11" s="101">
        <v>1029.1762109844001</v>
      </c>
      <c r="G11" s="101">
        <v>1600.5876847343</v>
      </c>
      <c r="H11" s="101">
        <v>1990.840411831</v>
      </c>
      <c r="I11" s="101">
        <v>758.49030086360005</v>
      </c>
      <c r="J11" s="101">
        <v>753.3167643613001</v>
      </c>
    </row>
    <row r="12" spans="1:10" s="7" customFormat="1" x14ac:dyDescent="0.25">
      <c r="A12" s="9" t="s">
        <v>41</v>
      </c>
      <c r="B12" s="45">
        <v>0.83460000000000012</v>
      </c>
      <c r="C12" s="98">
        <v>1.0807285714285713</v>
      </c>
      <c r="D12" s="45">
        <v>1.0349999999999999</v>
      </c>
      <c r="E12" s="45">
        <v>0.81079999999999997</v>
      </c>
      <c r="F12" s="45">
        <v>1.1795</v>
      </c>
      <c r="G12" s="45">
        <v>1.2176</v>
      </c>
      <c r="H12" s="45">
        <v>1.2012</v>
      </c>
      <c r="I12" s="45">
        <v>1.1247</v>
      </c>
      <c r="J12" s="45">
        <v>0.99629999999999996</v>
      </c>
    </row>
    <row r="13" spans="1:10" s="7" customFormat="1" x14ac:dyDescent="0.25">
      <c r="A13" s="9" t="s">
        <v>42</v>
      </c>
      <c r="B13" s="45">
        <v>0.11524</v>
      </c>
      <c r="C13" s="98">
        <v>0.15121271428571428</v>
      </c>
      <c r="D13" s="45">
        <v>0.218198</v>
      </c>
      <c r="E13" s="45">
        <v>6.3847000000000001E-2</v>
      </c>
      <c r="F13" s="45">
        <v>0.14080700000000002</v>
      </c>
      <c r="G13" s="45">
        <v>0.17169399999999999</v>
      </c>
      <c r="H13" s="45">
        <v>0.157585</v>
      </c>
      <c r="I13" s="45">
        <v>0.24167000000000002</v>
      </c>
      <c r="J13" s="45">
        <v>6.4687999999999996E-2</v>
      </c>
    </row>
    <row r="14" spans="1:10" s="7" customFormat="1" x14ac:dyDescent="0.25">
      <c r="A14" s="9" t="s">
        <v>43</v>
      </c>
      <c r="B14" s="102">
        <v>1.6266281182</v>
      </c>
      <c r="C14" s="98">
        <v>12.553339164771428</v>
      </c>
      <c r="D14" s="102">
        <v>11.664812079200001</v>
      </c>
      <c r="E14" s="102">
        <v>0.34686421249999999</v>
      </c>
      <c r="F14" s="102">
        <v>7.2778195397000003</v>
      </c>
      <c r="G14" s="102">
        <v>0.39900776999999998</v>
      </c>
      <c r="H14" s="102">
        <v>19.657794414200001</v>
      </c>
      <c r="I14" s="102">
        <v>13.381269330599999</v>
      </c>
      <c r="J14" s="102">
        <v>35.145806807199996</v>
      </c>
    </row>
    <row r="15" spans="1:10" x14ac:dyDescent="0.25">
      <c r="A15" s="54" t="s">
        <v>45</v>
      </c>
      <c r="B15" s="44">
        <v>-5.5087000000000004E-2</v>
      </c>
      <c r="C15" s="98">
        <v>-4.8162857142857148E-3</v>
      </c>
      <c r="D15" s="44">
        <v>3.5980000000000001E-3</v>
      </c>
      <c r="E15" s="44">
        <v>-2.3736999999999998E-2</v>
      </c>
      <c r="F15" s="44">
        <v>-3.6240000000000001E-3</v>
      </c>
      <c r="G15" s="44">
        <v>1.3364000000000001E-2</v>
      </c>
      <c r="H15" s="44">
        <v>-0.119932</v>
      </c>
      <c r="I15" s="44">
        <v>5.7419999999999999E-2</v>
      </c>
      <c r="J15" s="44">
        <v>3.9197000000000003E-2</v>
      </c>
    </row>
    <row r="16" spans="1:10" s="7" customFormat="1" ht="25.8" customHeight="1" x14ac:dyDescent="0.25">
      <c r="A16" s="9" t="s">
        <v>46</v>
      </c>
      <c r="B16" s="102">
        <v>46.541765145200003</v>
      </c>
      <c r="C16" s="98">
        <v>93.674221464071437</v>
      </c>
      <c r="D16" s="102">
        <v>83.412336296199996</v>
      </c>
      <c r="E16" s="102">
        <v>34.865705461600001</v>
      </c>
      <c r="F16" s="102">
        <v>58.973768185399997</v>
      </c>
      <c r="G16" s="102">
        <v>152.5682597103</v>
      </c>
      <c r="H16" s="102">
        <v>125.91412250469999</v>
      </c>
      <c r="I16" s="102">
        <v>153.2764492151</v>
      </c>
      <c r="J16" s="102">
        <v>46.708908875200002</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706</v>
      </c>
      <c r="B1" s="124"/>
      <c r="C1" s="124"/>
      <c r="D1" s="124"/>
      <c r="E1" s="124"/>
      <c r="F1" s="124"/>
    </row>
    <row r="2" spans="1:6" x14ac:dyDescent="0.25">
      <c r="A2" s="51" t="s">
        <v>707</v>
      </c>
      <c r="B2" s="50" t="s">
        <v>708</v>
      </c>
      <c r="C2" s="50" t="s">
        <v>709</v>
      </c>
      <c r="D2" s="50" t="s">
        <v>710</v>
      </c>
      <c r="E2" s="50" t="s">
        <v>629</v>
      </c>
      <c r="F2" s="50" t="s">
        <v>711</v>
      </c>
    </row>
    <row r="3" spans="1:6" ht="48" customHeight="1" x14ac:dyDescent="0.25">
      <c r="A3" s="104">
        <v>43462</v>
      </c>
      <c r="B3" s="52" t="s">
        <v>712</v>
      </c>
      <c r="C3" s="105" t="s">
        <v>713</v>
      </c>
      <c r="D3" s="105"/>
      <c r="E3" s="52" t="s">
        <v>714</v>
      </c>
      <c r="F3" s="105" t="s">
        <v>715</v>
      </c>
    </row>
    <row r="4" spans="1:6" ht="49.5" customHeight="1" x14ac:dyDescent="0.25">
      <c r="A4" s="104">
        <v>43427</v>
      </c>
      <c r="B4" s="52" t="s">
        <v>716</v>
      </c>
      <c r="C4" s="105" t="s">
        <v>717</v>
      </c>
      <c r="D4" s="105"/>
      <c r="E4" s="52" t="s">
        <v>714</v>
      </c>
      <c r="F4" s="105" t="s">
        <v>718</v>
      </c>
    </row>
    <row r="5" spans="1:6" ht="34.200000000000003" x14ac:dyDescent="0.25">
      <c r="A5" s="104">
        <v>43285</v>
      </c>
      <c r="B5" s="52" t="s">
        <v>719</v>
      </c>
      <c r="C5" s="105"/>
      <c r="D5" s="105" t="s">
        <v>720</v>
      </c>
      <c r="E5" s="52" t="s">
        <v>721</v>
      </c>
      <c r="F5" s="105" t="s">
        <v>722</v>
      </c>
    </row>
    <row r="6" spans="1:6" ht="34.200000000000003" x14ac:dyDescent="0.25">
      <c r="A6" s="104">
        <v>43256</v>
      </c>
      <c r="B6" s="52" t="s">
        <v>723</v>
      </c>
      <c r="C6" s="105"/>
      <c r="D6" s="105" t="s">
        <v>720</v>
      </c>
      <c r="E6" s="52" t="s">
        <v>642</v>
      </c>
      <c r="F6" s="105" t="s">
        <v>724</v>
      </c>
    </row>
    <row r="7" spans="1:6" ht="79.8" x14ac:dyDescent="0.25">
      <c r="A7" s="104">
        <v>43242</v>
      </c>
      <c r="B7" s="52" t="s">
        <v>725</v>
      </c>
      <c r="C7" s="105" t="s">
        <v>717</v>
      </c>
      <c r="D7" s="105"/>
      <c r="E7" s="52" t="s">
        <v>635</v>
      </c>
      <c r="F7" s="105" t="s">
        <v>726</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727</v>
      </c>
      <c r="B23" s="143"/>
      <c r="C23" s="143"/>
      <c r="D23" s="143"/>
      <c r="E23" s="143"/>
      <c r="F23" s="143"/>
    </row>
    <row r="24" spans="1:6" x14ac:dyDescent="0.25">
      <c r="A24" s="84" t="s">
        <v>707</v>
      </c>
      <c r="B24" s="84" t="s">
        <v>708</v>
      </c>
      <c r="C24" s="84" t="s">
        <v>728</v>
      </c>
      <c r="D24" s="84" t="s">
        <v>729</v>
      </c>
      <c r="E24" s="84" t="s">
        <v>629</v>
      </c>
      <c r="F24" s="84" t="s">
        <v>711</v>
      </c>
    </row>
    <row r="25" spans="1:6" x14ac:dyDescent="0.25">
      <c r="A25" s="107">
        <v>43516</v>
      </c>
      <c r="B25" s="58" t="s">
        <v>730</v>
      </c>
      <c r="C25" s="108" t="s">
        <v>731</v>
      </c>
      <c r="D25" s="108"/>
      <c r="E25" s="58" t="s">
        <v>635</v>
      </c>
      <c r="F25" s="108" t="s">
        <v>732</v>
      </c>
    </row>
    <row r="26" spans="1:6" x14ac:dyDescent="0.25">
      <c r="A26" s="107">
        <v>43287</v>
      </c>
      <c r="B26" s="58" t="s">
        <v>733</v>
      </c>
      <c r="C26" s="108" t="s">
        <v>734</v>
      </c>
      <c r="D26" s="108"/>
      <c r="E26" s="58" t="s">
        <v>632</v>
      </c>
      <c r="F26" s="108" t="s">
        <v>735</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736</v>
      </c>
      <c r="B1" s="124"/>
      <c r="C1" s="124"/>
      <c r="D1" s="124"/>
      <c r="E1" s="124"/>
      <c r="F1" s="124"/>
      <c r="G1" s="124"/>
      <c r="H1" s="124"/>
      <c r="I1" s="124"/>
      <c r="J1" s="124"/>
      <c r="K1" s="124"/>
      <c r="L1" s="124"/>
      <c r="M1" s="124"/>
      <c r="N1" s="124"/>
    </row>
    <row r="2" spans="1:18" s="1" customFormat="1" ht="25.5" customHeight="1" x14ac:dyDescent="0.25">
      <c r="A2" s="55" t="s">
        <v>737</v>
      </c>
      <c r="B2" s="55" t="s">
        <v>738</v>
      </c>
      <c r="C2" s="55" t="s">
        <v>739</v>
      </c>
      <c r="D2" s="55" t="s">
        <v>740</v>
      </c>
      <c r="E2" s="55" t="s">
        <v>741</v>
      </c>
      <c r="F2" s="55" t="s">
        <v>742</v>
      </c>
      <c r="G2" s="55" t="s">
        <v>743</v>
      </c>
      <c r="H2" s="55" t="s">
        <v>16</v>
      </c>
      <c r="I2" s="55" t="s">
        <v>744</v>
      </c>
      <c r="J2" s="55" t="s">
        <v>745</v>
      </c>
      <c r="K2" s="55" t="s">
        <v>746</v>
      </c>
      <c r="L2" s="55" t="s">
        <v>747</v>
      </c>
      <c r="M2" s="55" t="s">
        <v>19</v>
      </c>
      <c r="N2" s="55" t="s">
        <v>748</v>
      </c>
      <c r="O2" s="3"/>
      <c r="P2" s="110" t="str">
        <f ca="1">Q2</f>
        <v>2019-04-16</v>
      </c>
      <c r="Q2" s="1" t="str">
        <f ca="1">[1]!td(R2-1)</f>
        <v>2019-04-16</v>
      </c>
      <c r="R2" s="3">
        <f ca="1">TODAY()</f>
        <v>43572</v>
      </c>
    </row>
    <row r="3" spans="1:18" ht="15.75" customHeight="1" x14ac:dyDescent="0.25">
      <c r="A3" s="111" t="str">
        <f>[1]!b_info_name(L3)</f>
        <v>19阳煤SCP002</v>
      </c>
      <c r="B3" s="2" t="str">
        <f>[1]!b_issue_firstissue(L3)</f>
        <v>2019-04-18</v>
      </c>
      <c r="C3" s="111">
        <f>[1]!b_info_term(L3)</f>
        <v>0.64659999999999995</v>
      </c>
      <c r="D3" s="112" t="str">
        <f>[1]!issuerrating(L3)</f>
        <v>AAA</v>
      </c>
      <c r="E3" s="112" t="str">
        <f>[1]!b_info_creditrating(L3)</f>
        <v>-</v>
      </c>
      <c r="F3" s="111" t="str">
        <f>[1]!b_rate_creditratingagency(L3)</f>
        <v>联合资信评估有限公司</v>
      </c>
      <c r="G3" s="113">
        <f>[1]!b_agency_guarantor(L3)</f>
        <v>0</v>
      </c>
      <c r="H3" s="114" t="s">
        <v>749</v>
      </c>
      <c r="I3" s="66"/>
      <c r="J3" s="115" t="s">
        <v>749</v>
      </c>
      <c r="K3" s="116"/>
      <c r="L3" s="41" t="str">
        <f>公式页!A2</f>
        <v>d19041710.IB</v>
      </c>
      <c r="M3" s="114" t="s">
        <v>749</v>
      </c>
      <c r="N3" s="111" t="str">
        <f>[1]!b_agency_leadunderwriter(L3)</f>
        <v>上海浦东发展银行股份有限公司,渤海银行股份有限公司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750</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751</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737</v>
      </c>
      <c r="B13" s="55" t="s">
        <v>738</v>
      </c>
      <c r="C13" s="55" t="s">
        <v>739</v>
      </c>
      <c r="D13" s="55" t="s">
        <v>740</v>
      </c>
      <c r="E13" s="55" t="s">
        <v>741</v>
      </c>
      <c r="F13" s="55" t="s">
        <v>742</v>
      </c>
      <c r="G13" s="55" t="s">
        <v>743</v>
      </c>
      <c r="H13" s="55" t="s">
        <v>16</v>
      </c>
      <c r="I13" s="55" t="s">
        <v>744</v>
      </c>
      <c r="J13" s="55" t="s">
        <v>745</v>
      </c>
      <c r="K13" s="55" t="s">
        <v>746</v>
      </c>
      <c r="L13" s="55" t="s">
        <v>747</v>
      </c>
      <c r="M13" s="55" t="s">
        <v>19</v>
      </c>
      <c r="N13" s="55" t="s">
        <v>748</v>
      </c>
      <c r="P13" s="109" t="str">
        <f t="shared" ca="1" si="0"/>
        <v>2019-04-16</v>
      </c>
    </row>
    <row r="14" spans="1:18" ht="15.75" customHeight="1" x14ac:dyDescent="0.25">
      <c r="A14" s="111" t="str">
        <f>[1]!b_info_name(L14)</f>
        <v>19阳煤SCP002</v>
      </c>
      <c r="B14" s="2" t="str">
        <f>[1]!b_issue_firstissue(L14)</f>
        <v>2019-04-18</v>
      </c>
      <c r="C14" s="111">
        <f>[1]!b_info_term(L14)</f>
        <v>0.64659999999999995</v>
      </c>
      <c r="D14" s="112" t="str">
        <f>[1]!issuerrating(L14)</f>
        <v>AAA</v>
      </c>
      <c r="E14" s="112" t="str">
        <f>[1]!b_info_creditrating(L14)</f>
        <v>-</v>
      </c>
      <c r="F14" s="111" t="str">
        <f>[1]!b_rate_creditratingagency(L14)</f>
        <v>联合资信评估有限公司</v>
      </c>
      <c r="G14" s="113">
        <f>[1]!b_agency_guarantor(L14)</f>
        <v>0</v>
      </c>
      <c r="H14" s="114" t="s">
        <v>749</v>
      </c>
      <c r="I14" s="66"/>
      <c r="J14" s="115" t="s">
        <v>749</v>
      </c>
      <c r="K14" s="116">
        <f>K3</f>
        <v>0</v>
      </c>
      <c r="L14" s="42" t="str">
        <f>L3</f>
        <v>d19041710.IB</v>
      </c>
      <c r="M14" s="114" t="s">
        <v>749</v>
      </c>
      <c r="N14" s="111" t="str">
        <f>[1]!b_agency_leadunderwriter(L14)</f>
        <v>上海浦东发展银行股份有限公司,渤海银行股份有限公司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752</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753</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754</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755</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756</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757</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758</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759</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760</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2019-04-17T10:36:01Z</dcterms:modified>
</cp:coreProperties>
</file>